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drawings/drawing5.xml" ContentType="application/vnd.openxmlformats-officedocument.drawingml.chartshapes+xml"/>
  <Override PartName="/xl/charts/chart3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harts/chart4.xml" ContentType="application/vnd.openxmlformats-officedocument.drawingml.chart+xml"/>
  <Override PartName="/xl/drawings/drawing8.xml" ContentType="application/vnd.openxmlformats-officedocument.drawingml.chartshapes+xml"/>
  <Override PartName="/xl/charts/chart5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9.xml" ContentType="application/vnd.openxmlformats-officedocument.drawingml.chartshapes+xml"/>
  <Override PartName="/xl/drawings/drawing10.xml" ContentType="application/vnd.openxmlformats-officedocument.drawing+xml"/>
  <Override PartName="/xl/charts/chart6.xml" ContentType="application/vnd.openxmlformats-officedocument.drawingml.chart+xml"/>
  <Override PartName="/xl/drawings/drawing11.xml" ContentType="application/vnd.openxmlformats-officedocument.drawingml.chartshapes+xml"/>
  <Override PartName="/xl/drawings/drawing12.xml" ContentType="application/vnd.openxmlformats-officedocument.drawing+xml"/>
  <Override PartName="/xl/charts/chart7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13.xml" ContentType="application/vnd.openxmlformats-officedocument.drawingml.chartshapes+xml"/>
  <Override PartName="/xl/drawings/drawing14.xml" ContentType="application/vnd.openxmlformats-officedocument.drawing+xml"/>
  <Override PartName="/xl/charts/chart8.xml" ContentType="application/vnd.openxmlformats-officedocument.drawingml.chart+xml"/>
  <Override PartName="/xl/drawings/drawing15.xml" ContentType="application/vnd.openxmlformats-officedocument.drawingml.chartshapes+xml"/>
  <Override PartName="/xl/charts/chart9.xml" ContentType="application/vnd.openxmlformats-officedocument.drawingml.chart+xml"/>
  <Override PartName="/xl/drawings/drawing16.xml" ContentType="application/vnd.openxmlformats-officedocument.drawingml.chartshapes+xml"/>
  <Override PartName="/xl/drawings/drawing17.xml" ContentType="application/vnd.openxmlformats-officedocument.drawing+xml"/>
  <Override PartName="/xl/charts/chart10.xml" ContentType="application/vnd.openxmlformats-officedocument.drawingml.chart+xml"/>
  <Override PartName="/xl/drawings/drawing18.xml" ContentType="application/vnd.openxmlformats-officedocument.drawingml.chartshapes+xml"/>
  <Override PartName="/xl/drawings/drawing19.xml" ContentType="application/vnd.openxmlformats-officedocument.drawing+xml"/>
  <Override PartName="/xl/charts/chart11.xml" ContentType="application/vnd.openxmlformats-officedocument.drawingml.chart+xml"/>
  <Override PartName="/xl/drawings/drawing20.xml" ContentType="application/vnd.openxmlformats-officedocument.drawingml.chartshapes+xml"/>
  <Override PartName="/xl/charts/chart12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21.xml" ContentType="application/vnd.openxmlformats-officedocument.drawingml.chartshapes+xml"/>
  <Override PartName="/xl/drawings/drawing22.xml" ContentType="application/vnd.openxmlformats-officedocument.drawing+xml"/>
  <Override PartName="/xl/charts/chart13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23.xml" ContentType="application/vnd.openxmlformats-officedocument.drawingml.chartshapes+xml"/>
  <Override PartName="/xl/drawings/drawing24.xml" ContentType="application/vnd.openxmlformats-officedocument.drawing+xml"/>
  <Override PartName="/xl/charts/chart14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25.xml" ContentType="application/vnd.openxmlformats-officedocument.drawingml.chartshapes+xml"/>
  <Override PartName="/xl/charts/chart15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26.xml" ContentType="application/vnd.openxmlformats-officedocument.drawingml.chartshapes+xml"/>
  <Override PartName="/xl/drawings/drawing27.xml" ContentType="application/vnd.openxmlformats-officedocument.drawing+xml"/>
  <Override PartName="/xl/charts/chart16.xml" ContentType="application/vnd.openxmlformats-officedocument.drawingml.chart+xml"/>
  <Override PartName="/xl/drawings/drawing28.xml" ContentType="application/vnd.openxmlformats-officedocument.drawingml.chartshapes+xml"/>
  <Override PartName="/xl/charts/chart17.xml" ContentType="application/vnd.openxmlformats-officedocument.drawingml.chart+xml"/>
  <Override PartName="/xl/drawings/drawing29.xml" ContentType="application/vnd.openxmlformats-officedocument.drawingml.chartshapes+xml"/>
  <Override PartName="/xl/drawings/drawing30.xml" ContentType="application/vnd.openxmlformats-officedocument.drawing+xml"/>
  <Override PartName="/xl/charts/chart18.xml" ContentType="application/vnd.openxmlformats-officedocument.drawingml.chart+xml"/>
  <Override PartName="/xl/drawings/drawing31.xml" ContentType="application/vnd.openxmlformats-officedocument.drawingml.chartshapes+xml"/>
  <Override PartName="/xl/drawings/drawing32.xml" ContentType="application/vnd.openxmlformats-officedocument.drawing+xml"/>
  <Override PartName="/xl/charts/chart19.xml" ContentType="application/vnd.openxmlformats-officedocument.drawingml.chart+xml"/>
  <Override PartName="/xl/drawings/drawing33.xml" ContentType="application/vnd.openxmlformats-officedocument.drawingml.chartshapes+xml"/>
  <Override PartName="/xl/drawings/drawing34.xml" ContentType="application/vnd.openxmlformats-officedocument.drawing+xml"/>
  <Override PartName="/xl/charts/chart20.xml" ContentType="application/vnd.openxmlformats-officedocument.drawingml.chart+xml"/>
  <Override PartName="/xl/drawings/drawing35.xml" ContentType="application/vnd.openxmlformats-officedocument.drawingml.chartshapes+xml"/>
  <Override PartName="/xl/charts/chart21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36.xml" ContentType="application/vnd.openxmlformats-officedocument.drawingml.chartshapes+xml"/>
  <Override PartName="/xl/drawings/drawing37.xml" ContentType="application/vnd.openxmlformats-officedocument.drawing+xml"/>
  <Override PartName="/xl/charts/chart22.xml" ContentType="application/vnd.openxmlformats-officedocument.drawingml.chart+xml"/>
  <Override PartName="/xl/drawings/drawing38.xml" ContentType="application/vnd.openxmlformats-officedocument.drawingml.chartshapes+xml"/>
  <Override PartName="/xl/drawings/drawing39.xml" ContentType="application/vnd.openxmlformats-officedocument.drawing+xml"/>
  <Override PartName="/xl/charts/chart23.xml" ContentType="application/vnd.openxmlformats-officedocument.drawingml.chart+xml"/>
  <Override PartName="/xl/drawings/drawing40.xml" ContentType="application/vnd.openxmlformats-officedocument.drawingml.chartshapes+xml"/>
  <Override PartName="/xl/charts/chart24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41.xml" ContentType="application/vnd.openxmlformats-officedocument.drawingml.chartshapes+xml"/>
  <Override PartName="/xl/drawings/drawing42.xml" ContentType="application/vnd.openxmlformats-officedocument.drawing+xml"/>
  <Override PartName="/xl/charts/chart25.xml" ContentType="application/vnd.openxmlformats-officedocument.drawingml.chart+xml"/>
  <Override PartName="/xl/drawings/drawing43.xml" ContentType="application/vnd.openxmlformats-officedocument.drawingml.chartshapes+xml"/>
  <Override PartName="/xl/charts/chart26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44.xml" ContentType="application/vnd.openxmlformats-officedocument.drawingml.chartshapes+xml"/>
  <Override PartName="/xl/drawings/drawing45.xml" ContentType="application/vnd.openxmlformats-officedocument.drawing+xml"/>
  <Override PartName="/xl/charts/chart27.xml" ContentType="application/vnd.openxmlformats-officedocument.drawingml.chart+xml"/>
  <Override PartName="/xl/drawings/drawing46.xml" ContentType="application/vnd.openxmlformats-officedocument.drawingml.chartshapes+xml"/>
  <Override PartName="/xl/drawings/drawing47.xml" ContentType="application/vnd.openxmlformats-officedocument.drawing+xml"/>
  <Override PartName="/xl/charts/chart28.xml" ContentType="application/vnd.openxmlformats-officedocument.drawingml.chart+xml"/>
  <Override PartName="/xl/drawings/drawing48.xml" ContentType="application/vnd.openxmlformats-officedocument.drawingml.chartshapes+xml"/>
  <Override PartName="/xl/drawings/drawing49.xml" ContentType="application/vnd.openxmlformats-officedocument.drawing+xml"/>
  <Override PartName="/xl/charts/chart29.xml" ContentType="application/vnd.openxmlformats-officedocument.drawingml.chart+xml"/>
  <Override PartName="/xl/drawings/drawing50.xml" ContentType="application/vnd.openxmlformats-officedocument.drawingml.chartshapes+xml"/>
  <Override PartName="/xl/charts/chart30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51.xml" ContentType="application/vnd.openxmlformats-officedocument.drawingml.chartshapes+xml"/>
  <Override PartName="/xl/drawings/drawing52.xml" ContentType="application/vnd.openxmlformats-officedocument.drawing+xml"/>
  <Override PartName="/xl/charts/chart31.xml" ContentType="application/vnd.openxmlformats-officedocument.drawingml.chart+xml"/>
  <Override PartName="/xl/drawings/drawing53.xml" ContentType="application/vnd.openxmlformats-officedocument.drawingml.chartshapes+xml"/>
  <Override PartName="/xl/charts/chart3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54.xml" ContentType="application/vnd.openxmlformats-officedocument.drawingml.chartshapes+xml"/>
  <Override PartName="/xl/drawings/drawing55.xml" ContentType="application/vnd.openxmlformats-officedocument.drawing+xml"/>
  <Override PartName="/xl/charts/chart3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drawings/drawing56.xml" ContentType="application/vnd.openxmlformats-officedocument.drawingml.chartshapes+xml"/>
  <Override PartName="/xl/drawings/drawing57.xml" ContentType="application/vnd.openxmlformats-officedocument.drawing+xml"/>
  <Override PartName="/xl/charts/chart34.xml" ContentType="application/vnd.openxmlformats-officedocument.drawingml.chart+xml"/>
  <Override PartName="/xl/drawings/drawing58.xml" ContentType="application/vnd.openxmlformats-officedocument.drawingml.chartshapes+xml"/>
  <Override PartName="/xl/drawings/drawing59.xml" ContentType="application/vnd.openxmlformats-officedocument.drawing+xml"/>
  <Override PartName="/xl/charts/chart35.xml" ContentType="application/vnd.openxmlformats-officedocument.drawingml.chart+xml"/>
  <Override PartName="/xl/drawings/drawing60.xml" ContentType="application/vnd.openxmlformats-officedocument.drawingml.chartshapes+xml"/>
  <Override PartName="/xl/charts/chart36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drawings/drawing61.xml" ContentType="application/vnd.openxmlformats-officedocument.drawingml.chartshapes+xml"/>
  <Override PartName="/xl/drawings/drawing62.xml" ContentType="application/vnd.openxmlformats-officedocument.drawing+xml"/>
  <Override PartName="/xl/charts/chart37.xml" ContentType="application/vnd.openxmlformats-officedocument.drawingml.chart+xml"/>
  <Override PartName="/xl/drawings/drawing63.xml" ContentType="application/vnd.openxmlformats-officedocument.drawingml.chartshapes+xml"/>
  <Override PartName="/xl/charts/chart38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drawings/drawing64.xml" ContentType="application/vnd.openxmlformats-officedocument.drawingml.chartshapes+xml"/>
  <Override PartName="/xl/drawings/drawing65.xml" ContentType="application/vnd.openxmlformats-officedocument.drawing+xml"/>
  <Override PartName="/xl/charts/chart39.xml" ContentType="application/vnd.openxmlformats-officedocument.drawingml.chart+xml"/>
  <Override PartName="/xl/drawings/drawing66.xml" ContentType="application/vnd.openxmlformats-officedocument.drawingml.chartshapes+xml"/>
  <Override PartName="/xl/charts/chart40.xml" ContentType="application/vnd.openxmlformats-officedocument.drawingml.chart+xml"/>
  <Override PartName="/xl/drawings/drawing67.xml" ContentType="application/vnd.openxmlformats-officedocument.drawingml.chartshapes+xml"/>
  <Override PartName="/xl/drawings/drawing68.xml" ContentType="application/vnd.openxmlformats-officedocument.drawing+xml"/>
  <Override PartName="/xl/charts/chart41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drawings/drawing69.xml" ContentType="application/vnd.openxmlformats-officedocument.drawingml.chartshapes+xml"/>
  <Override PartName="/xl/drawings/drawing70.xml" ContentType="application/vnd.openxmlformats-officedocument.drawing+xml"/>
  <Override PartName="/xl/charts/chart42.xml" ContentType="application/vnd.openxmlformats-officedocument.drawingml.chart+xml"/>
  <Override PartName="/xl/drawings/drawing71.xml" ContentType="application/vnd.openxmlformats-officedocument.drawingml.chartshapes+xml"/>
  <Override PartName="/xl/charts/chart43.xml" ContentType="application/vnd.openxmlformats-officedocument.drawingml.chart+xml"/>
  <Override PartName="/xl/drawings/drawing72.xml" ContentType="application/vnd.openxmlformats-officedocument.drawingml.chartshapes+xml"/>
  <Override PartName="/xl/drawings/drawing73.xml" ContentType="application/vnd.openxmlformats-officedocument.drawing+xml"/>
  <Override PartName="/xl/charts/chart44.xml" ContentType="application/vnd.openxmlformats-officedocument.drawingml.chart+xml"/>
  <Override PartName="/xl/drawings/drawing74.xml" ContentType="application/vnd.openxmlformats-officedocument.drawingml.chartshapes+xml"/>
  <Override PartName="/xl/charts/chart45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drawings/drawing75.xml" ContentType="application/vnd.openxmlformats-officedocument.drawingml.chartshapes+xml"/>
  <Override PartName="/xl/drawings/drawing76.xml" ContentType="application/vnd.openxmlformats-officedocument.drawing+xml"/>
  <Override PartName="/xl/charts/chart46.xml" ContentType="application/vnd.openxmlformats-officedocument.drawingml.chart+xml"/>
  <Override PartName="/xl/drawings/drawing77.xml" ContentType="application/vnd.openxmlformats-officedocument.drawingml.chartshapes+xml"/>
  <Override PartName="/xl/charts/chart47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drawings/drawing78.xml" ContentType="application/vnd.openxmlformats-officedocument.drawingml.chartshapes+xml"/>
  <Override PartName="/xl/drawings/drawing79.xml" ContentType="application/vnd.openxmlformats-officedocument.drawing+xml"/>
  <Override PartName="/xl/charts/chart48.xml" ContentType="application/vnd.openxmlformats-officedocument.drawingml.chart+xml"/>
  <Override PartName="/xl/drawings/drawing80.xml" ContentType="application/vnd.openxmlformats-officedocument.drawingml.chartshapes+xml"/>
  <Override PartName="/xl/drawings/drawing81.xml" ContentType="application/vnd.openxmlformats-officedocument.drawing+xml"/>
  <Override PartName="/xl/charts/chart49.xml" ContentType="application/vnd.openxmlformats-officedocument.drawingml.chart+xml"/>
  <Override PartName="/xl/drawings/drawing82.xml" ContentType="application/vnd.openxmlformats-officedocument.drawingml.chartshapes+xml"/>
  <Override PartName="/xl/charts/chart50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drawings/drawing83.xml" ContentType="application/vnd.openxmlformats-officedocument.drawingml.chartshapes+xml"/>
  <Override PartName="/xl/drawings/drawing84.xml" ContentType="application/vnd.openxmlformats-officedocument.drawing+xml"/>
  <Override PartName="/xl/charts/chart51.xml" ContentType="application/vnd.openxmlformats-officedocument.drawingml.chart+xml"/>
  <Override PartName="/xl/drawings/drawing85.xml" ContentType="application/vnd.openxmlformats-officedocument.drawingml.chartshapes+xml"/>
  <Override PartName="/xl/charts/chart52.xml" ContentType="application/vnd.openxmlformats-officedocument.drawingml.chart+xml"/>
  <Override PartName="/xl/drawings/drawing86.xml" ContentType="application/vnd.openxmlformats-officedocument.drawingml.chartshapes+xml"/>
  <Override PartName="/xl/drawings/drawing87.xml" ContentType="application/vnd.openxmlformats-officedocument.drawing+xml"/>
  <Override PartName="/xl/charts/chart53.xml" ContentType="application/vnd.openxmlformats-officedocument.drawingml.chart+xml"/>
  <Override PartName="/xl/drawings/drawing88.xml" ContentType="application/vnd.openxmlformats-officedocument.drawingml.chartshapes+xml"/>
  <Override PartName="/xl/charts/chart54.xml" ContentType="application/vnd.openxmlformats-officedocument.drawingml.chart+xml"/>
  <Override PartName="/xl/drawings/drawing89.xml" ContentType="application/vnd.openxmlformats-officedocument.drawingml.chartshapes+xml"/>
  <Override PartName="/xl/drawings/drawing90.xml" ContentType="application/vnd.openxmlformats-officedocument.drawing+xml"/>
  <Override PartName="/xl/charts/chart55.xml" ContentType="application/vnd.openxmlformats-officedocument.drawingml.chart+xml"/>
  <Override PartName="/xl/drawings/drawing91.xml" ContentType="application/vnd.openxmlformats-officedocument.drawingml.chartshapes+xml"/>
  <Override PartName="/xl/charts/chart56.xml" ContentType="application/vnd.openxmlformats-officedocument.drawingml.chart+xml"/>
  <Override PartName="/xl/drawings/drawing92.xml" ContentType="application/vnd.openxmlformats-officedocument.drawing+xml"/>
  <Override PartName="/xl/charts/chart57.xml" ContentType="application/vnd.openxmlformats-officedocument.drawingml.chart+xml"/>
  <Override PartName="/xl/drawings/drawing93.xml" ContentType="application/vnd.openxmlformats-officedocument.drawingml.chartshapes+xml"/>
  <Override PartName="/xl/charts/chart58.xml" ContentType="application/vnd.openxmlformats-officedocument.drawingml.chart+xml"/>
  <Override PartName="/xl/drawings/drawing94.xml" ContentType="application/vnd.openxmlformats-officedocument.drawingml.chartshapes+xml"/>
  <Override PartName="/xl/drawings/drawing95.xml" ContentType="application/vnd.openxmlformats-officedocument.drawing+xml"/>
  <Override PartName="/xl/charts/chart59.xml" ContentType="application/vnd.openxmlformats-officedocument.drawingml.chart+xml"/>
  <Override PartName="/xl/drawings/drawing96.xml" ContentType="application/vnd.openxmlformats-officedocument.drawingml.chartshapes+xml"/>
  <Override PartName="/xl/drawings/drawing97.xml" ContentType="application/vnd.openxmlformats-officedocument.drawing+xml"/>
  <Override PartName="/xl/charts/chart60.xml" ContentType="application/vnd.openxmlformats-officedocument.drawingml.chart+xml"/>
  <Override PartName="/xl/charts/chart61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drawings/drawing98.xml" ContentType="application/vnd.openxmlformats-officedocument.drawingml.chartshapes+xml"/>
  <Override PartName="/xl/drawings/drawing99.xml" ContentType="application/vnd.openxmlformats-officedocument.drawing+xml"/>
  <Override PartName="/xl/charts/chart62.xml" ContentType="application/vnd.openxmlformats-officedocument.drawingml.chart+xml"/>
  <Override PartName="/xl/charts/chart63.xml" ContentType="application/vnd.openxmlformats-officedocument.drawingml.chart+xml"/>
  <Override PartName="/xl/drawings/drawing100.xml" ContentType="application/vnd.openxmlformats-officedocument.drawingml.chartshapes+xml"/>
  <Override PartName="/xl/drawings/drawing10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STEO_NEW\Charts\xls\"/>
    </mc:Choice>
  </mc:AlternateContent>
  <bookViews>
    <workbookView xWindow="0" yWindow="0" windowWidth="24000" windowHeight="14820"/>
  </bookViews>
  <sheets>
    <sheet name="Contents" sheetId="64" r:id="rId1"/>
    <sheet name="1" sheetId="35" r:id="rId2"/>
    <sheet name="2" sheetId="77" r:id="rId3"/>
    <sheet name="3" sheetId="78" r:id="rId4"/>
    <sheet name="4" sheetId="36" r:id="rId5"/>
    <sheet name="5" sheetId="75" r:id="rId6"/>
    <sheet name="6" sheetId="92" r:id="rId7"/>
    <sheet name="7" sheetId="117" r:id="rId8"/>
    <sheet name="8" sheetId="105" r:id="rId9"/>
    <sheet name="9" sheetId="86" r:id="rId10"/>
    <sheet name="10" sheetId="84" r:id="rId11"/>
    <sheet name="11" sheetId="119" r:id="rId12"/>
    <sheet name="12" sheetId="87" r:id="rId13"/>
    <sheet name="13" sheetId="15" r:id="rId14"/>
    <sheet name="14" sheetId="120" r:id="rId15"/>
    <sheet name="15" sheetId="107" r:id="rId16"/>
    <sheet name="16" sheetId="68" r:id="rId17"/>
    <sheet name="17" sheetId="70" r:id="rId18"/>
    <sheet name="18" sheetId="108" r:id="rId19"/>
    <sheet name="19" sheetId="123" r:id="rId20"/>
    <sheet name="20" sheetId="69" r:id="rId21"/>
    <sheet name="21" sheetId="71" r:id="rId22"/>
    <sheet name="22" sheetId="124" r:id="rId23"/>
    <sheet name="23" sheetId="106" r:id="rId24"/>
    <sheet name="24" sheetId="80" r:id="rId25"/>
    <sheet name="25" sheetId="72" r:id="rId26"/>
    <sheet name="26" sheetId="103" r:id="rId27"/>
    <sheet name="27" sheetId="104" r:id="rId28"/>
    <sheet name="28" sheetId="112" r:id="rId29"/>
    <sheet name="29" sheetId="82" r:id="rId30"/>
    <sheet name="30" sheetId="73" r:id="rId31"/>
    <sheet name="31" sheetId="38" r:id="rId32"/>
    <sheet name="32" sheetId="74" r:id="rId33"/>
    <sheet name="33" sheetId="83" r:id="rId34"/>
    <sheet name="34" sheetId="91" r:id="rId35"/>
    <sheet name="35" sheetId="110" r:id="rId36"/>
    <sheet name="36" sheetId="111" r:id="rId37"/>
    <sheet name="37" sheetId="18" r:id="rId38"/>
    <sheet name="38" sheetId="114" r:id="rId39"/>
    <sheet name="39" sheetId="113" r:id="rId40"/>
    <sheet name="40" sheetId="52" r:id="rId41"/>
  </sheets>
  <externalReferences>
    <externalReference r:id="rId42"/>
  </externalReferences>
  <definedNames>
    <definedName name="_Order1" hidden="1">255</definedName>
    <definedName name="_Order2" hidden="1">255</definedName>
    <definedName name="C_1" localSheetId="11">OFFSET(#REF!,0,0,COUNT(#REF!),1)</definedName>
    <definedName name="C_1" localSheetId="14">OFFSET(#REF!,0,0,COUNT(#REF!),1)</definedName>
    <definedName name="C_1" localSheetId="19">OFFSET(#REF!,0,0,COUNT(#REF!),1)</definedName>
    <definedName name="C_1" localSheetId="22">OFFSET(#REF!,0,0,COUNT(#REF!),1)</definedName>
    <definedName name="C_1" localSheetId="38">OFFSET(#REF!,0,0,COUNT(#REF!),1)</definedName>
    <definedName name="C_1" localSheetId="7">OFFSET(#REF!,0,0,COUNT(#REF!),1)</definedName>
    <definedName name="C_2" localSheetId="11">OFFSET(#REF!,0,0,COUNT(#REF!),1)</definedName>
    <definedName name="C_2" localSheetId="14">OFFSET(#REF!,0,0,COUNT(#REF!),1)</definedName>
    <definedName name="C_2" localSheetId="19">OFFSET(#REF!,0,0,COUNT(#REF!),1)</definedName>
    <definedName name="C_2" localSheetId="22">OFFSET(#REF!,0,0,COUNT(#REF!),1)</definedName>
    <definedName name="C_2" localSheetId="38">OFFSET(#REF!,0,0,COUNT(#REF!),1)</definedName>
    <definedName name="C_2" localSheetId="7">OFFSET(#REF!,0,0,COUNT(#REF!),1)</definedName>
    <definedName name="Cavg" localSheetId="11">OFFSET(#REF!,0,0,COUNT(#REF!),1)</definedName>
    <definedName name="Cavg" localSheetId="14">OFFSET(#REF!,0,0,COUNT(#REF!),1)</definedName>
    <definedName name="Cavg" localSheetId="19">OFFSET(#REF!,0,0,COUNT(#REF!),1)</definedName>
    <definedName name="Cavg" localSheetId="22">OFFSET(#REF!,0,0,COUNT(#REF!),1)</definedName>
    <definedName name="Cavg" localSheetId="38">OFFSET(#REF!,0,0,COUNT(#REF!),1)</definedName>
    <definedName name="Cavg" localSheetId="7">OFFSET(#REF!,0,0,COUNT(#REF!),1)</definedName>
    <definedName name="Cmin" localSheetId="11">OFFSET(#REF!,0,0,COUNT(#REF!),1)</definedName>
    <definedName name="Cmin" localSheetId="14">OFFSET(#REF!,0,0,COUNT(#REF!),1)</definedName>
    <definedName name="Cmin" localSheetId="19">OFFSET(#REF!,0,0,COUNT(#REF!),1)</definedName>
    <definedName name="Cmin" localSheetId="22">OFFSET(#REF!,0,0,COUNT(#REF!),1)</definedName>
    <definedName name="Cmin" localSheetId="38">OFFSET(#REF!,0,0,COUNT(#REF!),1)</definedName>
    <definedName name="Cmin" localSheetId="7">OFFSET(#REF!,0,0,COUNT(#REF!),1)</definedName>
    <definedName name="Crng" localSheetId="11">OFFSET(#REF!,0,0,COUNT(#REF!),1)</definedName>
    <definedName name="Crng" localSheetId="14">OFFSET(#REF!,0,0,COUNT(#REF!),1)</definedName>
    <definedName name="Crng" localSheetId="19">OFFSET(#REF!,0,0,COUNT(#REF!),1)</definedName>
    <definedName name="Crng" localSheetId="22">OFFSET(#REF!,0,0,COUNT(#REF!),1)</definedName>
    <definedName name="Crng" localSheetId="38">OFFSET(#REF!,0,0,COUNT(#REF!),1)</definedName>
    <definedName name="Crng" localSheetId="7">OFFSET(#REF!,0,0,COUNT(#REF!),1)</definedName>
    <definedName name="HTML_CodePage" hidden="1">1252</definedName>
    <definedName name="HTML_Description" hidden="1">""</definedName>
    <definedName name="HTML_Email" hidden="1">""</definedName>
    <definedName name="HTML_Header" hidden="1">""</definedName>
    <definedName name="HTML_LastUpdate" hidden="1">"6/2/98"</definedName>
    <definedName name="HTML_LineAfter" hidden="1">FALSE</definedName>
    <definedName name="HTML_LineBefore" hidden="1">FALSE</definedName>
    <definedName name="HTML_Name" hidden="1">"Arti Choxi -"</definedName>
    <definedName name="HTML_OBDlg2" hidden="1">TRUE</definedName>
    <definedName name="HTML_OBDlg4" hidden="1">TRUE</definedName>
    <definedName name="HTML_OS" hidden="1">0</definedName>
    <definedName name="HTML_PathFile" hidden="1">"H:\PRJ\STEO_NEW\5TABB.htm"</definedName>
    <definedName name="HTML_Title" hidden="1">""</definedName>
    <definedName name="IQ_CH">110000</definedName>
    <definedName name="IQ_CQ">5000</definedName>
    <definedName name="IQ_CY">10000</definedName>
    <definedName name="IQ_DAILY">500000</definedName>
    <definedName name="IQ_FH">100000</definedName>
    <definedName name="IQ_FQ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>1000</definedName>
    <definedName name="IQ_LATESTK" hidden="1">1000</definedName>
    <definedName name="IQ_LATESTQ" hidden="1">500</definedName>
    <definedName name="IQ_LTM">2000</definedName>
    <definedName name="IQ_LTMMONTH" hidden="1">120000</definedName>
    <definedName name="IQ_MONTH">15000</definedName>
    <definedName name="IQ_NTM">6000</definedName>
    <definedName name="IQ_TODAY" hidden="1">0</definedName>
    <definedName name="IQ_WEEK">50000</definedName>
    <definedName name="IQ_YTD">3000</definedName>
    <definedName name="IQ_YTDMONTH" hidden="1">130000</definedName>
    <definedName name="P1_1" localSheetId="11">OFFSET(#REF!,0,0,COUNT(#REF!),1)</definedName>
    <definedName name="P1_1" localSheetId="14">OFFSET(#REF!,0,0,COUNT(#REF!),1)</definedName>
    <definedName name="P1_1" localSheetId="19">OFFSET(#REF!,0,0,COUNT(#REF!),1)</definedName>
    <definedName name="P1_1" localSheetId="22">OFFSET(#REF!,0,0,COUNT(#REF!),1)</definedName>
    <definedName name="P1_1" localSheetId="38">OFFSET(#REF!,0,0,COUNT(#REF!),1)</definedName>
    <definedName name="P1_1" localSheetId="7">OFFSET(#REF!,0,0,COUNT(#REF!),1)</definedName>
    <definedName name="P1_2" localSheetId="11">OFFSET(#REF!,0,0,COUNT(#REF!),1)</definedName>
    <definedName name="P1_2" localSheetId="14">OFFSET(#REF!,0,0,COUNT(#REF!),1)</definedName>
    <definedName name="P1_2" localSheetId="19">OFFSET(#REF!,0,0,COUNT(#REF!),1)</definedName>
    <definedName name="P1_2" localSheetId="22">OFFSET(#REF!,0,0,COUNT(#REF!),1)</definedName>
    <definedName name="P1_2" localSheetId="38">OFFSET(#REF!,0,0,COUNT(#REF!),1)</definedName>
    <definedName name="P1_2" localSheetId="7">OFFSET(#REF!,0,0,COUNT(#REF!),1)</definedName>
    <definedName name="P1avg" localSheetId="11">OFFSET(#REF!,0,0,COUNT(#REF!),1)</definedName>
    <definedName name="P1avg" localSheetId="14">OFFSET(#REF!,0,0,COUNT(#REF!),1)</definedName>
    <definedName name="P1avg" localSheetId="19">OFFSET(#REF!,0,0,COUNT(#REF!),1)</definedName>
    <definedName name="P1avg" localSheetId="22">OFFSET(#REF!,0,0,COUNT(#REF!),1)</definedName>
    <definedName name="P1avg" localSheetId="38">OFFSET(#REF!,0,0,COUNT(#REF!),1)</definedName>
    <definedName name="P1avg" localSheetId="7">OFFSET(#REF!,0,0,COUNT(#REF!),1)</definedName>
    <definedName name="P1min" localSheetId="11">OFFSET(#REF!,0,0,COUNT(#REF!),1)</definedName>
    <definedName name="P1min" localSheetId="14">OFFSET(#REF!,0,0,COUNT(#REF!),1)</definedName>
    <definedName name="P1min" localSheetId="19">OFFSET(#REF!,0,0,COUNT(#REF!),1)</definedName>
    <definedName name="P1min" localSheetId="22">OFFSET(#REF!,0,0,COUNT(#REF!),1)</definedName>
    <definedName name="P1min" localSheetId="38">OFFSET(#REF!,0,0,COUNT(#REF!),1)</definedName>
    <definedName name="P1min" localSheetId="7">OFFSET(#REF!,0,0,COUNT(#REF!),1)</definedName>
    <definedName name="P1rng" localSheetId="11">OFFSET(#REF!,0,0,COUNT(#REF!),1)</definedName>
    <definedName name="P1rng" localSheetId="14">OFFSET(#REF!,0,0,COUNT(#REF!),1)</definedName>
    <definedName name="P1rng" localSheetId="19">OFFSET(#REF!,0,0,COUNT(#REF!),1)</definedName>
    <definedName name="P1rng" localSheetId="22">OFFSET(#REF!,0,0,COUNT(#REF!),1)</definedName>
    <definedName name="P1rng" localSheetId="38">OFFSET(#REF!,0,0,COUNT(#REF!),1)</definedName>
    <definedName name="P1rng" localSheetId="7">OFFSET(#REF!,0,0,COUNT(#REF!),1)</definedName>
    <definedName name="P2_1" localSheetId="11">OFFSET(#REF!,0,0,COUNT(#REF!),1)</definedName>
    <definedName name="P2_1" localSheetId="14">OFFSET(#REF!,0,0,COUNT(#REF!),1)</definedName>
    <definedName name="P2_1" localSheetId="19">OFFSET(#REF!,0,0,COUNT(#REF!),1)</definedName>
    <definedName name="P2_1" localSheetId="22">OFFSET(#REF!,0,0,COUNT(#REF!),1)</definedName>
    <definedName name="P2_1" localSheetId="38">OFFSET(#REF!,0,0,COUNT(#REF!),1)</definedName>
    <definedName name="P2_1" localSheetId="7">OFFSET(#REF!,0,0,COUNT(#REF!),1)</definedName>
    <definedName name="P2_2" localSheetId="11">OFFSET(#REF!,0,0,COUNT(#REF!),1)</definedName>
    <definedName name="P2_2" localSheetId="14">OFFSET(#REF!,0,0,COUNT(#REF!),1)</definedName>
    <definedName name="P2_2" localSheetId="19">OFFSET(#REF!,0,0,COUNT(#REF!),1)</definedName>
    <definedName name="P2_2" localSheetId="22">OFFSET(#REF!,0,0,COUNT(#REF!),1)</definedName>
    <definedName name="P2_2" localSheetId="38">OFFSET(#REF!,0,0,COUNT(#REF!),1)</definedName>
    <definedName name="P2_2" localSheetId="7">OFFSET(#REF!,0,0,COUNT(#REF!),1)</definedName>
    <definedName name="P2avg" localSheetId="11">OFFSET(#REF!,0,0,COUNT(#REF!),1)</definedName>
    <definedName name="P2avg" localSheetId="14">OFFSET(#REF!,0,0,COUNT(#REF!),1)</definedName>
    <definedName name="P2avg" localSheetId="19">OFFSET(#REF!,0,0,COUNT(#REF!),1)</definedName>
    <definedName name="P2avg" localSheetId="22">OFFSET(#REF!,0,0,COUNT(#REF!),1)</definedName>
    <definedName name="P2avg" localSheetId="38">OFFSET(#REF!,0,0,COUNT(#REF!),1)</definedName>
    <definedName name="P2avg" localSheetId="7">OFFSET(#REF!,0,0,COUNT(#REF!),1)</definedName>
    <definedName name="P2min" localSheetId="11">OFFSET(#REF!,0,0,COUNT(#REF!),1)</definedName>
    <definedName name="P2min" localSheetId="14">OFFSET(#REF!,0,0,COUNT(#REF!),1)</definedName>
    <definedName name="P2min" localSheetId="19">OFFSET(#REF!,0,0,COUNT(#REF!),1)</definedName>
    <definedName name="P2min" localSheetId="22">OFFSET(#REF!,0,0,COUNT(#REF!),1)</definedName>
    <definedName name="P2min" localSheetId="38">OFFSET(#REF!,0,0,COUNT(#REF!),1)</definedName>
    <definedName name="P2min" localSheetId="7">OFFSET(#REF!,0,0,COUNT(#REF!),1)</definedName>
    <definedName name="P2rng" localSheetId="11">OFFSET(#REF!,0,0,COUNT(#REF!),1)</definedName>
    <definedName name="P2rng" localSheetId="14">OFFSET(#REF!,0,0,COUNT(#REF!),1)</definedName>
    <definedName name="P2rng" localSheetId="19">OFFSET(#REF!,0,0,COUNT(#REF!),1)</definedName>
    <definedName name="P2rng" localSheetId="22">OFFSET(#REF!,0,0,COUNT(#REF!),1)</definedName>
    <definedName name="P2rng" localSheetId="38">OFFSET(#REF!,0,0,COUNT(#REF!),1)</definedName>
    <definedName name="P2rng" localSheetId="7">OFFSET(#REF!,0,0,COUNT(#REF!),1)</definedName>
    <definedName name="P3_1" localSheetId="11">OFFSET(#REF!,0,0,COUNT(#REF!),1)</definedName>
    <definedName name="P3_1" localSheetId="14">OFFSET(#REF!,0,0,COUNT(#REF!),1)</definedName>
    <definedName name="P3_1" localSheetId="19">OFFSET(#REF!,0,0,COUNT(#REF!),1)</definedName>
    <definedName name="P3_1" localSheetId="22">OFFSET(#REF!,0,0,COUNT(#REF!),1)</definedName>
    <definedName name="P3_1" localSheetId="38">OFFSET(#REF!,0,0,COUNT(#REF!),1)</definedName>
    <definedName name="P3_1" localSheetId="7">OFFSET(#REF!,0,0,COUNT(#REF!),1)</definedName>
    <definedName name="P3_2" localSheetId="11">OFFSET(#REF!,0,0,COUNT(#REF!),1)</definedName>
    <definedName name="P3_2" localSheetId="14">OFFSET(#REF!,0,0,COUNT(#REF!),1)</definedName>
    <definedName name="P3_2" localSheetId="19">OFFSET(#REF!,0,0,COUNT(#REF!),1)</definedName>
    <definedName name="P3_2" localSheetId="22">OFFSET(#REF!,0,0,COUNT(#REF!),1)</definedName>
    <definedName name="P3_2" localSheetId="38">OFFSET(#REF!,0,0,COUNT(#REF!),1)</definedName>
    <definedName name="P3_2" localSheetId="7">OFFSET(#REF!,0,0,COUNT(#REF!),1)</definedName>
    <definedName name="P3avg" localSheetId="11">OFFSET(#REF!,0,0,COUNT(#REF!),1)</definedName>
    <definedName name="P3avg" localSheetId="14">OFFSET(#REF!,0,0,COUNT(#REF!),1)</definedName>
    <definedName name="P3avg" localSheetId="19">OFFSET(#REF!,0,0,COUNT(#REF!),1)</definedName>
    <definedName name="P3avg" localSheetId="22">OFFSET(#REF!,0,0,COUNT(#REF!),1)</definedName>
    <definedName name="P3avg" localSheetId="38">OFFSET(#REF!,0,0,COUNT(#REF!),1)</definedName>
    <definedName name="P3avg" localSheetId="7">OFFSET(#REF!,0,0,COUNT(#REF!),1)</definedName>
    <definedName name="P3min" localSheetId="11">OFFSET(#REF!,0,0,COUNT(#REF!),1)</definedName>
    <definedName name="P3min" localSheetId="14">OFFSET(#REF!,0,0,COUNT(#REF!),1)</definedName>
    <definedName name="P3min" localSheetId="19">OFFSET(#REF!,0,0,COUNT(#REF!),1)</definedName>
    <definedName name="P3min" localSheetId="22">OFFSET(#REF!,0,0,COUNT(#REF!),1)</definedName>
    <definedName name="P3min" localSheetId="38">OFFSET(#REF!,0,0,COUNT(#REF!),1)</definedName>
    <definedName name="P3min" localSheetId="7">OFFSET(#REF!,0,0,COUNT(#REF!),1)</definedName>
    <definedName name="P3rng" localSheetId="11">OFFSET(#REF!,0,0,COUNT(#REF!),1)</definedName>
    <definedName name="P3rng" localSheetId="14">OFFSET(#REF!,0,0,COUNT(#REF!),1)</definedName>
    <definedName name="P3rng" localSheetId="19">OFFSET(#REF!,0,0,COUNT(#REF!),1)</definedName>
    <definedName name="P3rng" localSheetId="22">OFFSET(#REF!,0,0,COUNT(#REF!),1)</definedName>
    <definedName name="P3rng" localSheetId="38">OFFSET(#REF!,0,0,COUNT(#REF!),1)</definedName>
    <definedName name="P3rng" localSheetId="7">OFFSET(#REF!,0,0,COUNT(#REF!),1)</definedName>
    <definedName name="P4_1" localSheetId="11">OFFSET(#REF!,0,0,COUNT(#REF!),1)</definedName>
    <definedName name="P4_1" localSheetId="14">OFFSET(#REF!,0,0,COUNT(#REF!),1)</definedName>
    <definedName name="P4_1" localSheetId="19">OFFSET(#REF!,0,0,COUNT(#REF!),1)</definedName>
    <definedName name="P4_1" localSheetId="22">OFFSET(#REF!,0,0,COUNT(#REF!),1)</definedName>
    <definedName name="P4_1" localSheetId="38">OFFSET(#REF!,0,0,COUNT(#REF!),1)</definedName>
    <definedName name="P4_1" localSheetId="7">OFFSET(#REF!,0,0,COUNT(#REF!),1)</definedName>
    <definedName name="P4_2" localSheetId="11">OFFSET(#REF!,0,0,COUNT(#REF!),1)</definedName>
    <definedName name="P4_2" localSheetId="14">OFFSET(#REF!,0,0,COUNT(#REF!),1)</definedName>
    <definedName name="P4_2" localSheetId="19">OFFSET(#REF!,0,0,COUNT(#REF!),1)</definedName>
    <definedName name="P4_2" localSheetId="22">OFFSET(#REF!,0,0,COUNT(#REF!),1)</definedName>
    <definedName name="P4_2" localSheetId="38">OFFSET(#REF!,0,0,COUNT(#REF!),1)</definedName>
    <definedName name="P4_2" localSheetId="7">OFFSET(#REF!,0,0,COUNT(#REF!),1)</definedName>
    <definedName name="P4avg" localSheetId="11">OFFSET(#REF!,0,0,COUNT(#REF!),1)</definedName>
    <definedName name="P4avg" localSheetId="14">OFFSET(#REF!,0,0,COUNT(#REF!),1)</definedName>
    <definedName name="P4avg" localSheetId="19">OFFSET(#REF!,0,0,COUNT(#REF!),1)</definedName>
    <definedName name="P4avg" localSheetId="22">OFFSET(#REF!,0,0,COUNT(#REF!),1)</definedName>
    <definedName name="P4avg" localSheetId="38">OFFSET(#REF!,0,0,COUNT(#REF!),1)</definedName>
    <definedName name="P4avg" localSheetId="7">OFFSET(#REF!,0,0,COUNT(#REF!),1)</definedName>
    <definedName name="P4min" localSheetId="11">OFFSET(#REF!,0,0,COUNT(#REF!),1)</definedName>
    <definedName name="P4min" localSheetId="14">OFFSET(#REF!,0,0,COUNT(#REF!),1)</definedName>
    <definedName name="P4min" localSheetId="19">OFFSET(#REF!,0,0,COUNT(#REF!),1)</definedName>
    <definedName name="P4min" localSheetId="22">OFFSET(#REF!,0,0,COUNT(#REF!),1)</definedName>
    <definedName name="P4min" localSheetId="38">OFFSET(#REF!,0,0,COUNT(#REF!),1)</definedName>
    <definedName name="P4min" localSheetId="7">OFFSET(#REF!,0,0,COUNT(#REF!),1)</definedName>
    <definedName name="P4rng" localSheetId="11">OFFSET(#REF!,0,0,COUNT(#REF!),1)</definedName>
    <definedName name="P4rng" localSheetId="14">OFFSET(#REF!,0,0,COUNT(#REF!),1)</definedName>
    <definedName name="P4rng" localSheetId="19">OFFSET(#REF!,0,0,COUNT(#REF!),1)</definedName>
    <definedName name="P4rng" localSheetId="22">OFFSET(#REF!,0,0,COUNT(#REF!),1)</definedName>
    <definedName name="P4rng" localSheetId="38">OFFSET(#REF!,0,0,COUNT(#REF!),1)</definedName>
    <definedName name="P4rng" localSheetId="7">OFFSET(#REF!,0,0,COUNT(#REF!),1)</definedName>
    <definedName name="P5_1" localSheetId="11">OFFSET(#REF!,0,0,COUNT(#REF!),1)</definedName>
    <definedName name="P5_1" localSheetId="14">OFFSET(#REF!,0,0,COUNT(#REF!),1)</definedName>
    <definedName name="P5_1" localSheetId="19">OFFSET(#REF!,0,0,COUNT(#REF!),1)</definedName>
    <definedName name="P5_1" localSheetId="22">OFFSET(#REF!,0,0,COUNT(#REF!),1)</definedName>
    <definedName name="P5_1" localSheetId="38">OFFSET(#REF!,0,0,COUNT(#REF!),1)</definedName>
    <definedName name="P5_1" localSheetId="7">OFFSET(#REF!,0,0,COUNT(#REF!),1)</definedName>
    <definedName name="P5_2" localSheetId="11">OFFSET(#REF!,0,0,COUNT(#REF!),1)</definedName>
    <definedName name="P5_2" localSheetId="14">OFFSET(#REF!,0,0,COUNT(#REF!),1)</definedName>
    <definedName name="P5_2" localSheetId="19">OFFSET(#REF!,0,0,COUNT(#REF!),1)</definedName>
    <definedName name="P5_2" localSheetId="22">OFFSET(#REF!,0,0,COUNT(#REF!),1)</definedName>
    <definedName name="P5_2" localSheetId="38">OFFSET(#REF!,0,0,COUNT(#REF!),1)</definedName>
    <definedName name="P5_2" localSheetId="7">OFFSET(#REF!,0,0,COUNT(#REF!),1)</definedName>
    <definedName name="P5avg" localSheetId="11">OFFSET(#REF!,0,0,COUNT(#REF!),1)</definedName>
    <definedName name="P5avg" localSheetId="14">OFFSET(#REF!,0,0,COUNT(#REF!),1)</definedName>
    <definedName name="P5avg" localSheetId="19">OFFSET(#REF!,0,0,COUNT(#REF!),1)</definedName>
    <definedName name="P5avg" localSheetId="22">OFFSET(#REF!,0,0,COUNT(#REF!),1)</definedName>
    <definedName name="P5avg" localSheetId="38">OFFSET(#REF!,0,0,COUNT(#REF!),1)</definedName>
    <definedName name="P5avg" localSheetId="7">OFFSET(#REF!,0,0,COUNT(#REF!),1)</definedName>
    <definedName name="P5min" localSheetId="11">OFFSET(#REF!,0,0,COUNT(#REF!),1)</definedName>
    <definedName name="P5min" localSheetId="14">OFFSET(#REF!,0,0,COUNT(#REF!),1)</definedName>
    <definedName name="P5min" localSheetId="19">OFFSET(#REF!,0,0,COUNT(#REF!),1)</definedName>
    <definedName name="P5min" localSheetId="22">OFFSET(#REF!,0,0,COUNT(#REF!),1)</definedName>
    <definedName name="P5min" localSheetId="38">OFFSET(#REF!,0,0,COUNT(#REF!),1)</definedName>
    <definedName name="P5min" localSheetId="7">OFFSET(#REF!,0,0,COUNT(#REF!),1)</definedName>
    <definedName name="P5rng" localSheetId="11">OFFSET(#REF!,0,0,COUNT(#REF!),1)</definedName>
    <definedName name="P5rng" localSheetId="14">OFFSET(#REF!,0,0,COUNT(#REF!),1)</definedName>
    <definedName name="P5rng" localSheetId="19">OFFSET(#REF!,0,0,COUNT(#REF!),1)</definedName>
    <definedName name="P5rng" localSheetId="22">OFFSET(#REF!,0,0,COUNT(#REF!),1)</definedName>
    <definedName name="P5rng" localSheetId="38">OFFSET(#REF!,0,0,COUNT(#REF!),1)</definedName>
    <definedName name="P5rng" localSheetId="7">OFFSET(#REF!,0,0,COUNT(#REF!),1)</definedName>
    <definedName name="_xlnm.Print_Area" localSheetId="1">'1'!$A$1:$P$143</definedName>
    <definedName name="_xlnm.Print_Area" localSheetId="10">'10'!$A$1:$O$46</definedName>
    <definedName name="_xlnm.Print_Area" localSheetId="12">'12'!$B$1:$P$45</definedName>
    <definedName name="_xlnm.Print_Area" localSheetId="13">'13'!$A$1:$O$114</definedName>
    <definedName name="_xlnm.Print_Area" localSheetId="15">'15'!$A$1:$O$114</definedName>
    <definedName name="_xlnm.Print_Area" localSheetId="18">'18'!$A$1:$O$112</definedName>
    <definedName name="_xlnm.Print_Area" localSheetId="19">'19'!$A$1:$O$127</definedName>
    <definedName name="_xlnm.Print_Area" localSheetId="23">'23'!$A$1:$O$114</definedName>
    <definedName name="_xlnm.Print_Area" localSheetId="28">'28'!$A$1:$O$115</definedName>
    <definedName name="_xlnm.Print_Area" localSheetId="31">'31'!$A$1:$O$148</definedName>
    <definedName name="_xlnm.Print_Area" localSheetId="33">'33'!$A$1:$O$124</definedName>
    <definedName name="_xlnm.Print_Area" localSheetId="34">'34'!$A$1:$O$36</definedName>
    <definedName name="_xlnm.Print_Area" localSheetId="35">'35'!$A$1:$O$24</definedName>
    <definedName name="_xlnm.Print_Area" localSheetId="36">'36'!$A$1:$O$24</definedName>
    <definedName name="_xlnm.Print_Area" localSheetId="37">'37'!$A$1:$O$48</definedName>
    <definedName name="_xlnm.Print_Area" localSheetId="4">'4'!$A$1:$O$130</definedName>
    <definedName name="_xlnm.Print_Area" localSheetId="9">'9'!$B$1:$O$36</definedName>
    <definedName name="TransChoice" localSheetId="22">OFFSET([1]!TransList,0,0,COUNTA([1]!TransList),1)</definedName>
    <definedName name="TransChoice" localSheetId="27">OFFSET([1]!TransList,0,0,COUNTA([1]!TransList),1)</definedName>
    <definedName name="US_1" localSheetId="11">OFFSET(#REF!,0,0,COUNT(#REF!),1)</definedName>
    <definedName name="US_1" localSheetId="14">OFFSET(#REF!,0,0,COUNT(#REF!),1)</definedName>
    <definedName name="US_1" localSheetId="19">OFFSET(#REF!,0,0,COUNT(#REF!),1)</definedName>
    <definedName name="US_1" localSheetId="22">OFFSET(#REF!,0,0,COUNT(#REF!),1)</definedName>
    <definedName name="US_1" localSheetId="38">OFFSET(#REF!,0,0,COUNT(#REF!),1)</definedName>
    <definedName name="US_1" localSheetId="7">OFFSET(#REF!,0,0,COUNT(#REF!),1)</definedName>
    <definedName name="US_2" localSheetId="11">OFFSET(#REF!,0,0,COUNT(#REF!),1)</definedName>
    <definedName name="US_2" localSheetId="14">OFFSET(#REF!,0,0,COUNT(#REF!),1)</definedName>
    <definedName name="US_2" localSheetId="19">OFFSET(#REF!,0,0,COUNT(#REF!),1)</definedName>
    <definedName name="US_2" localSheetId="22">OFFSET(#REF!,0,0,COUNT(#REF!),1)</definedName>
    <definedName name="US_2" localSheetId="38">OFFSET(#REF!,0,0,COUNT(#REF!),1)</definedName>
    <definedName name="US_2" localSheetId="7">OFFSET(#REF!,0,0,COUNT(#REF!),1)</definedName>
    <definedName name="USavg" localSheetId="11">OFFSET(#REF!,0,0,COUNT(#REF!),1)</definedName>
    <definedName name="USavg" localSheetId="14">OFFSET(#REF!,0,0,COUNT(#REF!),1)</definedName>
    <definedName name="USavg" localSheetId="19">OFFSET(#REF!,0,0,COUNT(#REF!),1)</definedName>
    <definedName name="USavg" localSheetId="22">OFFSET(#REF!,0,0,COUNT(#REF!),1)</definedName>
    <definedName name="USavg" localSheetId="38">OFFSET(#REF!,0,0,COUNT(#REF!),1)</definedName>
    <definedName name="USavg" localSheetId="7">OFFSET(#REF!,0,0,COUNT(#REF!),1)</definedName>
    <definedName name="USmin" localSheetId="11">OFFSET(#REF!,0,0,COUNT(#REF!),1)</definedName>
    <definedName name="USmin" localSheetId="14">OFFSET(#REF!,0,0,COUNT(#REF!),1)</definedName>
    <definedName name="USmin" localSheetId="19">OFFSET(#REF!,0,0,COUNT(#REF!),1)</definedName>
    <definedName name="USmin" localSheetId="22">OFFSET(#REF!,0,0,COUNT(#REF!),1)</definedName>
    <definedName name="USmin" localSheetId="38">OFFSET(#REF!,0,0,COUNT(#REF!),1)</definedName>
    <definedName name="USmin" localSheetId="7">OFFSET(#REF!,0,0,COUNT(#REF!),1)</definedName>
    <definedName name="USrng" localSheetId="11">OFFSET(#REF!,0,0,COUNT(#REF!),1)</definedName>
    <definedName name="USrng" localSheetId="14">OFFSET(#REF!,0,0,COUNT(#REF!),1)</definedName>
    <definedName name="USrng" localSheetId="19">OFFSET(#REF!,0,0,COUNT(#REF!),1)</definedName>
    <definedName name="USrng" localSheetId="22">OFFSET(#REF!,0,0,COUNT(#REF!),1)</definedName>
    <definedName name="USrng" localSheetId="38">OFFSET(#REF!,0,0,COUNT(#REF!),1)</definedName>
    <definedName name="USrng" localSheetId="7">OFFSET(#REF!,0,0,COUNT(#REF!),1)</definedName>
  </definedNames>
  <calcPr calcId="152511"/>
</workbook>
</file>

<file path=xl/calcChain.xml><?xml version="1.0" encoding="utf-8"?>
<calcChain xmlns="http://schemas.openxmlformats.org/spreadsheetml/2006/main">
  <c r="F25" i="104" l="1"/>
  <c r="G25" i="104" s="1"/>
  <c r="E25" i="104"/>
  <c r="D25" i="104"/>
  <c r="W30" i="124"/>
  <c r="A35" i="114" l="1"/>
  <c r="A33" i="113"/>
  <c r="A127" i="123" l="1"/>
  <c r="R30" i="124" l="1"/>
  <c r="J30" i="124"/>
  <c r="Q30" i="124"/>
  <c r="I30" i="124"/>
  <c r="P30" i="124"/>
  <c r="H30" i="124"/>
  <c r="O30" i="124"/>
  <c r="K30" i="124"/>
  <c r="T30" i="124"/>
  <c r="L30" i="124"/>
  <c r="M30" i="124"/>
  <c r="E30" i="124"/>
  <c r="S30" i="124"/>
  <c r="U30" i="124"/>
  <c r="V30" i="124"/>
  <c r="N30" i="124"/>
  <c r="G30" i="124"/>
  <c r="F30" i="124"/>
  <c r="D30" i="124"/>
  <c r="C30" i="124"/>
  <c r="C30" i="104" l="1"/>
  <c r="D30" i="104" l="1"/>
  <c r="E30" i="104"/>
  <c r="G30" i="104"/>
  <c r="F30" i="104"/>
  <c r="B42" i="87" l="1"/>
  <c r="B147" i="35"/>
  <c r="B146" i="35"/>
  <c r="B134" i="36"/>
  <c r="B133" i="36"/>
  <c r="H30" i="69" l="1"/>
  <c r="G29" i="120"/>
  <c r="G30" i="71"/>
  <c r="G29" i="84"/>
  <c r="G38" i="84"/>
  <c r="G29" i="72"/>
  <c r="G33" i="84"/>
  <c r="G34" i="86"/>
  <c r="G33" i="86"/>
  <c r="H30" i="70"/>
  <c r="G28" i="80"/>
  <c r="G28" i="68"/>
  <c r="J35" i="91"/>
  <c r="H27" i="78"/>
  <c r="H28" i="77"/>
  <c r="N35" i="91"/>
  <c r="K35" i="91"/>
  <c r="H28" i="78"/>
  <c r="H27" i="77"/>
  <c r="L35" i="91"/>
  <c r="M35" i="91"/>
  <c r="E33" i="114"/>
  <c r="O35" i="91"/>
  <c r="A82" i="120"/>
  <c r="G43" i="84" l="1"/>
  <c r="A70" i="120"/>
  <c r="A81" i="120"/>
  <c r="A79" i="105" l="1"/>
  <c r="A97" i="84"/>
  <c r="D124" i="123"/>
  <c r="B95" i="77"/>
  <c r="B83" i="69"/>
  <c r="A81" i="80"/>
  <c r="B84" i="70"/>
  <c r="A93" i="82"/>
  <c r="A83" i="71"/>
  <c r="A83" i="72"/>
  <c r="A94" i="74"/>
  <c r="B97" i="75"/>
  <c r="A83" i="68"/>
  <c r="B95" i="78"/>
  <c r="A94" i="73"/>
  <c r="A69" i="120"/>
  <c r="A80" i="120"/>
  <c r="A58" i="120"/>
  <c r="E124" i="123" l="1"/>
  <c r="D123" i="123"/>
  <c r="A85" i="84"/>
  <c r="A96" i="84"/>
  <c r="A78" i="105"/>
  <c r="D112" i="123"/>
  <c r="A67" i="105"/>
  <c r="B71" i="69"/>
  <c r="A69" i="80"/>
  <c r="A82" i="71"/>
  <c r="A92" i="82"/>
  <c r="A71" i="71"/>
  <c r="A81" i="82"/>
  <c r="B83" i="70"/>
  <c r="B72" i="70"/>
  <c r="A82" i="72"/>
  <c r="A93" i="74"/>
  <c r="C53" i="103"/>
  <c r="B53" i="103"/>
  <c r="C54" i="103"/>
  <c r="A82" i="68"/>
  <c r="B94" i="78"/>
  <c r="H35" i="83"/>
  <c r="B52" i="92"/>
  <c r="C52" i="92"/>
  <c r="C53" i="92"/>
  <c r="A71" i="72"/>
  <c r="A82" i="74"/>
  <c r="C54" i="92"/>
  <c r="A93" i="73"/>
  <c r="C55" i="92"/>
  <c r="B83" i="78"/>
  <c r="B85" i="75"/>
  <c r="C55" i="103"/>
  <c r="B96" i="75"/>
  <c r="C56" i="103"/>
  <c r="A82" i="73"/>
  <c r="B94" i="77"/>
  <c r="H36" i="83"/>
  <c r="A71" i="68"/>
  <c r="B83" i="77"/>
  <c r="B82" i="69"/>
  <c r="A80" i="80"/>
  <c r="A57" i="120"/>
  <c r="A46" i="120"/>
  <c r="A68" i="120"/>
  <c r="A79" i="120"/>
  <c r="L28" i="105" l="1"/>
  <c r="N63" i="117"/>
  <c r="M30" i="77"/>
  <c r="F29" i="120"/>
  <c r="G30" i="69"/>
  <c r="F30" i="71"/>
  <c r="D100" i="123"/>
  <c r="F29" i="84"/>
  <c r="L30" i="84"/>
  <c r="L37" i="84"/>
  <c r="F29" i="72"/>
  <c r="A55" i="105"/>
  <c r="L35" i="84"/>
  <c r="L42" i="84"/>
  <c r="L35" i="86"/>
  <c r="L40" i="84"/>
  <c r="F33" i="86"/>
  <c r="L31" i="86"/>
  <c r="L44" i="84"/>
  <c r="A84" i="84"/>
  <c r="K28" i="86"/>
  <c r="K27" i="86"/>
  <c r="K29" i="86"/>
  <c r="K30" i="86"/>
  <c r="A77" i="105"/>
  <c r="L29" i="86"/>
  <c r="A73" i="84"/>
  <c r="L30" i="86"/>
  <c r="E112" i="123"/>
  <c r="L31" i="84"/>
  <c r="L36" i="84"/>
  <c r="K36" i="84"/>
  <c r="K31" i="84"/>
  <c r="K30" i="84"/>
  <c r="K35" i="84"/>
  <c r="K42" i="84"/>
  <c r="K37" i="84"/>
  <c r="K32" i="84"/>
  <c r="K28" i="84"/>
  <c r="A95" i="84"/>
  <c r="L27" i="86"/>
  <c r="F33" i="84"/>
  <c r="L34" i="84"/>
  <c r="K27" i="72"/>
  <c r="K28" i="72"/>
  <c r="L28" i="84"/>
  <c r="D111" i="123"/>
  <c r="F34" i="86"/>
  <c r="L32" i="86"/>
  <c r="F38" i="84"/>
  <c r="L39" i="84"/>
  <c r="A66" i="105"/>
  <c r="D122" i="123"/>
  <c r="L41" i="84"/>
  <c r="L32" i="84"/>
  <c r="E123" i="123"/>
  <c r="L28" i="86"/>
  <c r="K29" i="74"/>
  <c r="K27" i="74"/>
  <c r="K30" i="74"/>
  <c r="J56" i="103"/>
  <c r="J54" i="103"/>
  <c r="L34" i="91"/>
  <c r="J34" i="91"/>
  <c r="J55" i="103"/>
  <c r="N34" i="91"/>
  <c r="K34" i="91"/>
  <c r="O34" i="91"/>
  <c r="L28" i="74"/>
  <c r="B93" i="77"/>
  <c r="M56" i="103"/>
  <c r="L56" i="103"/>
  <c r="A59" i="72"/>
  <c r="A70" i="68"/>
  <c r="A68" i="80"/>
  <c r="K26" i="82"/>
  <c r="K28" i="82"/>
  <c r="K27" i="82"/>
  <c r="K33" i="110"/>
  <c r="K29" i="110"/>
  <c r="K30" i="110"/>
  <c r="K31" i="110"/>
  <c r="K27" i="110"/>
  <c r="L33" i="110"/>
  <c r="L26" i="80"/>
  <c r="M26" i="69"/>
  <c r="M29" i="69"/>
  <c r="L26" i="105"/>
  <c r="G27" i="78"/>
  <c r="M29" i="78"/>
  <c r="M29" i="70"/>
  <c r="A70" i="71"/>
  <c r="K29" i="71"/>
  <c r="K27" i="71"/>
  <c r="K28" i="71"/>
  <c r="M27" i="69"/>
  <c r="B82" i="70"/>
  <c r="L26" i="73"/>
  <c r="B59" i="69"/>
  <c r="A57" i="80"/>
  <c r="K55" i="92"/>
  <c r="J55" i="92"/>
  <c r="M26" i="78"/>
  <c r="J53" i="92"/>
  <c r="K53" i="92"/>
  <c r="G30" i="70"/>
  <c r="B84" i="75"/>
  <c r="L29" i="77"/>
  <c r="L53" i="103"/>
  <c r="M53" i="103"/>
  <c r="L29" i="110"/>
  <c r="L28" i="120"/>
  <c r="L31" i="111"/>
  <c r="L28" i="72"/>
  <c r="L28" i="82"/>
  <c r="B73" i="75"/>
  <c r="B49" i="103"/>
  <c r="C49" i="103"/>
  <c r="K29" i="111"/>
  <c r="K28" i="111"/>
  <c r="A81" i="68"/>
  <c r="A79" i="80"/>
  <c r="C50" i="92"/>
  <c r="B71" i="77"/>
  <c r="L27" i="74"/>
  <c r="M28" i="69"/>
  <c r="C51" i="92"/>
  <c r="L29" i="74"/>
  <c r="C52" i="103"/>
  <c r="M26" i="77"/>
  <c r="B95" i="75"/>
  <c r="A92" i="74"/>
  <c r="E31" i="113"/>
  <c r="L27" i="73"/>
  <c r="A59" i="71"/>
  <c r="A69" i="82"/>
  <c r="L28" i="111"/>
  <c r="M34" i="91"/>
  <c r="L28" i="71"/>
  <c r="M27" i="70"/>
  <c r="A70" i="72"/>
  <c r="M54" i="103"/>
  <c r="L54" i="103"/>
  <c r="J53" i="103"/>
  <c r="L28" i="110"/>
  <c r="L27" i="82"/>
  <c r="L26" i="74"/>
  <c r="L27" i="120"/>
  <c r="G28" i="77"/>
  <c r="A92" i="73"/>
  <c r="L28" i="73"/>
  <c r="B60" i="70"/>
  <c r="L30" i="111"/>
  <c r="K54" i="92"/>
  <c r="J54" i="92"/>
  <c r="L29" i="71"/>
  <c r="L26" i="72"/>
  <c r="M32" i="70"/>
  <c r="M26" i="70"/>
  <c r="B82" i="78"/>
  <c r="K27" i="73"/>
  <c r="K26" i="73"/>
  <c r="K26" i="105"/>
  <c r="K27" i="105"/>
  <c r="L27" i="110"/>
  <c r="H34" i="83"/>
  <c r="L30" i="74"/>
  <c r="L26" i="120"/>
  <c r="D33" i="114"/>
  <c r="G27" i="77"/>
  <c r="M29" i="77"/>
  <c r="A81" i="72"/>
  <c r="A70" i="73"/>
  <c r="A70" i="74"/>
  <c r="C49" i="92"/>
  <c r="L29" i="111"/>
  <c r="L27" i="71"/>
  <c r="J52" i="92"/>
  <c r="K52" i="92"/>
  <c r="B70" i="69"/>
  <c r="B82" i="77"/>
  <c r="L28" i="70"/>
  <c r="L26" i="70"/>
  <c r="L29" i="70"/>
  <c r="L32" i="110"/>
  <c r="L26" i="82"/>
  <c r="C50" i="103"/>
  <c r="C48" i="92"/>
  <c r="B48" i="92"/>
  <c r="L26" i="71"/>
  <c r="B81" i="69"/>
  <c r="B93" i="78"/>
  <c r="L27" i="72"/>
  <c r="B71" i="70"/>
  <c r="A80" i="82"/>
  <c r="L26" i="78"/>
  <c r="L29" i="78"/>
  <c r="L31" i="110"/>
  <c r="F28" i="80"/>
  <c r="L27" i="80"/>
  <c r="L27" i="105"/>
  <c r="F28" i="68"/>
  <c r="A81" i="71"/>
  <c r="A91" i="82"/>
  <c r="L55" i="103"/>
  <c r="M55" i="103"/>
  <c r="C51" i="103"/>
  <c r="A59" i="68"/>
  <c r="B71" i="78"/>
  <c r="G28" i="78"/>
  <c r="M30" i="78"/>
  <c r="M28" i="70"/>
  <c r="A81" i="73"/>
  <c r="A81" i="74"/>
  <c r="L27" i="69"/>
  <c r="L28" i="69"/>
  <c r="L30" i="110"/>
  <c r="J112" i="36"/>
  <c r="K112" i="36"/>
  <c r="H112" i="36"/>
  <c r="I112" i="36"/>
  <c r="I112" i="35"/>
  <c r="H112" i="35"/>
  <c r="K112" i="35"/>
  <c r="J112" i="35"/>
  <c r="A78" i="120"/>
  <c r="A67" i="120"/>
  <c r="A56" i="120"/>
  <c r="A45" i="120"/>
  <c r="K28" i="105" l="1"/>
  <c r="N62" i="117"/>
  <c r="N51" i="117"/>
  <c r="E29" i="120"/>
  <c r="L30" i="77"/>
  <c r="L29" i="120"/>
  <c r="E30" i="71"/>
  <c r="F30" i="69"/>
  <c r="K27" i="120"/>
  <c r="F43" i="84"/>
  <c r="L43" i="84" s="1"/>
  <c r="E111" i="123"/>
  <c r="E100" i="123"/>
  <c r="E29" i="72"/>
  <c r="E34" i="86"/>
  <c r="K34" i="86" s="1"/>
  <c r="E38" i="84"/>
  <c r="A76" i="105"/>
  <c r="D99" i="123"/>
  <c r="A94" i="84"/>
  <c r="E33" i="86"/>
  <c r="K33" i="86" s="1"/>
  <c r="K44" i="84"/>
  <c r="A54" i="105"/>
  <c r="K41" i="84"/>
  <c r="L33" i="84"/>
  <c r="E29" i="84"/>
  <c r="K29" i="84" s="1"/>
  <c r="A72" i="84"/>
  <c r="K32" i="86"/>
  <c r="L34" i="86"/>
  <c r="E33" i="84"/>
  <c r="K33" i="84" s="1"/>
  <c r="D88" i="123"/>
  <c r="K31" i="86"/>
  <c r="J28" i="86"/>
  <c r="J31" i="86"/>
  <c r="J30" i="86"/>
  <c r="J29" i="86"/>
  <c r="A65" i="105"/>
  <c r="K39" i="84"/>
  <c r="A43" i="105"/>
  <c r="L33" i="86"/>
  <c r="J41" i="84"/>
  <c r="J37" i="84"/>
  <c r="J35" i="84"/>
  <c r="J32" i="84"/>
  <c r="J34" i="84"/>
  <c r="J28" i="84"/>
  <c r="J31" i="84"/>
  <c r="L29" i="84"/>
  <c r="D121" i="123"/>
  <c r="A83" i="84"/>
  <c r="L38" i="84"/>
  <c r="A61" i="84"/>
  <c r="K35" i="86"/>
  <c r="D110" i="123"/>
  <c r="K34" i="84"/>
  <c r="J28" i="72"/>
  <c r="E122" i="123"/>
  <c r="K40" i="84"/>
  <c r="J28" i="74"/>
  <c r="J29" i="74"/>
  <c r="J30" i="74"/>
  <c r="L26" i="77"/>
  <c r="K33" i="91"/>
  <c r="K26" i="71"/>
  <c r="K30" i="71" s="1"/>
  <c r="L33" i="91"/>
  <c r="J50" i="103"/>
  <c r="O33" i="91"/>
  <c r="M33" i="91"/>
  <c r="J49" i="103"/>
  <c r="K29" i="82"/>
  <c r="D31" i="113"/>
  <c r="L32" i="70"/>
  <c r="F30" i="70"/>
  <c r="L30" i="70" s="1"/>
  <c r="K49" i="92"/>
  <c r="J49" i="92"/>
  <c r="A58" i="68"/>
  <c r="A56" i="80"/>
  <c r="J26" i="82"/>
  <c r="J27" i="82"/>
  <c r="J28" i="82"/>
  <c r="J28" i="111"/>
  <c r="J31" i="111"/>
  <c r="J30" i="111"/>
  <c r="L34" i="110"/>
  <c r="A69" i="68"/>
  <c r="A67" i="80"/>
  <c r="M30" i="69"/>
  <c r="B47" i="69"/>
  <c r="B59" i="78"/>
  <c r="B94" i="75"/>
  <c r="A91" i="74"/>
  <c r="B45" i="103"/>
  <c r="C45" i="103"/>
  <c r="J33" i="91"/>
  <c r="L30" i="71"/>
  <c r="A58" i="71"/>
  <c r="A68" i="82"/>
  <c r="K29" i="70"/>
  <c r="K26" i="70"/>
  <c r="J33" i="110"/>
  <c r="J31" i="110"/>
  <c r="J32" i="110"/>
  <c r="J27" i="110"/>
  <c r="J29" i="110"/>
  <c r="J52" i="103"/>
  <c r="B70" i="70"/>
  <c r="A79" i="82"/>
  <c r="L26" i="69"/>
  <c r="B48" i="70"/>
  <c r="A45" i="80"/>
  <c r="A91" i="73"/>
  <c r="H33" i="83"/>
  <c r="B59" i="70"/>
  <c r="J28" i="71"/>
  <c r="A69" i="71"/>
  <c r="F33" i="114"/>
  <c r="F28" i="77"/>
  <c r="A47" i="71"/>
  <c r="A57" i="82"/>
  <c r="A80" i="72"/>
  <c r="L32" i="111"/>
  <c r="K26" i="120"/>
  <c r="B72" i="75"/>
  <c r="A69" i="74"/>
  <c r="K29" i="77"/>
  <c r="E28" i="68"/>
  <c r="K30" i="111"/>
  <c r="K32" i="111" s="1"/>
  <c r="K28" i="110"/>
  <c r="C45" i="92"/>
  <c r="A80" i="73"/>
  <c r="A80" i="74"/>
  <c r="K31" i="111"/>
  <c r="C33" i="114"/>
  <c r="F27" i="77"/>
  <c r="L27" i="77" s="1"/>
  <c r="A58" i="73"/>
  <c r="B92" i="77"/>
  <c r="K28" i="74"/>
  <c r="M28" i="78"/>
  <c r="L51" i="103"/>
  <c r="M51" i="103"/>
  <c r="F27" i="78"/>
  <c r="L27" i="78" s="1"/>
  <c r="A69" i="73"/>
  <c r="K30" i="78"/>
  <c r="E28" i="80"/>
  <c r="C46" i="103"/>
  <c r="A69" i="72"/>
  <c r="C46" i="92"/>
  <c r="M30" i="70"/>
  <c r="M31" i="70" s="1"/>
  <c r="L28" i="80"/>
  <c r="A58" i="74"/>
  <c r="A80" i="68"/>
  <c r="B92" i="78"/>
  <c r="N33" i="91"/>
  <c r="J51" i="103"/>
  <c r="K27" i="80"/>
  <c r="K32" i="110"/>
  <c r="A58" i="72"/>
  <c r="J27" i="105"/>
  <c r="J26" i="105"/>
  <c r="K26" i="72"/>
  <c r="L27" i="70"/>
  <c r="B83" i="75"/>
  <c r="C47" i="103"/>
  <c r="M49" i="103"/>
  <c r="L49" i="103"/>
  <c r="K28" i="120"/>
  <c r="K26" i="80"/>
  <c r="A47" i="72"/>
  <c r="B80" i="69"/>
  <c r="A78" i="80"/>
  <c r="F28" i="78"/>
  <c r="L28" i="78" s="1"/>
  <c r="J48" i="92"/>
  <c r="K48" i="92"/>
  <c r="L29" i="72"/>
  <c r="L30" i="72" s="1"/>
  <c r="B70" i="77"/>
  <c r="K29" i="69"/>
  <c r="J28" i="120"/>
  <c r="B81" i="77"/>
  <c r="J50" i="92"/>
  <c r="K50" i="92"/>
  <c r="L29" i="82"/>
  <c r="L29" i="69"/>
  <c r="B61" i="75"/>
  <c r="B81" i="70"/>
  <c r="A90" i="82"/>
  <c r="C47" i="92"/>
  <c r="L30" i="78"/>
  <c r="L50" i="103"/>
  <c r="M50" i="103"/>
  <c r="M27" i="77"/>
  <c r="B58" i="69"/>
  <c r="B70" i="78"/>
  <c r="J27" i="73"/>
  <c r="J26" i="73"/>
  <c r="K28" i="73"/>
  <c r="K29" i="73" s="1"/>
  <c r="M28" i="77"/>
  <c r="K26" i="74"/>
  <c r="M52" i="103"/>
  <c r="L52" i="103"/>
  <c r="J51" i="92"/>
  <c r="K51" i="92"/>
  <c r="B69" i="69"/>
  <c r="B81" i="78"/>
  <c r="L29" i="73"/>
  <c r="M27" i="78"/>
  <c r="A47" i="68"/>
  <c r="B59" i="77"/>
  <c r="A80" i="71"/>
  <c r="B44" i="92"/>
  <c r="C44" i="92"/>
  <c r="C48" i="103"/>
  <c r="K111" i="36"/>
  <c r="J111" i="36"/>
  <c r="I111" i="36"/>
  <c r="H111" i="36"/>
  <c r="A55" i="120"/>
  <c r="A44" i="120"/>
  <c r="K100" i="36"/>
  <c r="J100" i="36"/>
  <c r="I100" i="36"/>
  <c r="H100" i="36"/>
  <c r="J111" i="35"/>
  <c r="H111" i="35"/>
  <c r="K111" i="35"/>
  <c r="I111" i="35"/>
  <c r="I100" i="35"/>
  <c r="H100" i="35"/>
  <c r="J100" i="35"/>
  <c r="K100" i="35"/>
  <c r="A77" i="120"/>
  <c r="A66" i="120"/>
  <c r="J28" i="105" l="1"/>
  <c r="N39" i="117"/>
  <c r="N61" i="117"/>
  <c r="N50" i="117"/>
  <c r="K30" i="77"/>
  <c r="D30" i="71"/>
  <c r="E30" i="69"/>
  <c r="D29" i="120"/>
  <c r="K29" i="120"/>
  <c r="J27" i="120"/>
  <c r="E99" i="123"/>
  <c r="I76" i="35"/>
  <c r="E110" i="123"/>
  <c r="A75" i="105"/>
  <c r="I41" i="84"/>
  <c r="I31" i="84"/>
  <c r="I40" i="84"/>
  <c r="I30" i="84"/>
  <c r="I39" i="84"/>
  <c r="I28" i="84"/>
  <c r="I37" i="84"/>
  <c r="I36" i="84"/>
  <c r="I35" i="84"/>
  <c r="I44" i="84"/>
  <c r="I34" i="84"/>
  <c r="I42" i="84"/>
  <c r="I32" i="84"/>
  <c r="D34" i="86"/>
  <c r="J34" i="86" s="1"/>
  <c r="A53" i="105"/>
  <c r="D29" i="72"/>
  <c r="J29" i="72" s="1"/>
  <c r="D87" i="123"/>
  <c r="D33" i="86"/>
  <c r="J33" i="86" s="1"/>
  <c r="A71" i="84"/>
  <c r="D38" i="84"/>
  <c r="I27" i="86"/>
  <c r="I35" i="86"/>
  <c r="I32" i="86"/>
  <c r="I31" i="86"/>
  <c r="I30" i="86"/>
  <c r="I29" i="86"/>
  <c r="I28" i="86"/>
  <c r="I28" i="72"/>
  <c r="D109" i="123"/>
  <c r="A60" i="84"/>
  <c r="D76" i="123"/>
  <c r="E43" i="84"/>
  <c r="A93" i="84"/>
  <c r="D98" i="123"/>
  <c r="J27" i="86"/>
  <c r="A64" i="105"/>
  <c r="D29" i="84"/>
  <c r="J29" i="84" s="1"/>
  <c r="J40" i="84"/>
  <c r="A42" i="105"/>
  <c r="J42" i="84"/>
  <c r="A82" i="84"/>
  <c r="J35" i="86"/>
  <c r="K38" i="84"/>
  <c r="E121" i="123"/>
  <c r="D33" i="84"/>
  <c r="J36" i="84"/>
  <c r="E88" i="123"/>
  <c r="D120" i="123"/>
  <c r="J30" i="84"/>
  <c r="J44" i="84"/>
  <c r="J39" i="84"/>
  <c r="J32" i="86"/>
  <c r="I30" i="74"/>
  <c r="I28" i="74"/>
  <c r="I27" i="74"/>
  <c r="I26" i="74"/>
  <c r="M31" i="78"/>
  <c r="M31" i="77"/>
  <c r="L31" i="78"/>
  <c r="K34" i="110"/>
  <c r="I76" i="36"/>
  <c r="H76" i="36"/>
  <c r="J26" i="72"/>
  <c r="N32" i="91"/>
  <c r="J46" i="103"/>
  <c r="K32" i="70"/>
  <c r="J47" i="103"/>
  <c r="J29" i="82"/>
  <c r="K28" i="80"/>
  <c r="L32" i="91"/>
  <c r="K26" i="69"/>
  <c r="L30" i="69"/>
  <c r="L31" i="70"/>
  <c r="H32" i="83"/>
  <c r="C41" i="92"/>
  <c r="C43" i="103"/>
  <c r="A57" i="73"/>
  <c r="B93" i="75"/>
  <c r="C44" i="103"/>
  <c r="J29" i="78"/>
  <c r="J30" i="78"/>
  <c r="J26" i="78"/>
  <c r="I29" i="111"/>
  <c r="I30" i="111"/>
  <c r="I31" i="111"/>
  <c r="I28" i="111"/>
  <c r="A57" i="72"/>
  <c r="A68" i="74"/>
  <c r="C40" i="92"/>
  <c r="B40" i="92"/>
  <c r="A68" i="72"/>
  <c r="J44" i="92"/>
  <c r="K44" i="92"/>
  <c r="C42" i="103"/>
  <c r="B49" i="75"/>
  <c r="A57" i="74"/>
  <c r="K27" i="69"/>
  <c r="B91" i="78"/>
  <c r="M32" i="91"/>
  <c r="J29" i="71"/>
  <c r="J27" i="69"/>
  <c r="J29" i="69"/>
  <c r="J28" i="69"/>
  <c r="I27" i="80"/>
  <c r="I26" i="80"/>
  <c r="I31" i="110"/>
  <c r="I28" i="110"/>
  <c r="I27" i="110"/>
  <c r="I30" i="110"/>
  <c r="I29" i="110"/>
  <c r="I32" i="110"/>
  <c r="I33" i="110"/>
  <c r="J29" i="111"/>
  <c r="J32" i="111" s="1"/>
  <c r="J28" i="73"/>
  <c r="J29" i="73" s="1"/>
  <c r="A68" i="73"/>
  <c r="C41" i="103"/>
  <c r="B41" i="103"/>
  <c r="B80" i="77"/>
  <c r="B47" i="78"/>
  <c r="K46" i="92"/>
  <c r="J46" i="92"/>
  <c r="A46" i="68"/>
  <c r="B58" i="77"/>
  <c r="A79" i="68"/>
  <c r="B91" i="77"/>
  <c r="I27" i="71"/>
  <c r="I29" i="71"/>
  <c r="I28" i="71"/>
  <c r="I26" i="82"/>
  <c r="I27" i="82"/>
  <c r="I28" i="82"/>
  <c r="B71" i="75"/>
  <c r="B68" i="69"/>
  <c r="B80" i="78"/>
  <c r="J48" i="103"/>
  <c r="L28" i="77"/>
  <c r="L31" i="77" s="1"/>
  <c r="K26" i="78"/>
  <c r="B47" i="77"/>
  <c r="E27" i="78"/>
  <c r="K27" i="78" s="1"/>
  <c r="K29" i="78"/>
  <c r="B46" i="69"/>
  <c r="B58" i="78"/>
  <c r="B79" i="69"/>
  <c r="A77" i="80"/>
  <c r="O32" i="91"/>
  <c r="J29" i="70"/>
  <c r="J26" i="70"/>
  <c r="J28" i="70"/>
  <c r="J27" i="70"/>
  <c r="I28" i="120"/>
  <c r="E30" i="70"/>
  <c r="K30" i="70" s="1"/>
  <c r="B69" i="78"/>
  <c r="J26" i="74"/>
  <c r="A68" i="68"/>
  <c r="A66" i="80"/>
  <c r="L47" i="103"/>
  <c r="M47" i="103"/>
  <c r="F31" i="113"/>
  <c r="D28" i="80"/>
  <c r="M46" i="103"/>
  <c r="L46" i="103"/>
  <c r="E28" i="78"/>
  <c r="K28" i="78" s="1"/>
  <c r="A46" i="71"/>
  <c r="A44" i="80"/>
  <c r="A79" i="71"/>
  <c r="A89" i="82"/>
  <c r="E27" i="77"/>
  <c r="D28" i="68"/>
  <c r="K27" i="70"/>
  <c r="I29" i="74"/>
  <c r="J27" i="74"/>
  <c r="A57" i="68"/>
  <c r="B69" i="77"/>
  <c r="J28" i="110"/>
  <c r="B69" i="70"/>
  <c r="A78" i="82"/>
  <c r="K47" i="92"/>
  <c r="J47" i="92"/>
  <c r="K29" i="72"/>
  <c r="K30" i="72" s="1"/>
  <c r="A46" i="74"/>
  <c r="B47" i="70"/>
  <c r="A56" i="82"/>
  <c r="B80" i="70"/>
  <c r="K26" i="77"/>
  <c r="J45" i="92"/>
  <c r="K45" i="92"/>
  <c r="E28" i="77"/>
  <c r="K28" i="77" s="1"/>
  <c r="J32" i="91"/>
  <c r="I26" i="72"/>
  <c r="I27" i="72"/>
  <c r="B57" i="69"/>
  <c r="A55" i="80"/>
  <c r="J45" i="103"/>
  <c r="J26" i="120"/>
  <c r="A68" i="71"/>
  <c r="M48" i="103"/>
  <c r="L48" i="103"/>
  <c r="A45" i="82"/>
  <c r="A46" i="72"/>
  <c r="A79" i="72"/>
  <c r="A90" i="74"/>
  <c r="J26" i="80"/>
  <c r="I27" i="73"/>
  <c r="I26" i="73"/>
  <c r="I28" i="73"/>
  <c r="K28" i="70"/>
  <c r="A57" i="71"/>
  <c r="A67" i="82"/>
  <c r="J27" i="71"/>
  <c r="B82" i="75"/>
  <c r="A79" i="74"/>
  <c r="K28" i="69"/>
  <c r="J30" i="110"/>
  <c r="J26" i="71"/>
  <c r="J27" i="72"/>
  <c r="A46" i="73"/>
  <c r="C42" i="92"/>
  <c r="J27" i="80"/>
  <c r="B33" i="114"/>
  <c r="B60" i="75"/>
  <c r="A90" i="73"/>
  <c r="C43" i="92"/>
  <c r="C31" i="113"/>
  <c r="K32" i="91"/>
  <c r="J29" i="77"/>
  <c r="J26" i="77"/>
  <c r="J30" i="77"/>
  <c r="I27" i="105"/>
  <c r="I26" i="105"/>
  <c r="B58" i="70"/>
  <c r="M45" i="103"/>
  <c r="L45" i="103"/>
  <c r="A79" i="73"/>
  <c r="A76" i="120"/>
  <c r="A65" i="120"/>
  <c r="K99" i="36"/>
  <c r="J99" i="36"/>
  <c r="I99" i="36"/>
  <c r="H99" i="36"/>
  <c r="J88" i="35"/>
  <c r="H88" i="35"/>
  <c r="K88" i="35"/>
  <c r="I88" i="35"/>
  <c r="K88" i="36"/>
  <c r="J88" i="36"/>
  <c r="I88" i="36"/>
  <c r="H88" i="36"/>
  <c r="J110" i="35"/>
  <c r="K110" i="35"/>
  <c r="I110" i="35"/>
  <c r="H110" i="35"/>
  <c r="I110" i="36"/>
  <c r="H110" i="36"/>
  <c r="K110" i="36"/>
  <c r="J110" i="36"/>
  <c r="A43" i="120"/>
  <c r="I99" i="35"/>
  <c r="J99" i="35"/>
  <c r="H99" i="35"/>
  <c r="K99" i="35"/>
  <c r="A54" i="120"/>
  <c r="I28" i="105" l="1"/>
  <c r="J29" i="120"/>
  <c r="N38" i="117"/>
  <c r="N49" i="117"/>
  <c r="N60" i="117"/>
  <c r="H76" i="35"/>
  <c r="I26" i="71"/>
  <c r="I30" i="71" s="1"/>
  <c r="C30" i="71"/>
  <c r="I26" i="120"/>
  <c r="C29" i="120"/>
  <c r="E87" i="123"/>
  <c r="J26" i="69"/>
  <c r="J30" i="69" s="1"/>
  <c r="D30" i="69"/>
  <c r="I27" i="120"/>
  <c r="E120" i="123"/>
  <c r="D43" i="84"/>
  <c r="J43" i="84" s="1"/>
  <c r="E109" i="123"/>
  <c r="D119" i="123"/>
  <c r="A74" i="105"/>
  <c r="D86" i="123"/>
  <c r="A92" i="84"/>
  <c r="A41" i="105"/>
  <c r="D64" i="123"/>
  <c r="A59" i="84"/>
  <c r="D97" i="123"/>
  <c r="A63" i="105"/>
  <c r="E98" i="123"/>
  <c r="C29" i="84"/>
  <c r="I29" i="84" s="1"/>
  <c r="D108" i="123"/>
  <c r="K43" i="84"/>
  <c r="A52" i="105"/>
  <c r="A81" i="84"/>
  <c r="E76" i="123"/>
  <c r="C33" i="86"/>
  <c r="I33" i="86" s="1"/>
  <c r="C33" i="84"/>
  <c r="I33" i="84" s="1"/>
  <c r="C38" i="84"/>
  <c r="I38" i="84" s="1"/>
  <c r="J38" i="84"/>
  <c r="A70" i="84"/>
  <c r="D75" i="123"/>
  <c r="C34" i="86"/>
  <c r="I34" i="86" s="1"/>
  <c r="J33" i="84"/>
  <c r="K31" i="78"/>
  <c r="H64" i="35"/>
  <c r="I75" i="36"/>
  <c r="H75" i="36"/>
  <c r="I64" i="36"/>
  <c r="H64" i="36"/>
  <c r="C28" i="68"/>
  <c r="J41" i="103"/>
  <c r="J30" i="72"/>
  <c r="M31" i="91"/>
  <c r="D28" i="77"/>
  <c r="J28" i="77" s="1"/>
  <c r="K30" i="69"/>
  <c r="J34" i="110"/>
  <c r="K31" i="70"/>
  <c r="I28" i="80"/>
  <c r="D27" i="77"/>
  <c r="J27" i="77" s="1"/>
  <c r="J28" i="80"/>
  <c r="J43" i="103"/>
  <c r="J30" i="71"/>
  <c r="I29" i="73"/>
  <c r="B46" i="78"/>
  <c r="B59" i="75"/>
  <c r="J40" i="92"/>
  <c r="K40" i="92"/>
  <c r="B92" i="75"/>
  <c r="A67" i="68"/>
  <c r="B79" i="78"/>
  <c r="C39" i="92"/>
  <c r="A67" i="73"/>
  <c r="K31" i="91"/>
  <c r="B46" i="77"/>
  <c r="M41" i="103"/>
  <c r="L41" i="103"/>
  <c r="C28" i="80"/>
  <c r="M42" i="103"/>
  <c r="L42" i="103"/>
  <c r="A45" i="68"/>
  <c r="B57" i="77"/>
  <c r="D28" i="78"/>
  <c r="J28" i="78" s="1"/>
  <c r="J41" i="92"/>
  <c r="K41" i="92"/>
  <c r="A89" i="73"/>
  <c r="B67" i="69"/>
  <c r="A65" i="80"/>
  <c r="J43" i="92"/>
  <c r="K43" i="92"/>
  <c r="A56" i="72"/>
  <c r="I34" i="110"/>
  <c r="C40" i="103"/>
  <c r="B68" i="77"/>
  <c r="N31" i="91"/>
  <c r="C29" i="72"/>
  <c r="I29" i="72" s="1"/>
  <c r="I30" i="72" s="1"/>
  <c r="B45" i="69"/>
  <c r="B57" i="78"/>
  <c r="D27" i="78"/>
  <c r="J27" i="78" s="1"/>
  <c r="B90" i="78"/>
  <c r="A67" i="71"/>
  <c r="A77" i="82"/>
  <c r="A56" i="68"/>
  <c r="B68" i="78"/>
  <c r="J31" i="91"/>
  <c r="B36" i="92"/>
  <c r="C36" i="92"/>
  <c r="A45" i="73"/>
  <c r="B46" i="70"/>
  <c r="A43" i="80"/>
  <c r="I32" i="111"/>
  <c r="L44" i="103"/>
  <c r="M44" i="103"/>
  <c r="B78" i="69"/>
  <c r="B90" i="77"/>
  <c r="B68" i="70"/>
  <c r="C37" i="103"/>
  <c r="B37" i="103"/>
  <c r="A44" i="82"/>
  <c r="A45" i="71"/>
  <c r="A55" i="82"/>
  <c r="M43" i="103"/>
  <c r="L43" i="103"/>
  <c r="A78" i="68"/>
  <c r="A76" i="80"/>
  <c r="A78" i="73"/>
  <c r="A78" i="74"/>
  <c r="C38" i="92"/>
  <c r="K42" i="92"/>
  <c r="J42" i="92"/>
  <c r="B57" i="70"/>
  <c r="A66" i="82"/>
  <c r="L31" i="91"/>
  <c r="K27" i="77"/>
  <c r="K31" i="77" s="1"/>
  <c r="A45" i="74"/>
  <c r="B31" i="113"/>
  <c r="A56" i="73"/>
  <c r="J44" i="103"/>
  <c r="B79" i="70"/>
  <c r="A88" i="82"/>
  <c r="A67" i="72"/>
  <c r="C39" i="103"/>
  <c r="B56" i="69"/>
  <c r="A54" i="80"/>
  <c r="A56" i="71"/>
  <c r="D30" i="70"/>
  <c r="J30" i="70" s="1"/>
  <c r="J31" i="70" s="1"/>
  <c r="A56" i="74"/>
  <c r="A78" i="71"/>
  <c r="C37" i="92"/>
  <c r="B81" i="75"/>
  <c r="I29" i="82"/>
  <c r="B70" i="75"/>
  <c r="A67" i="74"/>
  <c r="O31" i="91"/>
  <c r="B48" i="75"/>
  <c r="J42" i="103"/>
  <c r="A45" i="72"/>
  <c r="B37" i="75"/>
  <c r="A78" i="72"/>
  <c r="A89" i="74"/>
  <c r="C38" i="103"/>
  <c r="B79" i="77"/>
  <c r="H75" i="35"/>
  <c r="I75" i="35"/>
  <c r="K87" i="36"/>
  <c r="J87" i="36"/>
  <c r="I87" i="36"/>
  <c r="H87" i="36"/>
  <c r="A42" i="120"/>
  <c r="A53" i="120"/>
  <c r="I109" i="36"/>
  <c r="H109" i="36"/>
  <c r="K109" i="36"/>
  <c r="J109" i="36"/>
  <c r="A75" i="120"/>
  <c r="A64" i="120"/>
  <c r="H98" i="35"/>
  <c r="J98" i="35"/>
  <c r="K98" i="35"/>
  <c r="I98" i="35"/>
  <c r="I98" i="36"/>
  <c r="H98" i="36"/>
  <c r="K98" i="36"/>
  <c r="J98" i="36"/>
  <c r="I109" i="35"/>
  <c r="J109" i="35"/>
  <c r="H109" i="35"/>
  <c r="K109" i="35"/>
  <c r="J87" i="35"/>
  <c r="H87" i="35"/>
  <c r="K87" i="35"/>
  <c r="I87" i="35"/>
  <c r="N59" i="117" l="1"/>
  <c r="N48" i="117"/>
  <c r="N37" i="117"/>
  <c r="I29" i="120"/>
  <c r="E108" i="123"/>
  <c r="E119" i="123"/>
  <c r="E64" i="123"/>
  <c r="C43" i="84"/>
  <c r="I43" i="84" s="1"/>
  <c r="A69" i="84"/>
  <c r="D52" i="123"/>
  <c r="E97" i="123"/>
  <c r="D74" i="123"/>
  <c r="A40" i="105"/>
  <c r="A73" i="105"/>
  <c r="D63" i="123"/>
  <c r="A51" i="105"/>
  <c r="A80" i="84"/>
  <c r="D40" i="123"/>
  <c r="D85" i="123"/>
  <c r="D118" i="123"/>
  <c r="A58" i="84"/>
  <c r="A91" i="84"/>
  <c r="E86" i="123"/>
  <c r="D96" i="123"/>
  <c r="A62" i="105"/>
  <c r="D51" i="123"/>
  <c r="E75" i="123"/>
  <c r="D107" i="123"/>
  <c r="I64" i="35"/>
  <c r="J31" i="77"/>
  <c r="J31" i="78"/>
  <c r="H52" i="36"/>
  <c r="I52" i="36"/>
  <c r="I63" i="36"/>
  <c r="H63" i="36"/>
  <c r="I74" i="36"/>
  <c r="H74" i="36"/>
  <c r="K30" i="91"/>
  <c r="M30" i="91"/>
  <c r="J38" i="103"/>
  <c r="H74" i="35"/>
  <c r="N30" i="91"/>
  <c r="O30" i="91"/>
  <c r="J30" i="91"/>
  <c r="J39" i="103"/>
  <c r="A66" i="71"/>
  <c r="K37" i="92"/>
  <c r="J37" i="92"/>
  <c r="A44" i="74"/>
  <c r="B67" i="77"/>
  <c r="M38" i="103"/>
  <c r="L38" i="103"/>
  <c r="A66" i="72"/>
  <c r="A77" i="74"/>
  <c r="C33" i="92"/>
  <c r="A44" i="73"/>
  <c r="A77" i="73"/>
  <c r="B78" i="77"/>
  <c r="L30" i="91"/>
  <c r="B45" i="78"/>
  <c r="J37" i="103"/>
  <c r="A44" i="68"/>
  <c r="B56" i="77"/>
  <c r="B56" i="70"/>
  <c r="C112" i="107"/>
  <c r="D52" i="107"/>
  <c r="C76" i="107"/>
  <c r="C64" i="107"/>
  <c r="D40" i="107"/>
  <c r="D100" i="107"/>
  <c r="D76" i="107"/>
  <c r="C88" i="107"/>
  <c r="D64" i="107"/>
  <c r="C100" i="107"/>
  <c r="C40" i="107"/>
  <c r="D88" i="107"/>
  <c r="C52" i="107"/>
  <c r="D112" i="107"/>
  <c r="B78" i="70"/>
  <c r="A87" i="82"/>
  <c r="K39" i="92"/>
  <c r="J39" i="92"/>
  <c r="B91" i="75"/>
  <c r="C34" i="103"/>
  <c r="A55" i="73"/>
  <c r="B66" i="69"/>
  <c r="B78" i="78"/>
  <c r="B45" i="77"/>
  <c r="J38" i="92"/>
  <c r="K38" i="92"/>
  <c r="J40" i="103"/>
  <c r="B44" i="69"/>
  <c r="B56" i="78"/>
  <c r="A66" i="73"/>
  <c r="A66" i="74"/>
  <c r="F40" i="112"/>
  <c r="G40" i="112" s="1"/>
  <c r="C40" i="112"/>
  <c r="D88" i="112"/>
  <c r="C88" i="112"/>
  <c r="D64" i="112"/>
  <c r="F64" i="112"/>
  <c r="G64" i="112" s="1"/>
  <c r="D40" i="112"/>
  <c r="D100" i="112"/>
  <c r="D52" i="112"/>
  <c r="C76" i="112"/>
  <c r="F100" i="112"/>
  <c r="G100" i="112" s="1"/>
  <c r="D76" i="112"/>
  <c r="C64" i="112"/>
  <c r="F112" i="112"/>
  <c r="G112" i="112" s="1"/>
  <c r="F76" i="112"/>
  <c r="G76" i="112" s="1"/>
  <c r="C52" i="112"/>
  <c r="F52" i="112"/>
  <c r="G52" i="112" s="1"/>
  <c r="C112" i="112"/>
  <c r="C100" i="112"/>
  <c r="F88" i="112"/>
  <c r="G88" i="112" s="1"/>
  <c r="D112" i="112"/>
  <c r="A77" i="71"/>
  <c r="C34" i="92"/>
  <c r="A66" i="68"/>
  <c r="A64" i="80"/>
  <c r="A44" i="71"/>
  <c r="A42" i="80"/>
  <c r="A55" i="72"/>
  <c r="C35" i="92"/>
  <c r="A88" i="73"/>
  <c r="A88" i="74"/>
  <c r="C35" i="103"/>
  <c r="H30" i="83"/>
  <c r="B67" i="70"/>
  <c r="A76" i="82"/>
  <c r="A43" i="82"/>
  <c r="B36" i="75"/>
  <c r="L40" i="103"/>
  <c r="M40" i="103"/>
  <c r="B45" i="70"/>
  <c r="A54" i="82"/>
  <c r="B69" i="75"/>
  <c r="C36" i="103"/>
  <c r="A77" i="72"/>
  <c r="K36" i="92"/>
  <c r="J36" i="92"/>
  <c r="A44" i="72"/>
  <c r="B58" i="75"/>
  <c r="A55" i="68"/>
  <c r="B67" i="78"/>
  <c r="B89" i="78"/>
  <c r="C32" i="92"/>
  <c r="B32" i="92"/>
  <c r="B55" i="69"/>
  <c r="A53" i="80"/>
  <c r="A77" i="68"/>
  <c r="B89" i="77"/>
  <c r="B80" i="75"/>
  <c r="M39" i="103"/>
  <c r="L39" i="103"/>
  <c r="B47" i="75"/>
  <c r="M37" i="103"/>
  <c r="L37" i="103"/>
  <c r="B33" i="103"/>
  <c r="C33" i="103"/>
  <c r="A55" i="74"/>
  <c r="A55" i="71"/>
  <c r="A65" i="82"/>
  <c r="D88" i="106"/>
  <c r="C88" i="106"/>
  <c r="D64" i="106"/>
  <c r="D112" i="106"/>
  <c r="C40" i="106"/>
  <c r="C100" i="106"/>
  <c r="D52" i="106"/>
  <c r="C76" i="106"/>
  <c r="C64" i="106"/>
  <c r="D100" i="106"/>
  <c r="C52" i="106"/>
  <c r="D76" i="106"/>
  <c r="C112" i="106"/>
  <c r="D40" i="106"/>
  <c r="B77" i="69"/>
  <c r="A75" i="80"/>
  <c r="H31" i="83"/>
  <c r="H63" i="35"/>
  <c r="I63" i="35"/>
  <c r="A41" i="120"/>
  <c r="I97" i="36"/>
  <c r="H97" i="36"/>
  <c r="K97" i="36"/>
  <c r="J97" i="36"/>
  <c r="A63" i="120"/>
  <c r="A74" i="120"/>
  <c r="I97" i="35"/>
  <c r="J97" i="35"/>
  <c r="H97" i="35"/>
  <c r="K97" i="35"/>
  <c r="I86" i="36"/>
  <c r="H86" i="36"/>
  <c r="K86" i="36"/>
  <c r="J86" i="36"/>
  <c r="J86" i="35"/>
  <c r="K86" i="35"/>
  <c r="I86" i="35"/>
  <c r="H86" i="35"/>
  <c r="A52" i="120"/>
  <c r="D112" i="15"/>
  <c r="C40" i="15"/>
  <c r="C64" i="15"/>
  <c r="C88" i="15"/>
  <c r="C112" i="15"/>
  <c r="D40" i="15"/>
  <c r="D64" i="15"/>
  <c r="D88" i="15"/>
  <c r="C52" i="15"/>
  <c r="C76" i="15"/>
  <c r="C100" i="15"/>
  <c r="D52" i="15"/>
  <c r="D76" i="15"/>
  <c r="D100" i="15"/>
  <c r="I108" i="35"/>
  <c r="H108" i="35"/>
  <c r="J108" i="35"/>
  <c r="K108" i="35"/>
  <c r="K108" i="36"/>
  <c r="J108" i="36"/>
  <c r="I108" i="36"/>
  <c r="H108" i="36"/>
  <c r="N58" i="117" l="1"/>
  <c r="N47" i="117"/>
  <c r="N36" i="117"/>
  <c r="E118" i="123"/>
  <c r="E107" i="123"/>
  <c r="E96" i="123"/>
  <c r="E63" i="123"/>
  <c r="E51" i="123"/>
  <c r="D50" i="123"/>
  <c r="A39" i="105"/>
  <c r="E40" i="123"/>
  <c r="D95" i="123"/>
  <c r="A57" i="84"/>
  <c r="D39" i="123"/>
  <c r="D73" i="123"/>
  <c r="A50" i="105"/>
  <c r="E52" i="123"/>
  <c r="D117" i="123"/>
  <c r="A72" i="105"/>
  <c r="A79" i="84"/>
  <c r="D106" i="123"/>
  <c r="E85" i="123"/>
  <c r="A90" i="84"/>
  <c r="E74" i="123"/>
  <c r="D62" i="123"/>
  <c r="A68" i="84"/>
  <c r="A61" i="105"/>
  <c r="D84" i="123"/>
  <c r="I51" i="36"/>
  <c r="H51" i="36"/>
  <c r="I40" i="36"/>
  <c r="H40" i="36"/>
  <c r="I73" i="36"/>
  <c r="H73" i="36"/>
  <c r="I74" i="35"/>
  <c r="L29" i="91"/>
  <c r="E52" i="112"/>
  <c r="E76" i="106"/>
  <c r="M29" i="91"/>
  <c r="J34" i="103"/>
  <c r="E112" i="106"/>
  <c r="E100" i="106"/>
  <c r="H62" i="35"/>
  <c r="K29" i="91"/>
  <c r="J35" i="103"/>
  <c r="N29" i="91"/>
  <c r="J33" i="103"/>
  <c r="E64" i="107"/>
  <c r="E52" i="107"/>
  <c r="E52" i="106"/>
  <c r="E40" i="106"/>
  <c r="E100" i="112"/>
  <c r="E88" i="107"/>
  <c r="K32" i="92"/>
  <c r="J32" i="92"/>
  <c r="B54" i="69"/>
  <c r="B66" i="78"/>
  <c r="K33" i="92"/>
  <c r="J33" i="92"/>
  <c r="A54" i="68"/>
  <c r="A52" i="80"/>
  <c r="A87" i="73"/>
  <c r="A43" i="71"/>
  <c r="A53" i="82"/>
  <c r="A65" i="72"/>
  <c r="G75" i="108"/>
  <c r="H87" i="108"/>
  <c r="G51" i="108"/>
  <c r="H111" i="108"/>
  <c r="H99" i="108"/>
  <c r="G87" i="108"/>
  <c r="G63" i="108"/>
  <c r="G111" i="108"/>
  <c r="H51" i="108"/>
  <c r="H63" i="108"/>
  <c r="H75" i="108"/>
  <c r="H39" i="108"/>
  <c r="G39" i="108"/>
  <c r="G99" i="108"/>
  <c r="A54" i="71"/>
  <c r="A64" i="82"/>
  <c r="A76" i="72"/>
  <c r="J36" i="103"/>
  <c r="J35" i="92"/>
  <c r="K35" i="92"/>
  <c r="B68" i="75"/>
  <c r="A65" i="74"/>
  <c r="A76" i="68"/>
  <c r="B88" i="78"/>
  <c r="E76" i="107"/>
  <c r="A43" i="72"/>
  <c r="A65" i="68"/>
  <c r="A63" i="80"/>
  <c r="B44" i="70"/>
  <c r="A41" i="80"/>
  <c r="A76" i="73"/>
  <c r="H29" i="83"/>
  <c r="B77" i="77"/>
  <c r="M33" i="103"/>
  <c r="L33" i="103"/>
  <c r="O29" i="91"/>
  <c r="A43" i="74"/>
  <c r="C31" i="92"/>
  <c r="K34" i="92"/>
  <c r="J34" i="92"/>
  <c r="E112" i="112"/>
  <c r="E64" i="112"/>
  <c r="A65" i="73"/>
  <c r="B76" i="69"/>
  <c r="A74" i="80"/>
  <c r="E112" i="107"/>
  <c r="E100" i="107"/>
  <c r="B57" i="75"/>
  <c r="A65" i="71"/>
  <c r="A75" i="82"/>
  <c r="B28" i="92"/>
  <c r="C28" i="92"/>
  <c r="B35" i="75"/>
  <c r="M36" i="103"/>
  <c r="L36" i="103"/>
  <c r="D111" i="107"/>
  <c r="D99" i="107"/>
  <c r="C87" i="107"/>
  <c r="C75" i="107"/>
  <c r="D51" i="107"/>
  <c r="C39" i="107"/>
  <c r="C99" i="107"/>
  <c r="C63" i="107"/>
  <c r="D75" i="107"/>
  <c r="D87" i="107"/>
  <c r="D39" i="107"/>
  <c r="C51" i="107"/>
  <c r="C111" i="107"/>
  <c r="D63" i="107"/>
  <c r="M35" i="103"/>
  <c r="L35" i="103"/>
  <c r="A43" i="73"/>
  <c r="C32" i="103"/>
  <c r="E76" i="112"/>
  <c r="A54" i="72"/>
  <c r="B77" i="70"/>
  <c r="A86" i="82"/>
  <c r="E40" i="107"/>
  <c r="B43" i="69"/>
  <c r="B55" i="77"/>
  <c r="B66" i="70"/>
  <c r="C29" i="103"/>
  <c r="B29" i="103"/>
  <c r="E64" i="106"/>
  <c r="J29" i="91"/>
  <c r="C111" i="106"/>
  <c r="C99" i="106"/>
  <c r="C87" i="106"/>
  <c r="D111" i="106"/>
  <c r="C75" i="106"/>
  <c r="D87" i="106"/>
  <c r="D51" i="106"/>
  <c r="C39" i="106"/>
  <c r="D63" i="106"/>
  <c r="D75" i="106"/>
  <c r="C51" i="106"/>
  <c r="D39" i="106"/>
  <c r="D99" i="106"/>
  <c r="C63" i="106"/>
  <c r="A42" i="82"/>
  <c r="E88" i="112"/>
  <c r="B66" i="77"/>
  <c r="A76" i="71"/>
  <c r="C29" i="92"/>
  <c r="A43" i="68"/>
  <c r="B55" i="78"/>
  <c r="B79" i="75"/>
  <c r="A76" i="74"/>
  <c r="C30" i="92"/>
  <c r="F39" i="112"/>
  <c r="G39" i="112" s="1"/>
  <c r="D99" i="112"/>
  <c r="F99" i="112"/>
  <c r="G99" i="112" s="1"/>
  <c r="D75" i="112"/>
  <c r="D111" i="112"/>
  <c r="D87" i="112"/>
  <c r="C75" i="112"/>
  <c r="F111" i="112"/>
  <c r="G111" i="112" s="1"/>
  <c r="F63" i="112"/>
  <c r="G63" i="112" s="1"/>
  <c r="D63" i="112"/>
  <c r="F87" i="112"/>
  <c r="G87" i="112" s="1"/>
  <c r="C111" i="112"/>
  <c r="D39" i="112"/>
  <c r="F75" i="112"/>
  <c r="G75" i="112" s="1"/>
  <c r="C87" i="112"/>
  <c r="C63" i="112"/>
  <c r="D51" i="112"/>
  <c r="C99" i="112"/>
  <c r="C39" i="112"/>
  <c r="C51" i="112"/>
  <c r="F51" i="112"/>
  <c r="G51" i="112" s="1"/>
  <c r="B90" i="75"/>
  <c r="A87" i="74"/>
  <c r="C30" i="103"/>
  <c r="C31" i="103"/>
  <c r="E88" i="106"/>
  <c r="F51" i="108"/>
  <c r="E39" i="108"/>
  <c r="E111" i="108"/>
  <c r="F63" i="108"/>
  <c r="F39" i="108"/>
  <c r="F75" i="108"/>
  <c r="E63" i="108"/>
  <c r="F99" i="108"/>
  <c r="F87" i="108"/>
  <c r="E75" i="108"/>
  <c r="E99" i="108"/>
  <c r="E87" i="108"/>
  <c r="E51" i="108"/>
  <c r="F111" i="108"/>
  <c r="B46" i="75"/>
  <c r="M34" i="103"/>
  <c r="L34" i="103"/>
  <c r="B44" i="78"/>
  <c r="A54" i="73"/>
  <c r="B44" i="77"/>
  <c r="E40" i="112"/>
  <c r="B55" i="70"/>
  <c r="B88" i="77"/>
  <c r="A54" i="74"/>
  <c r="B65" i="69"/>
  <c r="B77" i="78"/>
  <c r="I73" i="35"/>
  <c r="H73" i="35"/>
  <c r="H52" i="35"/>
  <c r="I52" i="35"/>
  <c r="H96" i="36"/>
  <c r="E40" i="15"/>
  <c r="E76" i="15"/>
  <c r="E100" i="15"/>
  <c r="E52" i="15"/>
  <c r="A40" i="120"/>
  <c r="A62" i="120"/>
  <c r="A73" i="120"/>
  <c r="D111" i="15"/>
  <c r="C39" i="15"/>
  <c r="C63" i="15"/>
  <c r="C87" i="15"/>
  <c r="C111" i="15"/>
  <c r="D51" i="15"/>
  <c r="D75" i="15"/>
  <c r="D99" i="15"/>
  <c r="C51" i="15"/>
  <c r="C75" i="15"/>
  <c r="C99" i="15"/>
  <c r="D39" i="15"/>
  <c r="D63" i="15"/>
  <c r="D87" i="15"/>
  <c r="A51" i="120"/>
  <c r="E64" i="15"/>
  <c r="I85" i="35"/>
  <c r="J85" i="35"/>
  <c r="H85" i="35"/>
  <c r="K85" i="35"/>
  <c r="J96" i="35"/>
  <c r="H96" i="35"/>
  <c r="K96" i="35"/>
  <c r="I96" i="35"/>
  <c r="K96" i="36"/>
  <c r="J96" i="36"/>
  <c r="I96" i="36"/>
  <c r="I85" i="36"/>
  <c r="H85" i="36"/>
  <c r="K85" i="36"/>
  <c r="J85" i="36"/>
  <c r="E88" i="15"/>
  <c r="E112" i="15"/>
  <c r="K107" i="36"/>
  <c r="J107" i="36"/>
  <c r="I107" i="36"/>
  <c r="H107" i="36"/>
  <c r="C63" i="38"/>
  <c r="I107" i="35"/>
  <c r="J107" i="35"/>
  <c r="H107" i="35"/>
  <c r="K107" i="35"/>
  <c r="H62" i="36" l="1"/>
  <c r="I62" i="36"/>
  <c r="N57" i="117"/>
  <c r="N46" i="117"/>
  <c r="N35" i="117"/>
  <c r="E39" i="123"/>
  <c r="E62" i="123"/>
  <c r="E84" i="123"/>
  <c r="E106" i="123"/>
  <c r="E117" i="123"/>
  <c r="E73" i="123"/>
  <c r="E50" i="123"/>
  <c r="D105" i="123"/>
  <c r="A56" i="84"/>
  <c r="D83" i="123"/>
  <c r="A89" i="84"/>
  <c r="D49" i="123"/>
  <c r="D38" i="123"/>
  <c r="A38" i="105"/>
  <c r="A78" i="84"/>
  <c r="D72" i="123"/>
  <c r="E95" i="123"/>
  <c r="A60" i="105"/>
  <c r="D94" i="123"/>
  <c r="A49" i="105"/>
  <c r="D116" i="123"/>
  <c r="D61" i="123"/>
  <c r="A67" i="84"/>
  <c r="A71" i="105"/>
  <c r="C39" i="38"/>
  <c r="I72" i="36"/>
  <c r="H72" i="36"/>
  <c r="D51" i="38"/>
  <c r="I61" i="36"/>
  <c r="H61" i="36"/>
  <c r="D39" i="38"/>
  <c r="I50" i="36"/>
  <c r="H50" i="36"/>
  <c r="C51" i="38"/>
  <c r="D63" i="38"/>
  <c r="E63" i="38" s="1"/>
  <c r="I62" i="35"/>
  <c r="O28" i="91"/>
  <c r="I72" i="35"/>
  <c r="I39" i="108"/>
  <c r="K75" i="108"/>
  <c r="J29" i="103"/>
  <c r="M28" i="91"/>
  <c r="E111" i="112"/>
  <c r="E63" i="107"/>
  <c r="J28" i="91"/>
  <c r="E63" i="112"/>
  <c r="E75" i="106"/>
  <c r="K28" i="91"/>
  <c r="J51" i="108"/>
  <c r="E51" i="112"/>
  <c r="E63" i="106"/>
  <c r="L28" i="91"/>
  <c r="K63" i="108"/>
  <c r="N28" i="91"/>
  <c r="E99" i="107"/>
  <c r="K111" i="108"/>
  <c r="K87" i="108"/>
  <c r="E51" i="107"/>
  <c r="I51" i="108"/>
  <c r="A86" i="73"/>
  <c r="B87" i="77"/>
  <c r="B54" i="70"/>
  <c r="A63" i="82"/>
  <c r="J30" i="92"/>
  <c r="K30" i="92"/>
  <c r="F86" i="112"/>
  <c r="G86" i="112" s="1"/>
  <c r="D98" i="112"/>
  <c r="F38" i="112"/>
  <c r="G38" i="112" s="1"/>
  <c r="D74" i="112"/>
  <c r="C50" i="112"/>
  <c r="D50" i="112"/>
  <c r="F110" i="112"/>
  <c r="G110" i="112" s="1"/>
  <c r="C98" i="112"/>
  <c r="D38" i="112"/>
  <c r="F62" i="112"/>
  <c r="G62" i="112" s="1"/>
  <c r="C110" i="112"/>
  <c r="D86" i="112"/>
  <c r="C74" i="112"/>
  <c r="F98" i="112"/>
  <c r="G98" i="112" s="1"/>
  <c r="C86" i="112"/>
  <c r="D62" i="112"/>
  <c r="F74" i="112"/>
  <c r="G74" i="112" s="1"/>
  <c r="C62" i="112"/>
  <c r="D110" i="112"/>
  <c r="E110" i="112" s="1"/>
  <c r="F50" i="112"/>
  <c r="G50" i="112" s="1"/>
  <c r="C38" i="112"/>
  <c r="J87" i="108"/>
  <c r="I87" i="108"/>
  <c r="J29" i="92"/>
  <c r="K29" i="92"/>
  <c r="E51" i="106"/>
  <c r="A53" i="74"/>
  <c r="E87" i="107"/>
  <c r="A41" i="82"/>
  <c r="A75" i="71"/>
  <c r="A85" i="82"/>
  <c r="A64" i="73"/>
  <c r="J63" i="108"/>
  <c r="A64" i="71"/>
  <c r="B54" i="77"/>
  <c r="A53" i="68"/>
  <c r="D98" i="107"/>
  <c r="D38" i="107"/>
  <c r="C110" i="107"/>
  <c r="C74" i="107"/>
  <c r="C86" i="107"/>
  <c r="C50" i="107"/>
  <c r="C62" i="107"/>
  <c r="D110" i="107"/>
  <c r="D74" i="107"/>
  <c r="C98" i="107"/>
  <c r="C38" i="107"/>
  <c r="D86" i="107"/>
  <c r="D62" i="107"/>
  <c r="D50" i="107"/>
  <c r="E50" i="107" s="1"/>
  <c r="B43" i="70"/>
  <c r="A40" i="80"/>
  <c r="K28" i="92"/>
  <c r="J28" i="92"/>
  <c r="H86" i="108"/>
  <c r="G50" i="108"/>
  <c r="G62" i="108"/>
  <c r="H74" i="108"/>
  <c r="H38" i="108"/>
  <c r="H50" i="108"/>
  <c r="H62" i="108"/>
  <c r="G74" i="108"/>
  <c r="H98" i="108"/>
  <c r="G86" i="108"/>
  <c r="G98" i="108"/>
  <c r="H110" i="108"/>
  <c r="G110" i="108"/>
  <c r="G38" i="108"/>
  <c r="B64" i="69"/>
  <c r="A62" i="80"/>
  <c r="I99" i="108"/>
  <c r="J31" i="103"/>
  <c r="E87" i="112"/>
  <c r="E87" i="106"/>
  <c r="A42" i="72"/>
  <c r="M32" i="103"/>
  <c r="L32" i="103"/>
  <c r="E75" i="107"/>
  <c r="E111" i="107"/>
  <c r="B76" i="70"/>
  <c r="B67" i="75"/>
  <c r="K99" i="108"/>
  <c r="J99" i="108"/>
  <c r="B78" i="75"/>
  <c r="A75" i="74"/>
  <c r="B34" i="75"/>
  <c r="A51" i="80"/>
  <c r="I63" i="108"/>
  <c r="M30" i="103"/>
  <c r="L30" i="103"/>
  <c r="E39" i="112"/>
  <c r="E99" i="106"/>
  <c r="B56" i="75"/>
  <c r="B45" i="75"/>
  <c r="A75" i="72"/>
  <c r="A86" i="74"/>
  <c r="B65" i="77"/>
  <c r="J39" i="108"/>
  <c r="A64" i="72"/>
  <c r="I111" i="108"/>
  <c r="J75" i="108"/>
  <c r="I75" i="108"/>
  <c r="M31" i="103"/>
  <c r="L31" i="103"/>
  <c r="E75" i="112"/>
  <c r="E39" i="106"/>
  <c r="E111" i="106"/>
  <c r="A53" i="73"/>
  <c r="B43" i="78"/>
  <c r="B89" i="75"/>
  <c r="B53" i="69"/>
  <c r="B65" i="78"/>
  <c r="K39" i="108"/>
  <c r="A75" i="73"/>
  <c r="B42" i="69"/>
  <c r="B43" i="77"/>
  <c r="B76" i="78"/>
  <c r="E99" i="112"/>
  <c r="A42" i="68"/>
  <c r="B54" i="78"/>
  <c r="E110" i="108"/>
  <c r="F98" i="108"/>
  <c r="E98" i="108"/>
  <c r="F74" i="108"/>
  <c r="F50" i="108"/>
  <c r="E74" i="108"/>
  <c r="E62" i="108"/>
  <c r="F62" i="108"/>
  <c r="F38" i="108"/>
  <c r="E86" i="108"/>
  <c r="F110" i="108"/>
  <c r="E38" i="108"/>
  <c r="F86" i="108"/>
  <c r="E50" i="108"/>
  <c r="A64" i="68"/>
  <c r="B76" i="77"/>
  <c r="M29" i="103"/>
  <c r="L29" i="103"/>
  <c r="A42" i="74"/>
  <c r="B75" i="69"/>
  <c r="B87" i="78"/>
  <c r="A53" i="71"/>
  <c r="K51" i="108"/>
  <c r="C38" i="106"/>
  <c r="C50" i="106"/>
  <c r="C110" i="106"/>
  <c r="D110" i="106"/>
  <c r="C74" i="106"/>
  <c r="D50" i="106"/>
  <c r="C86" i="106"/>
  <c r="D98" i="106"/>
  <c r="D74" i="106"/>
  <c r="C98" i="106"/>
  <c r="C62" i="106"/>
  <c r="D62" i="106"/>
  <c r="D38" i="106"/>
  <c r="D86" i="106"/>
  <c r="J30" i="103"/>
  <c r="A42" i="71"/>
  <c r="A52" i="82"/>
  <c r="J32" i="103"/>
  <c r="E39" i="107"/>
  <c r="A42" i="73"/>
  <c r="A75" i="68"/>
  <c r="A73" i="80"/>
  <c r="J31" i="92"/>
  <c r="K31" i="92"/>
  <c r="A53" i="72"/>
  <c r="A64" i="74"/>
  <c r="J111" i="108"/>
  <c r="B65" i="70"/>
  <c r="A74" i="82"/>
  <c r="I51" i="35"/>
  <c r="H51" i="35"/>
  <c r="H40" i="35"/>
  <c r="I40" i="35"/>
  <c r="H61" i="35"/>
  <c r="I61" i="35"/>
  <c r="E111" i="15"/>
  <c r="E51" i="15"/>
  <c r="I106" i="36"/>
  <c r="H106" i="36"/>
  <c r="K106" i="36"/>
  <c r="J106" i="36"/>
  <c r="K95" i="36"/>
  <c r="J95" i="36"/>
  <c r="I95" i="36"/>
  <c r="H95" i="36"/>
  <c r="A61" i="120"/>
  <c r="A72" i="120"/>
  <c r="J95" i="35"/>
  <c r="H95" i="35"/>
  <c r="K95" i="35"/>
  <c r="I95" i="35"/>
  <c r="K84" i="36"/>
  <c r="J84" i="36"/>
  <c r="I84" i="36"/>
  <c r="H84" i="36"/>
  <c r="D110" i="15"/>
  <c r="D50" i="15"/>
  <c r="D74" i="15"/>
  <c r="D98" i="15"/>
  <c r="C38" i="15"/>
  <c r="C62" i="15"/>
  <c r="C86" i="15"/>
  <c r="C110" i="15"/>
  <c r="D38" i="15"/>
  <c r="D62" i="15"/>
  <c r="D86" i="15"/>
  <c r="C50" i="15"/>
  <c r="C74" i="15"/>
  <c r="C98" i="15"/>
  <c r="A39" i="120"/>
  <c r="E63" i="15"/>
  <c r="I84" i="35"/>
  <c r="H84" i="35"/>
  <c r="J84" i="35"/>
  <c r="K84" i="35"/>
  <c r="E87" i="15"/>
  <c r="H106" i="35"/>
  <c r="J106" i="35"/>
  <c r="K106" i="35"/>
  <c r="I106" i="35"/>
  <c r="E75" i="15"/>
  <c r="A50" i="120"/>
  <c r="E99" i="15"/>
  <c r="C38" i="38"/>
  <c r="E39" i="15"/>
  <c r="N45" i="117" l="1"/>
  <c r="N56" i="117"/>
  <c r="N34" i="117"/>
  <c r="E61" i="123"/>
  <c r="E105" i="123"/>
  <c r="E116" i="123"/>
  <c r="E38" i="123"/>
  <c r="E94" i="123"/>
  <c r="D115" i="123"/>
  <c r="A37" i="105"/>
  <c r="A70" i="105"/>
  <c r="E72" i="123"/>
  <c r="A55" i="84"/>
  <c r="E83" i="123"/>
  <c r="A88" i="84"/>
  <c r="D93" i="123"/>
  <c r="D82" i="123"/>
  <c r="D37" i="123"/>
  <c r="D48" i="123"/>
  <c r="D60" i="123"/>
  <c r="A48" i="105"/>
  <c r="D104" i="123"/>
  <c r="A66" i="84"/>
  <c r="A59" i="105"/>
  <c r="D71" i="123"/>
  <c r="E49" i="123"/>
  <c r="A77" i="84"/>
  <c r="H39" i="35"/>
  <c r="E39" i="38"/>
  <c r="C50" i="38"/>
  <c r="C62" i="38"/>
  <c r="I39" i="35"/>
  <c r="E51" i="38"/>
  <c r="I39" i="36"/>
  <c r="H39" i="36"/>
  <c r="D62" i="38"/>
  <c r="H49" i="36"/>
  <c r="I49" i="36"/>
  <c r="I71" i="36"/>
  <c r="H71" i="36"/>
  <c r="D38" i="38"/>
  <c r="E38" i="38" s="1"/>
  <c r="D50" i="38"/>
  <c r="I71" i="35"/>
  <c r="H72" i="35"/>
  <c r="I74" i="108"/>
  <c r="K110" i="108"/>
  <c r="E62" i="107"/>
  <c r="K98" i="108"/>
  <c r="E74" i="106"/>
  <c r="E98" i="106"/>
  <c r="K62" i="108"/>
  <c r="J38" i="108"/>
  <c r="E86" i="112"/>
  <c r="I110" i="108"/>
  <c r="E98" i="112"/>
  <c r="J86" i="108"/>
  <c r="J50" i="108"/>
  <c r="D49" i="107"/>
  <c r="C49" i="107"/>
  <c r="C85" i="107"/>
  <c r="C37" i="107"/>
  <c r="D61" i="107"/>
  <c r="D37" i="107"/>
  <c r="C61" i="107"/>
  <c r="C73" i="107"/>
  <c r="D97" i="107"/>
  <c r="C109" i="107"/>
  <c r="D85" i="107"/>
  <c r="D73" i="107"/>
  <c r="C97" i="107"/>
  <c r="D109" i="107"/>
  <c r="A63" i="71"/>
  <c r="B41" i="69"/>
  <c r="C97" i="112"/>
  <c r="C61" i="112"/>
  <c r="D109" i="112"/>
  <c r="C73" i="112"/>
  <c r="D61" i="112"/>
  <c r="C109" i="112"/>
  <c r="D73" i="112"/>
  <c r="C49" i="112"/>
  <c r="D37" i="112"/>
  <c r="F109" i="112"/>
  <c r="G109" i="112" s="1"/>
  <c r="F85" i="112"/>
  <c r="G85" i="112" s="1"/>
  <c r="F37" i="112"/>
  <c r="G37" i="112" s="1"/>
  <c r="C85" i="112"/>
  <c r="F97" i="112"/>
  <c r="G97" i="112" s="1"/>
  <c r="D85" i="112"/>
  <c r="C37" i="112"/>
  <c r="F73" i="112"/>
  <c r="G73" i="112" s="1"/>
  <c r="D49" i="112"/>
  <c r="F49" i="112"/>
  <c r="G49" i="112" s="1"/>
  <c r="D97" i="112"/>
  <c r="F61" i="112"/>
  <c r="G61" i="112" s="1"/>
  <c r="I98" i="108"/>
  <c r="B42" i="78"/>
  <c r="A85" i="73"/>
  <c r="A85" i="74"/>
  <c r="A52" i="68"/>
  <c r="A50" i="80"/>
  <c r="E38" i="106"/>
  <c r="J62" i="108"/>
  <c r="I62" i="108"/>
  <c r="B75" i="78"/>
  <c r="B88" i="75"/>
  <c r="B53" i="70"/>
  <c r="K74" i="108"/>
  <c r="E74" i="107"/>
  <c r="E98" i="107"/>
  <c r="B33" i="75"/>
  <c r="E38" i="112"/>
  <c r="A52" i="74"/>
  <c r="J74" i="108"/>
  <c r="G73" i="108"/>
  <c r="G97" i="108"/>
  <c r="G109" i="108"/>
  <c r="G49" i="108"/>
  <c r="G37" i="108"/>
  <c r="H37" i="108"/>
  <c r="G61" i="108"/>
  <c r="H61" i="108"/>
  <c r="G85" i="108"/>
  <c r="H73" i="108"/>
  <c r="H109" i="108"/>
  <c r="K109" i="108" s="1"/>
  <c r="H97" i="108"/>
  <c r="H49" i="108"/>
  <c r="H85" i="108"/>
  <c r="B53" i="77"/>
  <c r="B77" i="75"/>
  <c r="E62" i="106"/>
  <c r="E110" i="106"/>
  <c r="B63" i="69"/>
  <c r="B75" i="77"/>
  <c r="A41" i="73"/>
  <c r="B86" i="77"/>
  <c r="B66" i="75"/>
  <c r="A63" i="74"/>
  <c r="J98" i="108"/>
  <c r="E110" i="107"/>
  <c r="E62" i="112"/>
  <c r="A41" i="72"/>
  <c r="A63" i="68"/>
  <c r="A61" i="80"/>
  <c r="A40" i="82"/>
  <c r="A74" i="68"/>
  <c r="B86" i="78"/>
  <c r="A52" i="72"/>
  <c r="B55" i="75"/>
  <c r="I86" i="108"/>
  <c r="I50" i="108"/>
  <c r="B64" i="70"/>
  <c r="A73" i="82"/>
  <c r="A41" i="74"/>
  <c r="B74" i="69"/>
  <c r="A72" i="80"/>
  <c r="A63" i="73"/>
  <c r="K86" i="108"/>
  <c r="F109" i="108"/>
  <c r="E37" i="108"/>
  <c r="E73" i="108"/>
  <c r="E109" i="108"/>
  <c r="F49" i="108"/>
  <c r="E49" i="108"/>
  <c r="F37" i="108"/>
  <c r="F85" i="108"/>
  <c r="E97" i="108"/>
  <c r="F97" i="108"/>
  <c r="F61" i="108"/>
  <c r="E61" i="108"/>
  <c r="F73" i="108"/>
  <c r="E85" i="108"/>
  <c r="E50" i="112"/>
  <c r="A41" i="68"/>
  <c r="B53" i="78"/>
  <c r="A74" i="71"/>
  <c r="A84" i="82"/>
  <c r="B64" i="77"/>
  <c r="C37" i="106"/>
  <c r="D85" i="106"/>
  <c r="D61" i="106"/>
  <c r="C97" i="106"/>
  <c r="D97" i="106"/>
  <c r="C73" i="106"/>
  <c r="D73" i="106"/>
  <c r="C49" i="106"/>
  <c r="D49" i="106"/>
  <c r="C109" i="106"/>
  <c r="D109" i="106"/>
  <c r="C85" i="106"/>
  <c r="C61" i="106"/>
  <c r="D37" i="106"/>
  <c r="A74" i="73"/>
  <c r="A74" i="74"/>
  <c r="B44" i="75"/>
  <c r="B75" i="70"/>
  <c r="B52" i="69"/>
  <c r="B64" i="78"/>
  <c r="E86" i="107"/>
  <c r="E74" i="112"/>
  <c r="A41" i="71"/>
  <c r="A39" i="80"/>
  <c r="K50" i="108"/>
  <c r="B42" i="70"/>
  <c r="A51" i="82"/>
  <c r="E86" i="106"/>
  <c r="E50" i="106"/>
  <c r="I38" i="108"/>
  <c r="A63" i="72"/>
  <c r="B42" i="77"/>
  <c r="A74" i="72"/>
  <c r="A52" i="71"/>
  <c r="A62" i="82"/>
  <c r="J110" i="108"/>
  <c r="K38" i="108"/>
  <c r="E38" i="107"/>
  <c r="A52" i="73"/>
  <c r="H60" i="35"/>
  <c r="I60" i="35"/>
  <c r="I50" i="35"/>
  <c r="H50" i="35"/>
  <c r="E50" i="15"/>
  <c r="E110" i="15"/>
  <c r="A38" i="120"/>
  <c r="I83" i="35"/>
  <c r="J83" i="35"/>
  <c r="H83" i="35"/>
  <c r="K83" i="35"/>
  <c r="I94" i="36"/>
  <c r="H94" i="36"/>
  <c r="K94" i="36"/>
  <c r="J94" i="36"/>
  <c r="J94" i="35"/>
  <c r="K94" i="35"/>
  <c r="I94" i="35"/>
  <c r="H94" i="35"/>
  <c r="D109" i="15"/>
  <c r="D49" i="15"/>
  <c r="D73" i="15"/>
  <c r="D97" i="15"/>
  <c r="C37" i="15"/>
  <c r="C61" i="15"/>
  <c r="C85" i="15"/>
  <c r="C109" i="15"/>
  <c r="D37" i="15"/>
  <c r="D61" i="15"/>
  <c r="D85" i="15"/>
  <c r="C49" i="15"/>
  <c r="C73" i="15"/>
  <c r="C97" i="15"/>
  <c r="E38" i="15"/>
  <c r="A60" i="120"/>
  <c r="A71" i="120"/>
  <c r="E62" i="15"/>
  <c r="I105" i="36"/>
  <c r="H105" i="36"/>
  <c r="K105" i="36"/>
  <c r="J105" i="36"/>
  <c r="E86" i="15"/>
  <c r="E74" i="15"/>
  <c r="E98" i="15"/>
  <c r="I105" i="35"/>
  <c r="J105" i="35"/>
  <c r="H105" i="35"/>
  <c r="K105" i="35"/>
  <c r="K83" i="36"/>
  <c r="J83" i="36"/>
  <c r="I83" i="36"/>
  <c r="H83" i="36"/>
  <c r="C61" i="38"/>
  <c r="A49" i="120"/>
  <c r="H60" i="36" l="1"/>
  <c r="I60" i="36"/>
  <c r="N44" i="117"/>
  <c r="N55" i="117"/>
  <c r="D29" i="87"/>
  <c r="N33" i="117"/>
  <c r="E93" i="123"/>
  <c r="E71" i="123"/>
  <c r="E62" i="38"/>
  <c r="E37" i="123"/>
  <c r="E104" i="123"/>
  <c r="D70" i="123"/>
  <c r="E48" i="123"/>
  <c r="D114" i="123"/>
  <c r="A58" i="105"/>
  <c r="D47" i="123"/>
  <c r="D92" i="123"/>
  <c r="A69" i="105"/>
  <c r="D59" i="123"/>
  <c r="A47" i="105"/>
  <c r="A87" i="84"/>
  <c r="A54" i="84"/>
  <c r="A76" i="84"/>
  <c r="D36" i="123"/>
  <c r="D81" i="123"/>
  <c r="A65" i="84"/>
  <c r="E82" i="123"/>
  <c r="E115" i="123"/>
  <c r="A36" i="105"/>
  <c r="D103" i="123"/>
  <c r="E60" i="123"/>
  <c r="I70" i="35"/>
  <c r="E50" i="38"/>
  <c r="H38" i="35"/>
  <c r="H71" i="35"/>
  <c r="C37" i="38"/>
  <c r="D61" i="38"/>
  <c r="E61" i="38" s="1"/>
  <c r="I38" i="36"/>
  <c r="H38" i="36"/>
  <c r="I48" i="36"/>
  <c r="H48" i="36"/>
  <c r="D49" i="38"/>
  <c r="C49" i="38"/>
  <c r="I38" i="35"/>
  <c r="D37" i="38"/>
  <c r="I59" i="35"/>
  <c r="E97" i="106"/>
  <c r="I97" i="108"/>
  <c r="E85" i="107"/>
  <c r="K97" i="108"/>
  <c r="E37" i="106"/>
  <c r="K85" i="108"/>
  <c r="I73" i="108"/>
  <c r="E61" i="112"/>
  <c r="I37" i="108"/>
  <c r="E49" i="106"/>
  <c r="J49" i="108"/>
  <c r="E109" i="106"/>
  <c r="J109" i="108"/>
  <c r="K73" i="108"/>
  <c r="J97" i="108"/>
  <c r="E73" i="112"/>
  <c r="E61" i="107"/>
  <c r="E73" i="107"/>
  <c r="E73" i="106"/>
  <c r="K37" i="108"/>
  <c r="E97" i="112"/>
  <c r="E109" i="112"/>
  <c r="E97" i="107"/>
  <c r="A40" i="73"/>
  <c r="B85" i="77"/>
  <c r="I49" i="108"/>
  <c r="A73" i="68"/>
  <c r="B85" i="78"/>
  <c r="A62" i="68"/>
  <c r="A61" i="82"/>
  <c r="D36" i="107"/>
  <c r="D48" i="107"/>
  <c r="C84" i="107"/>
  <c r="D96" i="107"/>
  <c r="C36" i="107"/>
  <c r="C48" i="107"/>
  <c r="D108" i="107"/>
  <c r="D72" i="107"/>
  <c r="C60" i="107"/>
  <c r="C108" i="107"/>
  <c r="C72" i="107"/>
  <c r="D60" i="107"/>
  <c r="D84" i="107"/>
  <c r="C96" i="107"/>
  <c r="A51" i="72"/>
  <c r="A62" i="74"/>
  <c r="B43" i="75"/>
  <c r="B74" i="70"/>
  <c r="A73" i="73"/>
  <c r="A73" i="74"/>
  <c r="A40" i="68"/>
  <c r="B52" i="78"/>
  <c r="K61" i="108"/>
  <c r="E37" i="112"/>
  <c r="E109" i="107"/>
  <c r="E37" i="107"/>
  <c r="B51" i="69"/>
  <c r="A49" i="80"/>
  <c r="A39" i="82"/>
  <c r="A60" i="80"/>
  <c r="A51" i="73"/>
  <c r="E49" i="107"/>
  <c r="A51" i="71"/>
  <c r="A40" i="74"/>
  <c r="B73" i="69"/>
  <c r="A71" i="80"/>
  <c r="I109" i="108"/>
  <c r="C60" i="106"/>
  <c r="D96" i="106"/>
  <c r="D60" i="106"/>
  <c r="C108" i="106"/>
  <c r="D48" i="106"/>
  <c r="C96" i="106"/>
  <c r="C72" i="106"/>
  <c r="D84" i="106"/>
  <c r="C84" i="106"/>
  <c r="D72" i="106"/>
  <c r="C36" i="106"/>
  <c r="D36" i="106"/>
  <c r="D108" i="106"/>
  <c r="C48" i="106"/>
  <c r="A62" i="73"/>
  <c r="B41" i="77"/>
  <c r="A73" i="72"/>
  <c r="A84" i="74"/>
  <c r="A62" i="72"/>
  <c r="B40" i="69"/>
  <c r="B52" i="77"/>
  <c r="J85" i="108"/>
  <c r="I85" i="108"/>
  <c r="B65" i="75"/>
  <c r="B41" i="78"/>
  <c r="A84" i="73"/>
  <c r="B76" i="75"/>
  <c r="A40" i="71"/>
  <c r="A38" i="80"/>
  <c r="E85" i="112"/>
  <c r="B32" i="75"/>
  <c r="E96" i="108"/>
  <c r="E36" i="108"/>
  <c r="F36" i="108"/>
  <c r="F72" i="108"/>
  <c r="F84" i="108"/>
  <c r="F108" i="108"/>
  <c r="E108" i="108"/>
  <c r="F60" i="108"/>
  <c r="F96" i="108"/>
  <c r="I96" i="108" s="1"/>
  <c r="E84" i="108"/>
  <c r="E48" i="108"/>
  <c r="F48" i="108"/>
  <c r="E72" i="108"/>
  <c r="E60" i="108"/>
  <c r="F48" i="112"/>
  <c r="G48" i="112" s="1"/>
  <c r="F108" i="112"/>
  <c r="G108" i="112" s="1"/>
  <c r="D36" i="112"/>
  <c r="C72" i="112"/>
  <c r="F84" i="112"/>
  <c r="G84" i="112" s="1"/>
  <c r="D108" i="112"/>
  <c r="F96" i="112"/>
  <c r="G96" i="112" s="1"/>
  <c r="C96" i="112"/>
  <c r="D60" i="112"/>
  <c r="F60" i="112"/>
  <c r="G60" i="112" s="1"/>
  <c r="F36" i="112"/>
  <c r="G36" i="112" s="1"/>
  <c r="C36" i="112"/>
  <c r="C84" i="112"/>
  <c r="D96" i="112"/>
  <c r="C108" i="112"/>
  <c r="C48" i="112"/>
  <c r="F72" i="112"/>
  <c r="G72" i="112" s="1"/>
  <c r="D72" i="112"/>
  <c r="C60" i="112"/>
  <c r="D84" i="112"/>
  <c r="D48" i="112"/>
  <c r="B63" i="77"/>
  <c r="B87" i="75"/>
  <c r="B74" i="77"/>
  <c r="B41" i="70"/>
  <c r="A50" i="82"/>
  <c r="K49" i="108"/>
  <c r="J37" i="108"/>
  <c r="H108" i="108"/>
  <c r="H60" i="108"/>
  <c r="G72" i="108"/>
  <c r="G108" i="108"/>
  <c r="G48" i="108"/>
  <c r="G84" i="108"/>
  <c r="G96" i="108"/>
  <c r="H72" i="108"/>
  <c r="H84" i="108"/>
  <c r="H96" i="108"/>
  <c r="H36" i="108"/>
  <c r="H48" i="108"/>
  <c r="G60" i="108"/>
  <c r="G36" i="108"/>
  <c r="A51" i="68"/>
  <c r="B63" i="78"/>
  <c r="B62" i="69"/>
  <c r="B74" i="78"/>
  <c r="A51" i="74"/>
  <c r="E61" i="106"/>
  <c r="A62" i="71"/>
  <c r="A72" i="82"/>
  <c r="A40" i="72"/>
  <c r="E85" i="106"/>
  <c r="J61" i="108"/>
  <c r="I61" i="108"/>
  <c r="B52" i="70"/>
  <c r="A73" i="71"/>
  <c r="A83" i="82"/>
  <c r="B63" i="70"/>
  <c r="B54" i="75"/>
  <c r="J73" i="108"/>
  <c r="E49" i="112"/>
  <c r="I49" i="35"/>
  <c r="H49" i="35"/>
  <c r="E85" i="15"/>
  <c r="E49" i="15"/>
  <c r="E73" i="15"/>
  <c r="K104" i="36"/>
  <c r="J104" i="36"/>
  <c r="I104" i="36"/>
  <c r="H104" i="36"/>
  <c r="D108" i="15"/>
  <c r="C48" i="15"/>
  <c r="C72" i="15"/>
  <c r="C96" i="15"/>
  <c r="D48" i="15"/>
  <c r="D72" i="15"/>
  <c r="D96" i="15"/>
  <c r="C36" i="15"/>
  <c r="C60" i="15"/>
  <c r="C84" i="15"/>
  <c r="C108" i="15"/>
  <c r="D36" i="15"/>
  <c r="D60" i="15"/>
  <c r="D84" i="15"/>
  <c r="A59" i="120"/>
  <c r="I82" i="36"/>
  <c r="H82" i="36"/>
  <c r="K82" i="36"/>
  <c r="J82" i="36"/>
  <c r="I93" i="36"/>
  <c r="H93" i="36"/>
  <c r="K93" i="36"/>
  <c r="J93" i="36"/>
  <c r="E97" i="15"/>
  <c r="E37" i="15"/>
  <c r="D48" i="38"/>
  <c r="H82" i="35"/>
  <c r="J82" i="35"/>
  <c r="K82" i="35"/>
  <c r="I82" i="35"/>
  <c r="A37" i="120"/>
  <c r="E109" i="15"/>
  <c r="I93" i="35"/>
  <c r="J93" i="35"/>
  <c r="H93" i="35"/>
  <c r="K93" i="35"/>
  <c r="J104" i="35"/>
  <c r="H104" i="35"/>
  <c r="K104" i="35"/>
  <c r="I104" i="35"/>
  <c r="A48" i="120"/>
  <c r="E61" i="15"/>
  <c r="H59" i="36" l="1"/>
  <c r="I70" i="36"/>
  <c r="H70" i="36"/>
  <c r="N43" i="117"/>
  <c r="N54" i="117"/>
  <c r="N32" i="117"/>
  <c r="E81" i="123"/>
  <c r="E36" i="123"/>
  <c r="H70" i="35"/>
  <c r="H59" i="35"/>
  <c r="E59" i="123"/>
  <c r="I59" i="36"/>
  <c r="A75" i="84"/>
  <c r="D113" i="123"/>
  <c r="E103" i="123"/>
  <c r="D69" i="123"/>
  <c r="A68" i="105"/>
  <c r="E92" i="123"/>
  <c r="E114" i="123"/>
  <c r="D46" i="123"/>
  <c r="A57" i="105"/>
  <c r="A35" i="105"/>
  <c r="D91" i="123"/>
  <c r="D80" i="123"/>
  <c r="A86" i="84"/>
  <c r="A53" i="84"/>
  <c r="A46" i="105"/>
  <c r="D35" i="123"/>
  <c r="A64" i="84"/>
  <c r="E47" i="123"/>
  <c r="E70" i="123"/>
  <c r="D102" i="123"/>
  <c r="D58" i="123"/>
  <c r="J96" i="108"/>
  <c r="E37" i="38"/>
  <c r="E49" i="38"/>
  <c r="I37" i="35"/>
  <c r="C36" i="38"/>
  <c r="C60" i="38"/>
  <c r="H37" i="35"/>
  <c r="I47" i="36"/>
  <c r="H47" i="36"/>
  <c r="I37" i="36"/>
  <c r="H37" i="36"/>
  <c r="C48" i="38"/>
  <c r="E48" i="38" s="1"/>
  <c r="D60" i="38"/>
  <c r="D36" i="38"/>
  <c r="H58" i="35"/>
  <c r="K96" i="108"/>
  <c r="K60" i="108"/>
  <c r="E108" i="112"/>
  <c r="I48" i="108"/>
  <c r="I72" i="108"/>
  <c r="E36" i="106"/>
  <c r="K48" i="108"/>
  <c r="J84" i="108"/>
  <c r="E60" i="112"/>
  <c r="K72" i="108"/>
  <c r="K108" i="108"/>
  <c r="I36" i="108"/>
  <c r="E60" i="106"/>
  <c r="E60" i="107"/>
  <c r="E96" i="107"/>
  <c r="E108" i="106"/>
  <c r="E48" i="106"/>
  <c r="E96" i="112"/>
  <c r="B73" i="77"/>
  <c r="E48" i="112"/>
  <c r="A61" i="68"/>
  <c r="B73" i="78"/>
  <c r="J36" i="108"/>
  <c r="E84" i="112"/>
  <c r="B61" i="69"/>
  <c r="A59" i="80"/>
  <c r="A39" i="68"/>
  <c r="B51" i="77"/>
  <c r="E72" i="112"/>
  <c r="I60" i="108"/>
  <c r="A61" i="73"/>
  <c r="A61" i="71"/>
  <c r="A72" i="68"/>
  <c r="B84" i="78"/>
  <c r="E72" i="107"/>
  <c r="A39" i="71"/>
  <c r="A37" i="80"/>
  <c r="D107" i="112"/>
  <c r="F35" i="112"/>
  <c r="G35" i="112" s="1"/>
  <c r="C35" i="112"/>
  <c r="D83" i="112"/>
  <c r="D35" i="112"/>
  <c r="D59" i="112"/>
  <c r="D95" i="112"/>
  <c r="F95" i="112"/>
  <c r="G95" i="112" s="1"/>
  <c r="D71" i="112"/>
  <c r="F83" i="112"/>
  <c r="G83" i="112" s="1"/>
  <c r="D47" i="112"/>
  <c r="F59" i="112"/>
  <c r="G59" i="112" s="1"/>
  <c r="C95" i="112"/>
  <c r="F107" i="112"/>
  <c r="G107" i="112" s="1"/>
  <c r="F47" i="112"/>
  <c r="G47" i="112" s="1"/>
  <c r="C71" i="112"/>
  <c r="F71" i="112"/>
  <c r="G71" i="112" s="1"/>
  <c r="C59" i="112"/>
  <c r="C47" i="112"/>
  <c r="C83" i="112"/>
  <c r="C107" i="112"/>
  <c r="A39" i="72"/>
  <c r="F107" i="108"/>
  <c r="E47" i="108"/>
  <c r="F71" i="108"/>
  <c r="F35" i="108"/>
  <c r="F95" i="108"/>
  <c r="E107" i="108"/>
  <c r="E95" i="108"/>
  <c r="E83" i="108"/>
  <c r="F47" i="108"/>
  <c r="E59" i="108"/>
  <c r="F83" i="108"/>
  <c r="F59" i="108"/>
  <c r="E71" i="108"/>
  <c r="E35" i="108"/>
  <c r="B51" i="70"/>
  <c r="A60" i="82"/>
  <c r="A38" i="82"/>
  <c r="K36" i="108"/>
  <c r="J72" i="108"/>
  <c r="D107" i="106"/>
  <c r="C83" i="106"/>
  <c r="D95" i="106"/>
  <c r="D71" i="106"/>
  <c r="D35" i="106"/>
  <c r="D83" i="106"/>
  <c r="C71" i="106"/>
  <c r="C47" i="106"/>
  <c r="C59" i="106"/>
  <c r="C35" i="106"/>
  <c r="C95" i="106"/>
  <c r="C107" i="106"/>
  <c r="D59" i="106"/>
  <c r="D47" i="106"/>
  <c r="A50" i="72"/>
  <c r="E84" i="106"/>
  <c r="B42" i="75"/>
  <c r="B75" i="75"/>
  <c r="A72" i="74"/>
  <c r="B72" i="69"/>
  <c r="A70" i="80"/>
  <c r="E108" i="107"/>
  <c r="B40" i="70"/>
  <c r="A49" i="82"/>
  <c r="J108" i="108"/>
  <c r="I108" i="108"/>
  <c r="B62" i="78"/>
  <c r="B40" i="78"/>
  <c r="A72" i="73"/>
  <c r="A72" i="71"/>
  <c r="A82" i="82"/>
  <c r="A50" i="73"/>
  <c r="K84" i="108"/>
  <c r="I84" i="108"/>
  <c r="D71" i="107"/>
  <c r="D47" i="107"/>
  <c r="C59" i="107"/>
  <c r="C107" i="107"/>
  <c r="C71" i="107"/>
  <c r="C47" i="107"/>
  <c r="C35" i="107"/>
  <c r="D59" i="107"/>
  <c r="C83" i="107"/>
  <c r="D83" i="107"/>
  <c r="D35" i="107"/>
  <c r="D95" i="107"/>
  <c r="C95" i="107"/>
  <c r="D107" i="107"/>
  <c r="B50" i="69"/>
  <c r="B62" i="77"/>
  <c r="B40" i="77"/>
  <c r="A61" i="72"/>
  <c r="B73" i="70"/>
  <c r="E84" i="107"/>
  <c r="A50" i="74"/>
  <c r="B31" i="75"/>
  <c r="G47" i="108"/>
  <c r="G83" i="108"/>
  <c r="G95" i="108"/>
  <c r="H95" i="108"/>
  <c r="H71" i="108"/>
  <c r="H107" i="108"/>
  <c r="G35" i="108"/>
  <c r="G71" i="108"/>
  <c r="H59" i="108"/>
  <c r="G107" i="108"/>
  <c r="H47" i="108"/>
  <c r="H83" i="108"/>
  <c r="G59" i="108"/>
  <c r="H35" i="108"/>
  <c r="A50" i="68"/>
  <c r="A48" i="80"/>
  <c r="A83" i="73"/>
  <c r="A83" i="74"/>
  <c r="A39" i="74"/>
  <c r="A72" i="72"/>
  <c r="B53" i="75"/>
  <c r="A50" i="71"/>
  <c r="B86" i="75"/>
  <c r="E48" i="107"/>
  <c r="J60" i="108"/>
  <c r="J48" i="108"/>
  <c r="E36" i="112"/>
  <c r="B64" i="75"/>
  <c r="A61" i="74"/>
  <c r="E72" i="106"/>
  <c r="E96" i="106"/>
  <c r="A39" i="73"/>
  <c r="B62" i="70"/>
  <c r="A71" i="82"/>
  <c r="B84" i="77"/>
  <c r="E36" i="107"/>
  <c r="B39" i="69"/>
  <c r="B51" i="78"/>
  <c r="H48" i="35"/>
  <c r="I48" i="35"/>
  <c r="I69" i="35"/>
  <c r="H69" i="35"/>
  <c r="E36" i="15"/>
  <c r="E96" i="15"/>
  <c r="I92" i="35"/>
  <c r="H92" i="35"/>
  <c r="J92" i="35"/>
  <c r="K92" i="35"/>
  <c r="A47" i="120"/>
  <c r="D107" i="15"/>
  <c r="C47" i="15"/>
  <c r="C71" i="15"/>
  <c r="C95" i="15"/>
  <c r="D35" i="15"/>
  <c r="D59" i="15"/>
  <c r="D83" i="15"/>
  <c r="C35" i="15"/>
  <c r="C59" i="15"/>
  <c r="C83" i="15"/>
  <c r="C107" i="15"/>
  <c r="D47" i="15"/>
  <c r="D71" i="15"/>
  <c r="D95" i="15"/>
  <c r="I81" i="35"/>
  <c r="J81" i="35"/>
  <c r="H81" i="35"/>
  <c r="K81" i="35"/>
  <c r="E60" i="15"/>
  <c r="E48" i="15"/>
  <c r="J103" i="35"/>
  <c r="H103" i="35"/>
  <c r="K103" i="35"/>
  <c r="I103" i="35"/>
  <c r="K103" i="36"/>
  <c r="J103" i="36"/>
  <c r="I103" i="36"/>
  <c r="H103" i="36"/>
  <c r="E84" i="15"/>
  <c r="E72" i="15"/>
  <c r="K92" i="36"/>
  <c r="J92" i="36"/>
  <c r="I92" i="36"/>
  <c r="H92" i="36"/>
  <c r="A36" i="120"/>
  <c r="D59" i="38"/>
  <c r="I81" i="36"/>
  <c r="H81" i="36"/>
  <c r="K81" i="36"/>
  <c r="J81" i="36"/>
  <c r="E108" i="15"/>
  <c r="I58" i="36" l="1"/>
  <c r="H58" i="36"/>
  <c r="I69" i="36"/>
  <c r="H69" i="36"/>
  <c r="N53" i="117"/>
  <c r="N31" i="117"/>
  <c r="N42" i="117"/>
  <c r="E91" i="123"/>
  <c r="H68" i="35"/>
  <c r="E35" i="123"/>
  <c r="D68" i="123"/>
  <c r="A63" i="84"/>
  <c r="E58" i="123"/>
  <c r="E69" i="123"/>
  <c r="E113" i="123"/>
  <c r="D34" i="123"/>
  <c r="A74" i="84"/>
  <c r="E102" i="123"/>
  <c r="E80" i="123"/>
  <c r="D79" i="123"/>
  <c r="E46" i="123"/>
  <c r="A34" i="105"/>
  <c r="D57" i="123"/>
  <c r="A45" i="105"/>
  <c r="D45" i="123"/>
  <c r="D101" i="123"/>
  <c r="A52" i="84"/>
  <c r="B30" i="75"/>
  <c r="A56" i="105"/>
  <c r="D90" i="123"/>
  <c r="J83" i="108"/>
  <c r="E36" i="38"/>
  <c r="I36" i="35"/>
  <c r="I58" i="35"/>
  <c r="H36" i="35"/>
  <c r="C59" i="38"/>
  <c r="E59" i="38" s="1"/>
  <c r="D47" i="38"/>
  <c r="I68" i="36"/>
  <c r="H68" i="36"/>
  <c r="C35" i="38"/>
  <c r="I46" i="36"/>
  <c r="H46" i="36"/>
  <c r="H36" i="36"/>
  <c r="I36" i="36"/>
  <c r="E60" i="38"/>
  <c r="D35" i="38"/>
  <c r="C47" i="38"/>
  <c r="J95" i="108"/>
  <c r="I47" i="108"/>
  <c r="I35" i="108"/>
  <c r="E95" i="112"/>
  <c r="K83" i="108"/>
  <c r="K95" i="108"/>
  <c r="J107" i="108"/>
  <c r="E71" i="107"/>
  <c r="J71" i="108"/>
  <c r="E107" i="106"/>
  <c r="K107" i="108"/>
  <c r="E107" i="107"/>
  <c r="E71" i="112"/>
  <c r="E107" i="112"/>
  <c r="J59" i="108"/>
  <c r="E83" i="106"/>
  <c r="E35" i="106"/>
  <c r="K47" i="108"/>
  <c r="I71" i="108"/>
  <c r="E59" i="112"/>
  <c r="I59" i="108"/>
  <c r="I83" i="108"/>
  <c r="B74" i="75"/>
  <c r="A49" i="74"/>
  <c r="I95" i="108"/>
  <c r="A49" i="73"/>
  <c r="D37" i="87"/>
  <c r="D41" i="87"/>
  <c r="D42" i="87"/>
  <c r="B44" i="87" s="1"/>
  <c r="D30" i="87"/>
  <c r="D39" i="87"/>
  <c r="D35" i="87"/>
  <c r="D31" i="87"/>
  <c r="D36" i="87"/>
  <c r="D32" i="87"/>
  <c r="D33" i="87"/>
  <c r="D38" i="87"/>
  <c r="D40" i="87"/>
  <c r="D34" i="87"/>
  <c r="K59" i="108"/>
  <c r="J47" i="108"/>
  <c r="E95" i="107"/>
  <c r="B60" i="69"/>
  <c r="B72" i="78"/>
  <c r="A60" i="73"/>
  <c r="E82" i="108"/>
  <c r="F70" i="108"/>
  <c r="F106" i="108"/>
  <c r="E70" i="108"/>
  <c r="E58" i="108"/>
  <c r="E106" i="108"/>
  <c r="F94" i="108"/>
  <c r="F58" i="108"/>
  <c r="F46" i="108"/>
  <c r="F82" i="108"/>
  <c r="F34" i="108"/>
  <c r="E94" i="108"/>
  <c r="E46" i="108"/>
  <c r="E34" i="108"/>
  <c r="E47" i="106"/>
  <c r="D94" i="106"/>
  <c r="C94" i="106"/>
  <c r="C70" i="106"/>
  <c r="D106" i="106"/>
  <c r="D70" i="106"/>
  <c r="D82" i="106"/>
  <c r="C106" i="106"/>
  <c r="C46" i="106"/>
  <c r="D58" i="106"/>
  <c r="C58" i="106"/>
  <c r="D46" i="106"/>
  <c r="D34" i="106"/>
  <c r="C82" i="106"/>
  <c r="C34" i="106"/>
  <c r="B39" i="77"/>
  <c r="B38" i="69"/>
  <c r="B50" i="78"/>
  <c r="B52" i="75"/>
  <c r="A71" i="73"/>
  <c r="B41" i="75"/>
  <c r="B72" i="77"/>
  <c r="B63" i="75"/>
  <c r="B39" i="78"/>
  <c r="E35" i="107"/>
  <c r="A60" i="68"/>
  <c r="A58" i="80"/>
  <c r="B61" i="77"/>
  <c r="E59" i="106"/>
  <c r="E35" i="112"/>
  <c r="D106" i="107"/>
  <c r="D46" i="107"/>
  <c r="D82" i="107"/>
  <c r="D58" i="107"/>
  <c r="D34" i="107"/>
  <c r="D94" i="107"/>
  <c r="C106" i="107"/>
  <c r="C94" i="107"/>
  <c r="C82" i="107"/>
  <c r="D70" i="107"/>
  <c r="C70" i="107"/>
  <c r="C58" i="107"/>
  <c r="C46" i="107"/>
  <c r="C34" i="107"/>
  <c r="A38" i="68"/>
  <c r="B50" i="77"/>
  <c r="A49" i="72"/>
  <c r="A60" i="74"/>
  <c r="H94" i="108"/>
  <c r="G70" i="108"/>
  <c r="H82" i="108"/>
  <c r="G34" i="108"/>
  <c r="H46" i="108"/>
  <c r="G106" i="108"/>
  <c r="H34" i="108"/>
  <c r="H58" i="108"/>
  <c r="G94" i="108"/>
  <c r="G58" i="108"/>
  <c r="G46" i="108"/>
  <c r="H106" i="108"/>
  <c r="G82" i="108"/>
  <c r="H70" i="108"/>
  <c r="K35" i="108"/>
  <c r="J35" i="108"/>
  <c r="E83" i="107"/>
  <c r="E47" i="107"/>
  <c r="A60" i="71"/>
  <c r="A70" i="82"/>
  <c r="B49" i="69"/>
  <c r="B61" i="78"/>
  <c r="E71" i="106"/>
  <c r="E83" i="112"/>
  <c r="A38" i="74"/>
  <c r="A38" i="71"/>
  <c r="A36" i="80"/>
  <c r="A49" i="71"/>
  <c r="B61" i="70"/>
  <c r="A49" i="68"/>
  <c r="A47" i="80"/>
  <c r="E95" i="106"/>
  <c r="I107" i="108"/>
  <c r="E47" i="112"/>
  <c r="D58" i="112"/>
  <c r="D70" i="112"/>
  <c r="D34" i="112"/>
  <c r="F46" i="112"/>
  <c r="G46" i="112" s="1"/>
  <c r="F106" i="112"/>
  <c r="G106" i="112" s="1"/>
  <c r="C106" i="112"/>
  <c r="C58" i="112"/>
  <c r="F82" i="112"/>
  <c r="G82" i="112" s="1"/>
  <c r="C82" i="112"/>
  <c r="D46" i="112"/>
  <c r="F58" i="112"/>
  <c r="G58" i="112" s="1"/>
  <c r="C94" i="112"/>
  <c r="F94" i="112"/>
  <c r="G94" i="112" s="1"/>
  <c r="F34" i="112"/>
  <c r="G34" i="112" s="1"/>
  <c r="C70" i="112"/>
  <c r="C34" i="112"/>
  <c r="D106" i="112"/>
  <c r="C46" i="112"/>
  <c r="F70" i="112"/>
  <c r="G70" i="112" s="1"/>
  <c r="D82" i="112"/>
  <c r="D94" i="112"/>
  <c r="A37" i="82"/>
  <c r="B39" i="70"/>
  <c r="A48" i="82"/>
  <c r="K71" i="108"/>
  <c r="E59" i="107"/>
  <c r="A60" i="72"/>
  <c r="A71" i="74"/>
  <c r="B50" i="70"/>
  <c r="A59" i="82"/>
  <c r="A38" i="73"/>
  <c r="A38" i="72"/>
  <c r="I57" i="35"/>
  <c r="H57" i="35"/>
  <c r="I47" i="35"/>
  <c r="H47" i="35"/>
  <c r="E107" i="15"/>
  <c r="E95" i="15"/>
  <c r="E59" i="15"/>
  <c r="C58" i="38"/>
  <c r="I102" i="36"/>
  <c r="H102" i="36"/>
  <c r="K102" i="36"/>
  <c r="J102" i="36"/>
  <c r="E47" i="15"/>
  <c r="K80" i="36"/>
  <c r="J80" i="36"/>
  <c r="I80" i="36"/>
  <c r="H80" i="36"/>
  <c r="E71" i="15"/>
  <c r="D106" i="15"/>
  <c r="D34" i="15"/>
  <c r="D58" i="15"/>
  <c r="D82" i="15"/>
  <c r="C46" i="15"/>
  <c r="C70" i="15"/>
  <c r="C94" i="15"/>
  <c r="D46" i="15"/>
  <c r="D70" i="15"/>
  <c r="D94" i="15"/>
  <c r="C34" i="15"/>
  <c r="C58" i="15"/>
  <c r="C82" i="15"/>
  <c r="C106" i="15"/>
  <c r="E83" i="15"/>
  <c r="K91" i="36"/>
  <c r="J91" i="36"/>
  <c r="I91" i="36"/>
  <c r="H91" i="36"/>
  <c r="I91" i="35"/>
  <c r="J91" i="35"/>
  <c r="H91" i="35"/>
  <c r="K91" i="35"/>
  <c r="E35" i="15"/>
  <c r="A35" i="120"/>
  <c r="J80" i="35"/>
  <c r="H80" i="35"/>
  <c r="K80" i="35"/>
  <c r="I80" i="35"/>
  <c r="J102" i="35"/>
  <c r="K102" i="35"/>
  <c r="I102" i="35"/>
  <c r="H102" i="35"/>
  <c r="I68" i="35" l="1"/>
  <c r="I57" i="36"/>
  <c r="H57" i="36"/>
  <c r="N52" i="117"/>
  <c r="N41" i="117"/>
  <c r="E81" i="120"/>
  <c r="E72" i="120"/>
  <c r="E60" i="120"/>
  <c r="E69" i="120"/>
  <c r="N30" i="117"/>
  <c r="E48" i="120"/>
  <c r="E57" i="120"/>
  <c r="E79" i="123"/>
  <c r="E90" i="123"/>
  <c r="E45" i="123"/>
  <c r="E57" i="123"/>
  <c r="E101" i="123"/>
  <c r="A51" i="84"/>
  <c r="A33" i="105"/>
  <c r="D44" i="123"/>
  <c r="D89" i="123"/>
  <c r="E34" i="123"/>
  <c r="B29" i="75"/>
  <c r="A62" i="84"/>
  <c r="D56" i="123"/>
  <c r="D33" i="123"/>
  <c r="E68" i="123"/>
  <c r="A44" i="105"/>
  <c r="D67" i="123"/>
  <c r="D78" i="123"/>
  <c r="H35" i="35"/>
  <c r="I35" i="36"/>
  <c r="H35" i="36"/>
  <c r="I35" i="35"/>
  <c r="I45" i="36"/>
  <c r="H45" i="36"/>
  <c r="D34" i="38"/>
  <c r="E35" i="38"/>
  <c r="D58" i="38"/>
  <c r="E58" i="38" s="1"/>
  <c r="I67" i="36"/>
  <c r="H67" i="36"/>
  <c r="I56" i="36"/>
  <c r="H56" i="36"/>
  <c r="E47" i="38"/>
  <c r="C34" i="38"/>
  <c r="C46" i="38"/>
  <c r="D46" i="38"/>
  <c r="E82" i="112"/>
  <c r="E34" i="112"/>
  <c r="I67" i="35"/>
  <c r="E70" i="106"/>
  <c r="E34" i="106"/>
  <c r="K34" i="108"/>
  <c r="E82" i="107"/>
  <c r="E34" i="107"/>
  <c r="E46" i="107"/>
  <c r="K82" i="108"/>
  <c r="E46" i="106"/>
  <c r="E94" i="112"/>
  <c r="E58" i="106"/>
  <c r="E94" i="106"/>
  <c r="E106" i="106"/>
  <c r="I106" i="108"/>
  <c r="A36" i="82"/>
  <c r="E70" i="107"/>
  <c r="B62" i="75"/>
  <c r="J82" i="108"/>
  <c r="I82" i="108"/>
  <c r="J70" i="108"/>
  <c r="I70" i="108"/>
  <c r="A37" i="73"/>
  <c r="G45" i="108"/>
  <c r="H57" i="108"/>
  <c r="H93" i="108"/>
  <c r="G57" i="108"/>
  <c r="G105" i="108"/>
  <c r="G93" i="108"/>
  <c r="H45" i="108"/>
  <c r="H105" i="108"/>
  <c r="G81" i="108"/>
  <c r="G69" i="108"/>
  <c r="H81" i="108"/>
  <c r="G33" i="108"/>
  <c r="H69" i="108"/>
  <c r="H33" i="108"/>
  <c r="D105" i="106"/>
  <c r="C93" i="106"/>
  <c r="D81" i="106"/>
  <c r="D45" i="106"/>
  <c r="D57" i="106"/>
  <c r="C105" i="106"/>
  <c r="C81" i="106"/>
  <c r="C45" i="106"/>
  <c r="D33" i="106"/>
  <c r="C57" i="106"/>
  <c r="D93" i="106"/>
  <c r="D69" i="106"/>
  <c r="C69" i="106"/>
  <c r="C33" i="106"/>
  <c r="A37" i="72"/>
  <c r="K58" i="108"/>
  <c r="E106" i="107"/>
  <c r="A48" i="72"/>
  <c r="J46" i="108"/>
  <c r="I46" i="108"/>
  <c r="B38" i="77"/>
  <c r="A48" i="71"/>
  <c r="J34" i="108"/>
  <c r="I34" i="108"/>
  <c r="D81" i="107"/>
  <c r="C69" i="107"/>
  <c r="D69" i="107"/>
  <c r="C81" i="107"/>
  <c r="D45" i="107"/>
  <c r="C93" i="107"/>
  <c r="C33" i="107"/>
  <c r="C45" i="107"/>
  <c r="C105" i="107"/>
  <c r="D33" i="107"/>
  <c r="D93" i="107"/>
  <c r="D105" i="107"/>
  <c r="D57" i="107"/>
  <c r="C57" i="107"/>
  <c r="E46" i="112"/>
  <c r="E70" i="112"/>
  <c r="A48" i="74"/>
  <c r="K70" i="108"/>
  <c r="J106" i="108"/>
  <c r="A48" i="68"/>
  <c r="B60" i="78"/>
  <c r="J94" i="108"/>
  <c r="I94" i="108"/>
  <c r="E58" i="107"/>
  <c r="A37" i="71"/>
  <c r="A47" i="82"/>
  <c r="A59" i="73"/>
  <c r="A59" i="74"/>
  <c r="A48" i="73"/>
  <c r="K94" i="108"/>
  <c r="B51" i="75"/>
  <c r="B60" i="77"/>
  <c r="E106" i="112"/>
  <c r="E58" i="112"/>
  <c r="B40" i="75"/>
  <c r="C57" i="112"/>
  <c r="D69" i="112"/>
  <c r="C45" i="112"/>
  <c r="C33" i="112"/>
  <c r="C93" i="112"/>
  <c r="D33" i="112"/>
  <c r="F93" i="112"/>
  <c r="G93" i="112" s="1"/>
  <c r="C69" i="112"/>
  <c r="F45" i="112"/>
  <c r="G45" i="112" s="1"/>
  <c r="F105" i="112"/>
  <c r="G105" i="112" s="1"/>
  <c r="F69" i="112"/>
  <c r="G69" i="112" s="1"/>
  <c r="F81" i="112"/>
  <c r="G81" i="112" s="1"/>
  <c r="D93" i="112"/>
  <c r="F57" i="112"/>
  <c r="G57" i="112" s="1"/>
  <c r="D81" i="112"/>
  <c r="C105" i="112"/>
  <c r="F33" i="112"/>
  <c r="G33" i="112" s="1"/>
  <c r="D57" i="112"/>
  <c r="C81" i="112"/>
  <c r="D105" i="112"/>
  <c r="D45" i="112"/>
  <c r="B37" i="69"/>
  <c r="B49" i="78"/>
  <c r="K46" i="108"/>
  <c r="E94" i="107"/>
  <c r="B48" i="69"/>
  <c r="A46" i="80"/>
  <c r="B38" i="70"/>
  <c r="A35" i="80"/>
  <c r="A37" i="74"/>
  <c r="F69" i="108"/>
  <c r="F93" i="108"/>
  <c r="E57" i="108"/>
  <c r="E93" i="108"/>
  <c r="F45" i="108"/>
  <c r="E33" i="108"/>
  <c r="E81" i="108"/>
  <c r="E45" i="108"/>
  <c r="F33" i="108"/>
  <c r="F105" i="108"/>
  <c r="F57" i="108"/>
  <c r="F81" i="108"/>
  <c r="E69" i="108"/>
  <c r="E105" i="108"/>
  <c r="J58" i="108"/>
  <c r="I58" i="108"/>
  <c r="B38" i="78"/>
  <c r="A37" i="68"/>
  <c r="B49" i="77"/>
  <c r="K106" i="108"/>
  <c r="B49" i="70"/>
  <c r="A58" i="82"/>
  <c r="E82" i="106"/>
  <c r="I56" i="35"/>
  <c r="H56" i="35"/>
  <c r="I46" i="35"/>
  <c r="H46" i="35"/>
  <c r="E46" i="15"/>
  <c r="E58" i="15"/>
  <c r="K79" i="36"/>
  <c r="J79" i="36"/>
  <c r="I79" i="36"/>
  <c r="H79" i="36"/>
  <c r="H90" i="35"/>
  <c r="J90" i="35"/>
  <c r="K90" i="35"/>
  <c r="I90" i="35"/>
  <c r="I101" i="36"/>
  <c r="H101" i="36"/>
  <c r="K101" i="36"/>
  <c r="J101" i="36"/>
  <c r="J79" i="35"/>
  <c r="H79" i="35"/>
  <c r="K79" i="35"/>
  <c r="I79" i="35"/>
  <c r="I101" i="35"/>
  <c r="J101" i="35"/>
  <c r="H101" i="35"/>
  <c r="K101" i="35"/>
  <c r="I90" i="36"/>
  <c r="H90" i="36"/>
  <c r="K90" i="36"/>
  <c r="J90" i="36"/>
  <c r="E70" i="15"/>
  <c r="E106" i="15"/>
  <c r="C45" i="38"/>
  <c r="D105" i="15"/>
  <c r="D33" i="15"/>
  <c r="D57" i="15"/>
  <c r="D81" i="15"/>
  <c r="C45" i="15"/>
  <c r="C69" i="15"/>
  <c r="C93" i="15"/>
  <c r="D45" i="15"/>
  <c r="D69" i="15"/>
  <c r="D93" i="15"/>
  <c r="C33" i="15"/>
  <c r="C57" i="15"/>
  <c r="C81" i="15"/>
  <c r="C105" i="15"/>
  <c r="E94" i="15"/>
  <c r="E34" i="15"/>
  <c r="E82" i="15"/>
  <c r="N29" i="117" l="1"/>
  <c r="N40" i="117"/>
  <c r="E36" i="120"/>
  <c r="E45" i="120"/>
  <c r="E93" i="112"/>
  <c r="E44" i="123"/>
  <c r="E67" i="123"/>
  <c r="E78" i="123"/>
  <c r="A50" i="84"/>
  <c r="E33" i="123"/>
  <c r="D66" i="123"/>
  <c r="D43" i="123"/>
  <c r="I55" i="35"/>
  <c r="E56" i="123"/>
  <c r="E89" i="123"/>
  <c r="D55" i="123"/>
  <c r="B28" i="75"/>
  <c r="A32" i="105"/>
  <c r="D32" i="123"/>
  <c r="D77" i="123"/>
  <c r="H34" i="35"/>
  <c r="I55" i="36"/>
  <c r="H55" i="36"/>
  <c r="I34" i="36"/>
  <c r="H34" i="36"/>
  <c r="D33" i="38"/>
  <c r="D57" i="38"/>
  <c r="H44" i="36"/>
  <c r="I44" i="36"/>
  <c r="C33" i="38"/>
  <c r="E46" i="38"/>
  <c r="I34" i="35"/>
  <c r="I66" i="36"/>
  <c r="H66" i="36"/>
  <c r="C57" i="38"/>
  <c r="E34" i="38"/>
  <c r="D45" i="38"/>
  <c r="E45" i="38" s="1"/>
  <c r="H67" i="35"/>
  <c r="H66" i="35"/>
  <c r="K33" i="108"/>
  <c r="E105" i="107"/>
  <c r="E33" i="112"/>
  <c r="E57" i="112"/>
  <c r="E81" i="112"/>
  <c r="E33" i="107"/>
  <c r="I45" i="108"/>
  <c r="I33" i="108"/>
  <c r="E45" i="112"/>
  <c r="E69" i="106"/>
  <c r="E45" i="106"/>
  <c r="K57" i="108"/>
  <c r="E81" i="106"/>
  <c r="K105" i="108"/>
  <c r="J57" i="108"/>
  <c r="I57" i="108"/>
  <c r="E105" i="112"/>
  <c r="A35" i="82"/>
  <c r="B50" i="75"/>
  <c r="J105" i="108"/>
  <c r="I105" i="108"/>
  <c r="J93" i="108"/>
  <c r="I93" i="108"/>
  <c r="A36" i="74"/>
  <c r="E93" i="107"/>
  <c r="E69" i="107"/>
  <c r="A47" i="74"/>
  <c r="K69" i="108"/>
  <c r="I69" i="108"/>
  <c r="E69" i="112"/>
  <c r="G92" i="108"/>
  <c r="H56" i="108"/>
  <c r="H44" i="108"/>
  <c r="H32" i="108"/>
  <c r="G104" i="108"/>
  <c r="H92" i="108"/>
  <c r="G32" i="108"/>
  <c r="H104" i="108"/>
  <c r="G56" i="108"/>
  <c r="G44" i="108"/>
  <c r="G68" i="108"/>
  <c r="G80" i="108"/>
  <c r="H80" i="108"/>
  <c r="H68" i="108"/>
  <c r="C80" i="107"/>
  <c r="D104" i="107"/>
  <c r="D92" i="107"/>
  <c r="C56" i="107"/>
  <c r="D80" i="107"/>
  <c r="D68" i="107"/>
  <c r="C92" i="107"/>
  <c r="D56" i="107"/>
  <c r="C44" i="107"/>
  <c r="C32" i="107"/>
  <c r="C68" i="107"/>
  <c r="D32" i="107"/>
  <c r="C104" i="107"/>
  <c r="D44" i="107"/>
  <c r="A47" i="73"/>
  <c r="J33" i="108"/>
  <c r="B39" i="75"/>
  <c r="E44" i="108"/>
  <c r="E104" i="108"/>
  <c r="F92" i="108"/>
  <c r="E32" i="108"/>
  <c r="F56" i="108"/>
  <c r="F68" i="108"/>
  <c r="F44" i="108"/>
  <c r="E68" i="108"/>
  <c r="F32" i="108"/>
  <c r="F104" i="108"/>
  <c r="E92" i="108"/>
  <c r="E56" i="108"/>
  <c r="E80" i="108"/>
  <c r="F80" i="108"/>
  <c r="C56" i="106"/>
  <c r="C44" i="106"/>
  <c r="C80" i="106"/>
  <c r="D104" i="106"/>
  <c r="D32" i="106"/>
  <c r="D44" i="106"/>
  <c r="D68" i="106"/>
  <c r="C104" i="106"/>
  <c r="D56" i="106"/>
  <c r="C92" i="106"/>
  <c r="D92" i="106"/>
  <c r="C68" i="106"/>
  <c r="C32" i="106"/>
  <c r="D80" i="106"/>
  <c r="E81" i="107"/>
  <c r="A36" i="72"/>
  <c r="E57" i="106"/>
  <c r="K81" i="108"/>
  <c r="K93" i="108"/>
  <c r="B37" i="78"/>
  <c r="A36" i="68"/>
  <c r="B48" i="77"/>
  <c r="J69" i="108"/>
  <c r="B37" i="77"/>
  <c r="C56" i="112"/>
  <c r="D32" i="112"/>
  <c r="F56" i="112"/>
  <c r="G56" i="112" s="1"/>
  <c r="C32" i="112"/>
  <c r="D92" i="112"/>
  <c r="F92" i="112"/>
  <c r="G92" i="112" s="1"/>
  <c r="D68" i="112"/>
  <c r="F68" i="112"/>
  <c r="G68" i="112" s="1"/>
  <c r="C80" i="112"/>
  <c r="C44" i="112"/>
  <c r="F104" i="112"/>
  <c r="G104" i="112" s="1"/>
  <c r="F44" i="112"/>
  <c r="G44" i="112" s="1"/>
  <c r="C68" i="112"/>
  <c r="C104" i="112"/>
  <c r="D44" i="112"/>
  <c r="D104" i="112"/>
  <c r="C92" i="112"/>
  <c r="F80" i="112"/>
  <c r="G80" i="112" s="1"/>
  <c r="D80" i="112"/>
  <c r="F32" i="112"/>
  <c r="G32" i="112" s="1"/>
  <c r="D56" i="112"/>
  <c r="B36" i="69"/>
  <c r="B48" i="78"/>
  <c r="E93" i="106"/>
  <c r="J81" i="108"/>
  <c r="J45" i="108"/>
  <c r="B37" i="70"/>
  <c r="A34" i="80"/>
  <c r="I81" i="108"/>
  <c r="A36" i="73"/>
  <c r="E57" i="107"/>
  <c r="E45" i="107"/>
  <c r="A36" i="71"/>
  <c r="A46" i="82"/>
  <c r="E33" i="106"/>
  <c r="E105" i="106"/>
  <c r="K45" i="108"/>
  <c r="I45" i="35"/>
  <c r="H45" i="35"/>
  <c r="E105" i="15"/>
  <c r="E45" i="15"/>
  <c r="E93" i="15"/>
  <c r="E81" i="15"/>
  <c r="E33" i="15"/>
  <c r="I89" i="35"/>
  <c r="J89" i="35"/>
  <c r="H89" i="35"/>
  <c r="K89" i="35"/>
  <c r="I78" i="36"/>
  <c r="H78" i="36"/>
  <c r="K78" i="36"/>
  <c r="J78" i="36"/>
  <c r="E69" i="15"/>
  <c r="I89" i="36"/>
  <c r="H89" i="36"/>
  <c r="K89" i="36"/>
  <c r="J89" i="36"/>
  <c r="E57" i="15"/>
  <c r="D104" i="15"/>
  <c r="C32" i="15"/>
  <c r="C56" i="15"/>
  <c r="C80" i="15"/>
  <c r="C104" i="15"/>
  <c r="D32" i="15"/>
  <c r="D56" i="15"/>
  <c r="D80" i="15"/>
  <c r="C44" i="15"/>
  <c r="C68" i="15"/>
  <c r="C92" i="15"/>
  <c r="D44" i="15"/>
  <c r="D68" i="15"/>
  <c r="D92" i="15"/>
  <c r="J78" i="35"/>
  <c r="K78" i="35"/>
  <c r="I78" i="35"/>
  <c r="H78" i="35"/>
  <c r="I104" i="108" l="1"/>
  <c r="E47" i="82"/>
  <c r="E71" i="80"/>
  <c r="E80" i="80"/>
  <c r="E59" i="80"/>
  <c r="E68" i="80"/>
  <c r="E96" i="84"/>
  <c r="E84" i="84"/>
  <c r="E95" i="84"/>
  <c r="E83" i="84"/>
  <c r="E72" i="84"/>
  <c r="E94" i="84"/>
  <c r="E71" i="84"/>
  <c r="E93" i="84"/>
  <c r="E60" i="84"/>
  <c r="E70" i="84"/>
  <c r="E59" i="84"/>
  <c r="E92" i="84"/>
  <c r="E81" i="84"/>
  <c r="E80" i="84"/>
  <c r="E58" i="84"/>
  <c r="E69" i="84"/>
  <c r="E91" i="84"/>
  <c r="E57" i="84"/>
  <c r="E79" i="84"/>
  <c r="E68" i="84"/>
  <c r="E90" i="84"/>
  <c r="E56" i="84"/>
  <c r="E89" i="84"/>
  <c r="E67" i="84"/>
  <c r="E78" i="84"/>
  <c r="E77" i="84"/>
  <c r="E66" i="84"/>
  <c r="E88" i="84"/>
  <c r="E55" i="84"/>
  <c r="E76" i="84"/>
  <c r="E87" i="84"/>
  <c r="E65" i="84"/>
  <c r="E75" i="84"/>
  <c r="E53" i="84"/>
  <c r="E64" i="84"/>
  <c r="E82" i="84"/>
  <c r="E63" i="84"/>
  <c r="E52" i="84"/>
  <c r="E82" i="68"/>
  <c r="E70" i="68"/>
  <c r="E58" i="68"/>
  <c r="E46" i="68"/>
  <c r="E73" i="68"/>
  <c r="E61" i="68"/>
  <c r="E49" i="68"/>
  <c r="E51" i="84"/>
  <c r="N28" i="117"/>
  <c r="E78" i="105"/>
  <c r="E66" i="105"/>
  <c r="E77" i="105"/>
  <c r="E76" i="105"/>
  <c r="E65" i="105"/>
  <c r="E54" i="105"/>
  <c r="E53" i="105"/>
  <c r="E64" i="105"/>
  <c r="E75" i="105"/>
  <c r="E42" i="105"/>
  <c r="E41" i="105"/>
  <c r="E63" i="105"/>
  <c r="E52" i="105"/>
  <c r="E74" i="105"/>
  <c r="E73" i="105"/>
  <c r="E51" i="105"/>
  <c r="E40" i="105"/>
  <c r="E62" i="105"/>
  <c r="E39" i="105"/>
  <c r="E72" i="105"/>
  <c r="E50" i="105"/>
  <c r="E61" i="105"/>
  <c r="E49" i="105"/>
  <c r="E38" i="105"/>
  <c r="E60" i="105"/>
  <c r="E71" i="105"/>
  <c r="E37" i="105"/>
  <c r="E48" i="105"/>
  <c r="E70" i="105"/>
  <c r="E59" i="105"/>
  <c r="E58" i="105"/>
  <c r="E47" i="105"/>
  <c r="E36" i="105"/>
  <c r="E69" i="105"/>
  <c r="E57" i="105"/>
  <c r="E35" i="105"/>
  <c r="E46" i="105"/>
  <c r="E45" i="105"/>
  <c r="E34" i="105"/>
  <c r="E37" i="68"/>
  <c r="E92" i="82"/>
  <c r="E80" i="82"/>
  <c r="E68" i="82"/>
  <c r="E56" i="82"/>
  <c r="E83" i="82"/>
  <c r="E71" i="82"/>
  <c r="E59" i="82"/>
  <c r="E47" i="80"/>
  <c r="E33" i="105"/>
  <c r="E37" i="71"/>
  <c r="E56" i="80"/>
  <c r="E54" i="84"/>
  <c r="E56" i="106"/>
  <c r="E44" i="80"/>
  <c r="E35" i="80"/>
  <c r="H55" i="35"/>
  <c r="E43" i="123"/>
  <c r="E77" i="123"/>
  <c r="E66" i="123"/>
  <c r="E48" i="74"/>
  <c r="D54" i="123"/>
  <c r="D31" i="123"/>
  <c r="D42" i="123"/>
  <c r="D65" i="123"/>
  <c r="B27" i="75"/>
  <c r="E32" i="123"/>
  <c r="E55" i="123"/>
  <c r="E93" i="74"/>
  <c r="E81" i="74"/>
  <c r="E92" i="74"/>
  <c r="E80" i="74"/>
  <c r="E69" i="74"/>
  <c r="E91" i="74"/>
  <c r="E57" i="74"/>
  <c r="E68" i="74"/>
  <c r="E79" i="74"/>
  <c r="E90" i="74"/>
  <c r="E89" i="74"/>
  <c r="E67" i="74"/>
  <c r="E56" i="74"/>
  <c r="E78" i="74"/>
  <c r="E55" i="74"/>
  <c r="E88" i="74"/>
  <c r="E66" i="74"/>
  <c r="E77" i="74"/>
  <c r="E76" i="74"/>
  <c r="E87" i="74"/>
  <c r="E65" i="74"/>
  <c r="E54" i="74"/>
  <c r="E86" i="74"/>
  <c r="E64" i="74"/>
  <c r="E75" i="74"/>
  <c r="E53" i="74"/>
  <c r="E85" i="74"/>
  <c r="E63" i="74"/>
  <c r="E52" i="74"/>
  <c r="E74" i="74"/>
  <c r="E73" i="74"/>
  <c r="E51" i="74"/>
  <c r="E62" i="74"/>
  <c r="E84" i="74"/>
  <c r="E61" i="74"/>
  <c r="E72" i="74"/>
  <c r="E50" i="74"/>
  <c r="E49" i="74"/>
  <c r="E60" i="74"/>
  <c r="H33" i="35"/>
  <c r="E57" i="38"/>
  <c r="I66" i="35"/>
  <c r="C32" i="38"/>
  <c r="D32" i="38"/>
  <c r="I43" i="36"/>
  <c r="H43" i="36"/>
  <c r="C56" i="38"/>
  <c r="I65" i="36"/>
  <c r="H65" i="36"/>
  <c r="I54" i="36"/>
  <c r="H54" i="36"/>
  <c r="C44" i="38"/>
  <c r="I33" i="35"/>
  <c r="E33" i="38"/>
  <c r="D44" i="38"/>
  <c r="H33" i="36"/>
  <c r="I33" i="36"/>
  <c r="D56" i="38"/>
  <c r="I65" i="35"/>
  <c r="K80" i="108"/>
  <c r="E68" i="112"/>
  <c r="E32" i="107"/>
  <c r="E32" i="112"/>
  <c r="E44" i="107"/>
  <c r="E68" i="107"/>
  <c r="K32" i="108"/>
  <c r="E80" i="107"/>
  <c r="E37" i="72"/>
  <c r="I44" i="108"/>
  <c r="I80" i="108"/>
  <c r="E80" i="106"/>
  <c r="J32" i="108"/>
  <c r="J104" i="108"/>
  <c r="J80" i="108"/>
  <c r="E44" i="112"/>
  <c r="K44" i="108"/>
  <c r="E56" i="112"/>
  <c r="E92" i="112"/>
  <c r="A34" i="82"/>
  <c r="G43" i="108"/>
  <c r="H91" i="108"/>
  <c r="G79" i="108"/>
  <c r="H31" i="108"/>
  <c r="H79" i="108"/>
  <c r="G67" i="108"/>
  <c r="G91" i="108"/>
  <c r="G55" i="108"/>
  <c r="H103" i="108"/>
  <c r="G31" i="108"/>
  <c r="H55" i="108"/>
  <c r="H43" i="108"/>
  <c r="G103" i="108"/>
  <c r="H67" i="108"/>
  <c r="I68" i="108"/>
  <c r="C79" i="107"/>
  <c r="D67" i="107"/>
  <c r="D91" i="107"/>
  <c r="D79" i="107"/>
  <c r="D55" i="107"/>
  <c r="C91" i="107"/>
  <c r="D31" i="107"/>
  <c r="C43" i="107"/>
  <c r="D103" i="107"/>
  <c r="C31" i="107"/>
  <c r="D43" i="107"/>
  <c r="C103" i="107"/>
  <c r="C55" i="107"/>
  <c r="C67" i="107"/>
  <c r="F82" i="70"/>
  <c r="F81" i="70"/>
  <c r="F70" i="70"/>
  <c r="F69" i="70"/>
  <c r="F80" i="70"/>
  <c r="F58" i="70"/>
  <c r="F57" i="70"/>
  <c r="F79" i="70"/>
  <c r="F46" i="70"/>
  <c r="F68" i="70"/>
  <c r="F67" i="70"/>
  <c r="F56" i="70"/>
  <c r="F45" i="70"/>
  <c r="F78" i="70"/>
  <c r="F55" i="70"/>
  <c r="F44" i="70"/>
  <c r="F66" i="70"/>
  <c r="F77" i="70"/>
  <c r="F54" i="70"/>
  <c r="F76" i="70"/>
  <c r="F43" i="70"/>
  <c r="F65" i="70"/>
  <c r="F75" i="70"/>
  <c r="F42" i="70"/>
  <c r="F53" i="70"/>
  <c r="F64" i="70"/>
  <c r="F52" i="70"/>
  <c r="F41" i="70"/>
  <c r="F63" i="70"/>
  <c r="F51" i="70"/>
  <c r="F40" i="70"/>
  <c r="F39" i="70"/>
  <c r="E80" i="112"/>
  <c r="E44" i="106"/>
  <c r="E92" i="107"/>
  <c r="K56" i="108"/>
  <c r="J56" i="108"/>
  <c r="B36" i="77"/>
  <c r="K49" i="77" s="1"/>
  <c r="C79" i="106"/>
  <c r="D43" i="106"/>
  <c r="C91" i="106"/>
  <c r="D79" i="106"/>
  <c r="C43" i="106"/>
  <c r="D55" i="106"/>
  <c r="D91" i="106"/>
  <c r="D31" i="106"/>
  <c r="D67" i="106"/>
  <c r="C31" i="106"/>
  <c r="D103" i="106"/>
  <c r="C103" i="106"/>
  <c r="C67" i="106"/>
  <c r="C55" i="106"/>
  <c r="E91" i="82"/>
  <c r="E79" i="82"/>
  <c r="E90" i="82"/>
  <c r="E78" i="82"/>
  <c r="E67" i="82"/>
  <c r="E89" i="82"/>
  <c r="E66" i="82"/>
  <c r="E88" i="82"/>
  <c r="E55" i="82"/>
  <c r="E77" i="82"/>
  <c r="E54" i="82"/>
  <c r="E76" i="82"/>
  <c r="E87" i="82"/>
  <c r="E65" i="82"/>
  <c r="E75" i="82"/>
  <c r="E86" i="82"/>
  <c r="E64" i="82"/>
  <c r="E53" i="82"/>
  <c r="E52" i="82"/>
  <c r="E85" i="82"/>
  <c r="E74" i="82"/>
  <c r="E63" i="82"/>
  <c r="E84" i="82"/>
  <c r="E51" i="82"/>
  <c r="E73" i="82"/>
  <c r="E62" i="82"/>
  <c r="E72" i="82"/>
  <c r="E50" i="82"/>
  <c r="E61" i="82"/>
  <c r="E49" i="82"/>
  <c r="E60" i="82"/>
  <c r="E48" i="82"/>
  <c r="E32" i="106"/>
  <c r="J92" i="108"/>
  <c r="I92" i="108"/>
  <c r="E92" i="73"/>
  <c r="E91" i="73"/>
  <c r="E80" i="73"/>
  <c r="E68" i="73"/>
  <c r="E79" i="73"/>
  <c r="E90" i="73"/>
  <c r="E56" i="73"/>
  <c r="E89" i="73"/>
  <c r="E78" i="73"/>
  <c r="E67" i="73"/>
  <c r="E88" i="73"/>
  <c r="E55" i="73"/>
  <c r="E66" i="73"/>
  <c r="E77" i="73"/>
  <c r="E76" i="73"/>
  <c r="E54" i="73"/>
  <c r="E87" i="73"/>
  <c r="E65" i="73"/>
  <c r="E53" i="73"/>
  <c r="E64" i="73"/>
  <c r="E86" i="73"/>
  <c r="E75" i="73"/>
  <c r="E52" i="73"/>
  <c r="E85" i="73"/>
  <c r="E74" i="73"/>
  <c r="E63" i="73"/>
  <c r="E62" i="73"/>
  <c r="E51" i="73"/>
  <c r="E73" i="73"/>
  <c r="E50" i="73"/>
  <c r="E61" i="73"/>
  <c r="E49" i="73"/>
  <c r="E104" i="107"/>
  <c r="K104" i="108"/>
  <c r="C79" i="112"/>
  <c r="C43" i="112"/>
  <c r="C55" i="112"/>
  <c r="F103" i="112"/>
  <c r="G103" i="112" s="1"/>
  <c r="C91" i="112"/>
  <c r="C31" i="112"/>
  <c r="F67" i="112"/>
  <c r="G67" i="112" s="1"/>
  <c r="D91" i="112"/>
  <c r="D67" i="112"/>
  <c r="C67" i="112"/>
  <c r="F79" i="112"/>
  <c r="G79" i="112" s="1"/>
  <c r="D103" i="112"/>
  <c r="D43" i="112"/>
  <c r="F55" i="112"/>
  <c r="G55" i="112" s="1"/>
  <c r="D79" i="112"/>
  <c r="F31" i="112"/>
  <c r="G31" i="112" s="1"/>
  <c r="F91" i="112"/>
  <c r="G91" i="112" s="1"/>
  <c r="D55" i="112"/>
  <c r="F43" i="112"/>
  <c r="G43" i="112" s="1"/>
  <c r="C103" i="112"/>
  <c r="D31" i="112"/>
  <c r="F82" i="69"/>
  <c r="F81" i="69"/>
  <c r="F70" i="69"/>
  <c r="F80" i="69"/>
  <c r="F69" i="69"/>
  <c r="F58" i="69"/>
  <c r="F46" i="69"/>
  <c r="F68" i="69"/>
  <c r="F57" i="69"/>
  <c r="F79" i="69"/>
  <c r="F56" i="69"/>
  <c r="F78" i="69"/>
  <c r="F45" i="69"/>
  <c r="F67" i="69"/>
  <c r="F44" i="69"/>
  <c r="F77" i="69"/>
  <c r="F55" i="69"/>
  <c r="F66" i="69"/>
  <c r="F65" i="69"/>
  <c r="F76" i="69"/>
  <c r="F43" i="69"/>
  <c r="F54" i="69"/>
  <c r="F75" i="69"/>
  <c r="F64" i="69"/>
  <c r="F42" i="69"/>
  <c r="F53" i="69"/>
  <c r="F41" i="69"/>
  <c r="F63" i="69"/>
  <c r="F52" i="69"/>
  <c r="F74" i="69"/>
  <c r="F62" i="69"/>
  <c r="F73" i="69"/>
  <c r="F40" i="69"/>
  <c r="F51" i="69"/>
  <c r="F61" i="69"/>
  <c r="F50" i="69"/>
  <c r="F39" i="69"/>
  <c r="F49" i="69"/>
  <c r="F38" i="69"/>
  <c r="E81" i="68"/>
  <c r="E80" i="68"/>
  <c r="E69" i="68"/>
  <c r="E79" i="68"/>
  <c r="E68" i="68"/>
  <c r="E57" i="68"/>
  <c r="E78" i="68"/>
  <c r="E45" i="68"/>
  <c r="E67" i="68"/>
  <c r="E56" i="68"/>
  <c r="E44" i="68"/>
  <c r="E77" i="68"/>
  <c r="E55" i="68"/>
  <c r="E66" i="68"/>
  <c r="E65" i="68"/>
  <c r="E54" i="68"/>
  <c r="E43" i="68"/>
  <c r="E76" i="68"/>
  <c r="E42" i="68"/>
  <c r="E64" i="68"/>
  <c r="E53" i="68"/>
  <c r="E75" i="68"/>
  <c r="E74" i="68"/>
  <c r="E52" i="68"/>
  <c r="E63" i="68"/>
  <c r="E41" i="68"/>
  <c r="E62" i="68"/>
  <c r="E40" i="68"/>
  <c r="E51" i="68"/>
  <c r="E50" i="68"/>
  <c r="E39" i="68"/>
  <c r="E38" i="68"/>
  <c r="E104" i="106"/>
  <c r="A35" i="74"/>
  <c r="E104" i="112"/>
  <c r="E92" i="106"/>
  <c r="I32" i="108"/>
  <c r="E56" i="107"/>
  <c r="K68" i="108"/>
  <c r="K92" i="108"/>
  <c r="A35" i="73"/>
  <c r="E79" i="80"/>
  <c r="E67" i="80"/>
  <c r="E78" i="80"/>
  <c r="E77" i="80"/>
  <c r="E66" i="80"/>
  <c r="E55" i="80"/>
  <c r="E54" i="80"/>
  <c r="E65" i="80"/>
  <c r="E76" i="80"/>
  <c r="E43" i="80"/>
  <c r="E53" i="80"/>
  <c r="E75" i="80"/>
  <c r="E42" i="80"/>
  <c r="E64" i="80"/>
  <c r="E63" i="80"/>
  <c r="E52" i="80"/>
  <c r="E74" i="80"/>
  <c r="E41" i="80"/>
  <c r="E51" i="80"/>
  <c r="E73" i="80"/>
  <c r="E40" i="80"/>
  <c r="E62" i="80"/>
  <c r="E39" i="80"/>
  <c r="E50" i="80"/>
  <c r="E72" i="80"/>
  <c r="E61" i="80"/>
  <c r="E49" i="80"/>
  <c r="E38" i="80"/>
  <c r="E60" i="80"/>
  <c r="E37" i="80"/>
  <c r="E48" i="80"/>
  <c r="E36" i="80"/>
  <c r="E80" i="120"/>
  <c r="E79" i="120"/>
  <c r="E68" i="120"/>
  <c r="E78" i="120"/>
  <c r="E67" i="120"/>
  <c r="E56" i="120"/>
  <c r="E44" i="120"/>
  <c r="E66" i="120"/>
  <c r="E55" i="120"/>
  <c r="E77" i="120"/>
  <c r="E54" i="120"/>
  <c r="E65" i="120"/>
  <c r="E76" i="120"/>
  <c r="E43" i="120"/>
  <c r="E53" i="120"/>
  <c r="E64" i="120"/>
  <c r="E42" i="120"/>
  <c r="E75" i="120"/>
  <c r="E41" i="120"/>
  <c r="E74" i="120"/>
  <c r="E52" i="120"/>
  <c r="E63" i="120"/>
  <c r="E40" i="120"/>
  <c r="E62" i="120"/>
  <c r="E51" i="120"/>
  <c r="E73" i="120"/>
  <c r="E50" i="120"/>
  <c r="E61" i="120"/>
  <c r="E39" i="120"/>
  <c r="E38" i="120"/>
  <c r="E49" i="120"/>
  <c r="E37" i="120"/>
  <c r="E82" i="71"/>
  <c r="E81" i="71"/>
  <c r="E70" i="71"/>
  <c r="E80" i="71"/>
  <c r="E58" i="71"/>
  <c r="E69" i="71"/>
  <c r="E79" i="71"/>
  <c r="E46" i="71"/>
  <c r="E57" i="71"/>
  <c r="E68" i="71"/>
  <c r="E45" i="71"/>
  <c r="E67" i="71"/>
  <c r="E78" i="71"/>
  <c r="E56" i="71"/>
  <c r="E66" i="71"/>
  <c r="E55" i="71"/>
  <c r="E77" i="71"/>
  <c r="E44" i="71"/>
  <c r="E65" i="71"/>
  <c r="E54" i="71"/>
  <c r="E76" i="71"/>
  <c r="E43" i="71"/>
  <c r="E64" i="71"/>
  <c r="E42" i="71"/>
  <c r="E75" i="71"/>
  <c r="E53" i="71"/>
  <c r="E52" i="71"/>
  <c r="E63" i="71"/>
  <c r="E74" i="71"/>
  <c r="E41" i="71"/>
  <c r="E51" i="71"/>
  <c r="E73" i="71"/>
  <c r="E40" i="71"/>
  <c r="E62" i="71"/>
  <c r="E61" i="71"/>
  <c r="E39" i="71"/>
  <c r="E50" i="71"/>
  <c r="E38" i="71"/>
  <c r="E49" i="71"/>
  <c r="E55" i="108"/>
  <c r="E31" i="108"/>
  <c r="F79" i="108"/>
  <c r="E43" i="108"/>
  <c r="F67" i="108"/>
  <c r="E91" i="108"/>
  <c r="F43" i="108"/>
  <c r="E103" i="108"/>
  <c r="F31" i="108"/>
  <c r="F91" i="108"/>
  <c r="E79" i="108"/>
  <c r="F103" i="108"/>
  <c r="F55" i="108"/>
  <c r="E67" i="108"/>
  <c r="E82" i="72"/>
  <c r="E70" i="72"/>
  <c r="E81" i="72"/>
  <c r="E69" i="72"/>
  <c r="E58" i="72"/>
  <c r="E80" i="72"/>
  <c r="E57" i="72"/>
  <c r="E79" i="72"/>
  <c r="E68" i="72"/>
  <c r="E46" i="72"/>
  <c r="E45" i="72"/>
  <c r="E67" i="72"/>
  <c r="E78" i="72"/>
  <c r="E56" i="72"/>
  <c r="E44" i="72"/>
  <c r="E77" i="72"/>
  <c r="E66" i="72"/>
  <c r="E55" i="72"/>
  <c r="E54" i="72"/>
  <c r="E43" i="72"/>
  <c r="E76" i="72"/>
  <c r="E65" i="72"/>
  <c r="E42" i="72"/>
  <c r="E53" i="72"/>
  <c r="E75" i="72"/>
  <c r="E64" i="72"/>
  <c r="E52" i="72"/>
  <c r="E41" i="72"/>
  <c r="E74" i="72"/>
  <c r="E63" i="72"/>
  <c r="E51" i="72"/>
  <c r="E73" i="72"/>
  <c r="E62" i="72"/>
  <c r="E40" i="72"/>
  <c r="E50" i="72"/>
  <c r="E39" i="72"/>
  <c r="E61" i="72"/>
  <c r="E38" i="72"/>
  <c r="E49" i="72"/>
  <c r="F37" i="69"/>
  <c r="J68" i="108"/>
  <c r="B38" i="75"/>
  <c r="E68" i="106"/>
  <c r="I56" i="108"/>
  <c r="J44" i="108"/>
  <c r="B36" i="78"/>
  <c r="F58" i="78" s="1"/>
  <c r="I44" i="35"/>
  <c r="H44" i="35"/>
  <c r="I54" i="35"/>
  <c r="H54" i="35"/>
  <c r="E104" i="15"/>
  <c r="E44" i="15"/>
  <c r="E68" i="15"/>
  <c r="H77" i="35"/>
  <c r="I77" i="35"/>
  <c r="J77" i="35"/>
  <c r="K77" i="35"/>
  <c r="E92" i="15"/>
  <c r="E32" i="15"/>
  <c r="I77" i="36"/>
  <c r="J77" i="36"/>
  <c r="H77" i="36"/>
  <c r="K77" i="36"/>
  <c r="E56" i="15"/>
  <c r="D103" i="15"/>
  <c r="C31" i="15"/>
  <c r="C55" i="15"/>
  <c r="C79" i="15"/>
  <c r="C103" i="15"/>
  <c r="D43" i="15"/>
  <c r="D67" i="15"/>
  <c r="D91" i="15"/>
  <c r="C43" i="15"/>
  <c r="C67" i="15"/>
  <c r="C91" i="15"/>
  <c r="D31" i="15"/>
  <c r="D55" i="15"/>
  <c r="D79" i="15"/>
  <c r="D31" i="38"/>
  <c r="E80" i="15"/>
  <c r="F49" i="78" l="1"/>
  <c r="F94" i="78"/>
  <c r="F85" i="78"/>
  <c r="K85" i="78"/>
  <c r="K94" i="78"/>
  <c r="K73" i="78"/>
  <c r="K82" i="78"/>
  <c r="F82" i="78"/>
  <c r="F73" i="78"/>
  <c r="K61" i="78"/>
  <c r="K70" i="78"/>
  <c r="F61" i="78"/>
  <c r="F70" i="78"/>
  <c r="K58" i="78"/>
  <c r="K49" i="78"/>
  <c r="F46" i="78"/>
  <c r="F37" i="78"/>
  <c r="K37" i="78"/>
  <c r="K46" i="78"/>
  <c r="E35" i="82"/>
  <c r="K58" i="77"/>
  <c r="F94" i="77"/>
  <c r="K94" i="77"/>
  <c r="K85" i="77"/>
  <c r="F85" i="77"/>
  <c r="F73" i="77"/>
  <c r="K73" i="77"/>
  <c r="K82" i="77"/>
  <c r="F82" i="77"/>
  <c r="K61" i="77"/>
  <c r="F61" i="77"/>
  <c r="F70" i="77"/>
  <c r="K70" i="77"/>
  <c r="F49" i="77"/>
  <c r="F58" i="77"/>
  <c r="E44" i="82"/>
  <c r="K46" i="77"/>
  <c r="K37" i="77"/>
  <c r="F37" i="77"/>
  <c r="F46" i="77"/>
  <c r="K67" i="108"/>
  <c r="E56" i="38"/>
  <c r="E65" i="123"/>
  <c r="E31" i="123"/>
  <c r="E42" i="123"/>
  <c r="D53" i="123"/>
  <c r="E54" i="123"/>
  <c r="D30" i="123"/>
  <c r="D41" i="123"/>
  <c r="B26" i="75"/>
  <c r="F35" i="75" s="1"/>
  <c r="E45" i="74"/>
  <c r="E44" i="74"/>
  <c r="E43" i="74"/>
  <c r="E42" i="74"/>
  <c r="E41" i="74"/>
  <c r="E40" i="74"/>
  <c r="E39" i="74"/>
  <c r="E38" i="74"/>
  <c r="E37" i="74"/>
  <c r="E36" i="74"/>
  <c r="H65" i="35"/>
  <c r="I79" i="108"/>
  <c r="I32" i="35"/>
  <c r="I53" i="35"/>
  <c r="H32" i="35"/>
  <c r="I42" i="36"/>
  <c r="H42" i="36"/>
  <c r="E32" i="38"/>
  <c r="C43" i="38"/>
  <c r="D43" i="38"/>
  <c r="D55" i="38"/>
  <c r="C55" i="38"/>
  <c r="I53" i="36"/>
  <c r="H53" i="36"/>
  <c r="E44" i="38"/>
  <c r="I32" i="36"/>
  <c r="H32" i="36"/>
  <c r="C31" i="38"/>
  <c r="E31" i="38" s="1"/>
  <c r="I55" i="108"/>
  <c r="I31" i="108"/>
  <c r="E31" i="112"/>
  <c r="I103" i="108"/>
  <c r="I43" i="108"/>
  <c r="E43" i="106"/>
  <c r="E103" i="107"/>
  <c r="E79" i="107"/>
  <c r="K55" i="108"/>
  <c r="J79" i="108"/>
  <c r="E67" i="106"/>
  <c r="E43" i="107"/>
  <c r="E91" i="107"/>
  <c r="K91" i="108"/>
  <c r="H102" i="108"/>
  <c r="G54" i="108"/>
  <c r="H78" i="108"/>
  <c r="G102" i="108"/>
  <c r="G30" i="108"/>
  <c r="G90" i="108"/>
  <c r="G78" i="108"/>
  <c r="G42" i="108"/>
  <c r="G66" i="108"/>
  <c r="H90" i="108"/>
  <c r="H66" i="108"/>
  <c r="H42" i="108"/>
  <c r="H54" i="108"/>
  <c r="H30" i="108"/>
  <c r="E55" i="112"/>
  <c r="E43" i="82"/>
  <c r="E42" i="82"/>
  <c r="E41" i="82"/>
  <c r="E40" i="82"/>
  <c r="E39" i="82"/>
  <c r="E38" i="82"/>
  <c r="E37" i="82"/>
  <c r="E36" i="82"/>
  <c r="E31" i="106"/>
  <c r="K93" i="78"/>
  <c r="F93" i="78"/>
  <c r="K81" i="78"/>
  <c r="F81" i="78"/>
  <c r="F92" i="78"/>
  <c r="K92" i="78"/>
  <c r="K80" i="78"/>
  <c r="K69" i="78"/>
  <c r="K91" i="78"/>
  <c r="F69" i="78"/>
  <c r="F91" i="78"/>
  <c r="F80" i="78"/>
  <c r="F90" i="78"/>
  <c r="K57" i="78"/>
  <c r="K79" i="78"/>
  <c r="F79" i="78"/>
  <c r="K90" i="78"/>
  <c r="K68" i="78"/>
  <c r="F57" i="78"/>
  <c r="F68" i="78"/>
  <c r="K67" i="78"/>
  <c r="F56" i="78"/>
  <c r="K78" i="78"/>
  <c r="F78" i="78"/>
  <c r="F45" i="78"/>
  <c r="K89" i="78"/>
  <c r="F89" i="78"/>
  <c r="K45" i="78"/>
  <c r="F67" i="78"/>
  <c r="K56" i="78"/>
  <c r="K55" i="78"/>
  <c r="F66" i="78"/>
  <c r="F55" i="78"/>
  <c r="F44" i="78"/>
  <c r="F77" i="78"/>
  <c r="F88" i="78"/>
  <c r="K77" i="78"/>
  <c r="K66" i="78"/>
  <c r="K44" i="78"/>
  <c r="K88" i="78"/>
  <c r="F87" i="78"/>
  <c r="F54" i="78"/>
  <c r="K76" i="78"/>
  <c r="K54" i="78"/>
  <c r="K65" i="78"/>
  <c r="F76" i="78"/>
  <c r="F65" i="78"/>
  <c r="F43" i="78"/>
  <c r="K87" i="78"/>
  <c r="K43" i="78"/>
  <c r="F86" i="78"/>
  <c r="K64" i="78"/>
  <c r="F75" i="78"/>
  <c r="K75" i="78"/>
  <c r="K42" i="78"/>
  <c r="F42" i="78"/>
  <c r="K86" i="78"/>
  <c r="F64" i="78"/>
  <c r="K53" i="78"/>
  <c r="F53" i="78"/>
  <c r="F41" i="78"/>
  <c r="K41" i="78"/>
  <c r="K52" i="78"/>
  <c r="F52" i="78"/>
  <c r="K74" i="78"/>
  <c r="F63" i="78"/>
  <c r="F74" i="78"/>
  <c r="K63" i="78"/>
  <c r="K51" i="78"/>
  <c r="K40" i="78"/>
  <c r="F62" i="78"/>
  <c r="F51" i="78"/>
  <c r="F40" i="78"/>
  <c r="K62" i="78"/>
  <c r="F39" i="78"/>
  <c r="F50" i="78"/>
  <c r="K50" i="78"/>
  <c r="K39" i="78"/>
  <c r="K38" i="78"/>
  <c r="F38" i="78"/>
  <c r="E79" i="112"/>
  <c r="E55" i="106"/>
  <c r="J91" i="108"/>
  <c r="C54" i="107"/>
  <c r="D102" i="107"/>
  <c r="C30" i="107"/>
  <c r="D90" i="107"/>
  <c r="D42" i="107"/>
  <c r="C90" i="107"/>
  <c r="C102" i="107"/>
  <c r="C66" i="107"/>
  <c r="D54" i="107"/>
  <c r="D66" i="107"/>
  <c r="C78" i="107"/>
  <c r="C42" i="107"/>
  <c r="D78" i="107"/>
  <c r="D30" i="107"/>
  <c r="E44" i="73"/>
  <c r="E43" i="73"/>
  <c r="E42" i="73"/>
  <c r="E41" i="73"/>
  <c r="E40" i="73"/>
  <c r="E39" i="73"/>
  <c r="E38" i="73"/>
  <c r="E37" i="73"/>
  <c r="E67" i="112"/>
  <c r="E31" i="107"/>
  <c r="J67" i="108"/>
  <c r="E43" i="112"/>
  <c r="E79" i="106"/>
  <c r="K93" i="77"/>
  <c r="F93" i="77"/>
  <c r="F92" i="77"/>
  <c r="K92" i="77"/>
  <c r="K81" i="77"/>
  <c r="F81" i="77"/>
  <c r="F80" i="77"/>
  <c r="F69" i="77"/>
  <c r="K91" i="77"/>
  <c r="F91" i="77"/>
  <c r="K69" i="77"/>
  <c r="K80" i="77"/>
  <c r="K57" i="77"/>
  <c r="F57" i="77"/>
  <c r="K68" i="77"/>
  <c r="F68" i="77"/>
  <c r="K79" i="77"/>
  <c r="F90" i="77"/>
  <c r="K90" i="77"/>
  <c r="F79" i="77"/>
  <c r="F45" i="77"/>
  <c r="K45" i="77"/>
  <c r="F89" i="77"/>
  <c r="K89" i="77"/>
  <c r="K67" i="77"/>
  <c r="K56" i="77"/>
  <c r="F67" i="77"/>
  <c r="F78" i="77"/>
  <c r="F56" i="77"/>
  <c r="K78" i="77"/>
  <c r="F55" i="77"/>
  <c r="F77" i="77"/>
  <c r="F88" i="77"/>
  <c r="K77" i="77"/>
  <c r="K44" i="77"/>
  <c r="F66" i="77"/>
  <c r="K55" i="77"/>
  <c r="K88" i="77"/>
  <c r="K66" i="77"/>
  <c r="F44" i="77"/>
  <c r="K43" i="77"/>
  <c r="K87" i="77"/>
  <c r="K54" i="77"/>
  <c r="F54" i="77"/>
  <c r="F76" i="77"/>
  <c r="K76" i="77"/>
  <c r="K65" i="77"/>
  <c r="F87" i="77"/>
  <c r="F43" i="77"/>
  <c r="F65" i="77"/>
  <c r="K53" i="77"/>
  <c r="K42" i="77"/>
  <c r="F53" i="77"/>
  <c r="F42" i="77"/>
  <c r="F75" i="77"/>
  <c r="K75" i="77"/>
  <c r="K64" i="77"/>
  <c r="F64" i="77"/>
  <c r="F86" i="77"/>
  <c r="K86" i="77"/>
  <c r="K41" i="77"/>
  <c r="F52" i="77"/>
  <c r="F63" i="77"/>
  <c r="K52" i="77"/>
  <c r="K63" i="77"/>
  <c r="K74" i="77"/>
  <c r="F74" i="77"/>
  <c r="F41" i="77"/>
  <c r="F51" i="77"/>
  <c r="F62" i="77"/>
  <c r="K51" i="77"/>
  <c r="F40" i="77"/>
  <c r="K62" i="77"/>
  <c r="K40" i="77"/>
  <c r="F39" i="77"/>
  <c r="K50" i="77"/>
  <c r="F50" i="77"/>
  <c r="K39" i="77"/>
  <c r="K38" i="77"/>
  <c r="F38" i="77"/>
  <c r="J103" i="108"/>
  <c r="K79" i="108"/>
  <c r="D66" i="106"/>
  <c r="D30" i="106"/>
  <c r="D42" i="106"/>
  <c r="D78" i="106"/>
  <c r="C78" i="106"/>
  <c r="D54" i="106"/>
  <c r="C42" i="106"/>
  <c r="C54" i="106"/>
  <c r="C30" i="106"/>
  <c r="C90" i="106"/>
  <c r="C102" i="106"/>
  <c r="D102" i="106"/>
  <c r="D90" i="106"/>
  <c r="C66" i="106"/>
  <c r="E90" i="108"/>
  <c r="F102" i="108"/>
  <c r="E66" i="108"/>
  <c r="F78" i="108"/>
  <c r="E78" i="108"/>
  <c r="F30" i="108"/>
  <c r="F90" i="108"/>
  <c r="F42" i="108"/>
  <c r="F54" i="108"/>
  <c r="E30" i="108"/>
  <c r="E54" i="108"/>
  <c r="E42" i="108"/>
  <c r="F66" i="108"/>
  <c r="E102" i="108"/>
  <c r="I67" i="108"/>
  <c r="E103" i="112"/>
  <c r="E103" i="106"/>
  <c r="E55" i="107"/>
  <c r="K43" i="108"/>
  <c r="F30" i="112"/>
  <c r="G30" i="112" s="1"/>
  <c r="D42" i="112"/>
  <c r="C90" i="112"/>
  <c r="F78" i="112"/>
  <c r="G78" i="112" s="1"/>
  <c r="C102" i="112"/>
  <c r="C66" i="112"/>
  <c r="D78" i="112"/>
  <c r="F90" i="112"/>
  <c r="G90" i="112" s="1"/>
  <c r="C78" i="112"/>
  <c r="D54" i="112"/>
  <c r="F66" i="112"/>
  <c r="G66" i="112" s="1"/>
  <c r="C54" i="112"/>
  <c r="F102" i="112"/>
  <c r="G102" i="112" s="1"/>
  <c r="D30" i="112"/>
  <c r="F42" i="112"/>
  <c r="G42" i="112" s="1"/>
  <c r="C30" i="112"/>
  <c r="D90" i="112"/>
  <c r="C42" i="112"/>
  <c r="D66" i="112"/>
  <c r="F54" i="112"/>
  <c r="G54" i="112" s="1"/>
  <c r="D102" i="112"/>
  <c r="K31" i="108"/>
  <c r="J31" i="108"/>
  <c r="E67" i="107"/>
  <c r="K103" i="108"/>
  <c r="J43" i="108"/>
  <c r="I91" i="108"/>
  <c r="E91" i="112"/>
  <c r="E91" i="106"/>
  <c r="J55" i="108"/>
  <c r="I43" i="35"/>
  <c r="H43" i="35"/>
  <c r="E31" i="15"/>
  <c r="D102" i="15"/>
  <c r="D42" i="15"/>
  <c r="D66" i="15"/>
  <c r="D90" i="15"/>
  <c r="C30" i="15"/>
  <c r="C54" i="15"/>
  <c r="C78" i="15"/>
  <c r="C102" i="15"/>
  <c r="D30" i="15"/>
  <c r="D54" i="15"/>
  <c r="D78" i="15"/>
  <c r="C42" i="15"/>
  <c r="C66" i="15"/>
  <c r="C90" i="15"/>
  <c r="E55" i="15"/>
  <c r="E103" i="15"/>
  <c r="E79" i="15"/>
  <c r="E43" i="15"/>
  <c r="E67" i="15"/>
  <c r="E91" i="15"/>
  <c r="C42" i="38"/>
  <c r="F30" i="75" l="1"/>
  <c r="F28" i="75"/>
  <c r="F27" i="75"/>
  <c r="F36" i="75"/>
  <c r="F33" i="75"/>
  <c r="K48" i="75"/>
  <c r="F32" i="75"/>
  <c r="K39" i="75"/>
  <c r="F31" i="75"/>
  <c r="D29" i="112"/>
  <c r="F96" i="75"/>
  <c r="F87" i="75"/>
  <c r="K96" i="75"/>
  <c r="K87" i="75"/>
  <c r="F75" i="75"/>
  <c r="F84" i="75"/>
  <c r="K75" i="75"/>
  <c r="F72" i="75"/>
  <c r="F63" i="75"/>
  <c r="K84" i="75"/>
  <c r="K72" i="75"/>
  <c r="K63" i="75"/>
  <c r="F60" i="75"/>
  <c r="F51" i="75"/>
  <c r="K60" i="75"/>
  <c r="K51" i="75"/>
  <c r="F39" i="75"/>
  <c r="F48" i="75"/>
  <c r="F29" i="75"/>
  <c r="F34" i="75"/>
  <c r="E102" i="112"/>
  <c r="K36" i="75"/>
  <c r="K27" i="75"/>
  <c r="H53" i="35"/>
  <c r="E54" i="107"/>
  <c r="E30" i="123"/>
  <c r="E41" i="123"/>
  <c r="D29" i="123"/>
  <c r="E53" i="123"/>
  <c r="E42" i="107"/>
  <c r="H31" i="35"/>
  <c r="E55" i="38"/>
  <c r="I31" i="36"/>
  <c r="H31" i="36"/>
  <c r="D42" i="38"/>
  <c r="E42" i="38" s="1"/>
  <c r="K66" i="108"/>
  <c r="I41" i="36"/>
  <c r="H41" i="36"/>
  <c r="E43" i="38"/>
  <c r="I31" i="35"/>
  <c r="C54" i="38"/>
  <c r="D30" i="38"/>
  <c r="D54" i="38"/>
  <c r="C30" i="38"/>
  <c r="K78" i="108"/>
  <c r="E78" i="107"/>
  <c r="I66" i="108"/>
  <c r="K30" i="108"/>
  <c r="E102" i="106"/>
  <c r="E66" i="107"/>
  <c r="K42" i="108"/>
  <c r="E78" i="106"/>
  <c r="I78" i="108"/>
  <c r="E30" i="106"/>
  <c r="J90" i="108"/>
  <c r="E54" i="112"/>
  <c r="I102" i="108"/>
  <c r="E90" i="112"/>
  <c r="I54" i="108"/>
  <c r="E30" i="107"/>
  <c r="J102" i="108"/>
  <c r="E54" i="106"/>
  <c r="E30" i="112"/>
  <c r="I30" i="108"/>
  <c r="H41" i="108"/>
  <c r="H29" i="108"/>
  <c r="H101" i="108"/>
  <c r="G53" i="108"/>
  <c r="H77" i="108"/>
  <c r="H89" i="108"/>
  <c r="G77" i="108"/>
  <c r="G65" i="108"/>
  <c r="H65" i="108"/>
  <c r="G41" i="108"/>
  <c r="H53" i="108"/>
  <c r="G29" i="108"/>
  <c r="G101" i="108"/>
  <c r="G89" i="108"/>
  <c r="J42" i="108"/>
  <c r="I42" i="108"/>
  <c r="E42" i="106"/>
  <c r="F77" i="108"/>
  <c r="E89" i="108"/>
  <c r="E53" i="108"/>
  <c r="F41" i="108"/>
  <c r="F29" i="108"/>
  <c r="E77" i="108"/>
  <c r="F101" i="108"/>
  <c r="E29" i="108"/>
  <c r="E65" i="108"/>
  <c r="F65" i="108"/>
  <c r="E41" i="108"/>
  <c r="E101" i="108"/>
  <c r="F89" i="108"/>
  <c r="F53" i="108"/>
  <c r="E102" i="107"/>
  <c r="J78" i="108"/>
  <c r="K95" i="75"/>
  <c r="F95" i="75"/>
  <c r="K83" i="75"/>
  <c r="F94" i="75"/>
  <c r="F83" i="75"/>
  <c r="K94" i="75"/>
  <c r="F93" i="75"/>
  <c r="F82" i="75"/>
  <c r="K93" i="75"/>
  <c r="K82" i="75"/>
  <c r="K71" i="75"/>
  <c r="F71" i="75"/>
  <c r="K92" i="75"/>
  <c r="F92" i="75"/>
  <c r="K70" i="75"/>
  <c r="F81" i="75"/>
  <c r="F70" i="75"/>
  <c r="K81" i="75"/>
  <c r="K59" i="75"/>
  <c r="F59" i="75"/>
  <c r="K47" i="75"/>
  <c r="F58" i="75"/>
  <c r="K91" i="75"/>
  <c r="K69" i="75"/>
  <c r="K80" i="75"/>
  <c r="F69" i="75"/>
  <c r="F80" i="75"/>
  <c r="K58" i="75"/>
  <c r="F47" i="75"/>
  <c r="F91" i="75"/>
  <c r="F90" i="75"/>
  <c r="F46" i="75"/>
  <c r="F68" i="75"/>
  <c r="K57" i="75"/>
  <c r="K68" i="75"/>
  <c r="F57" i="75"/>
  <c r="K79" i="75"/>
  <c r="K35" i="75"/>
  <c r="F79" i="75"/>
  <c r="K90" i="75"/>
  <c r="K46" i="75"/>
  <c r="K45" i="75"/>
  <c r="F78" i="75"/>
  <c r="K34" i="75"/>
  <c r="F67" i="75"/>
  <c r="K67" i="75"/>
  <c r="F89" i="75"/>
  <c r="F56" i="75"/>
  <c r="F45" i="75"/>
  <c r="K89" i="75"/>
  <c r="K56" i="75"/>
  <c r="K78" i="75"/>
  <c r="K88" i="75"/>
  <c r="F77" i="75"/>
  <c r="K44" i="75"/>
  <c r="F44" i="75"/>
  <c r="K66" i="75"/>
  <c r="K33" i="75"/>
  <c r="F55" i="75"/>
  <c r="F66" i="75"/>
  <c r="K55" i="75"/>
  <c r="F88" i="75"/>
  <c r="K77" i="75"/>
  <c r="F76" i="75"/>
  <c r="F54" i="75"/>
  <c r="K43" i="75"/>
  <c r="K76" i="75"/>
  <c r="F43" i="75"/>
  <c r="F65" i="75"/>
  <c r="K65" i="75"/>
  <c r="K32" i="75"/>
  <c r="K54" i="75"/>
  <c r="K53" i="75"/>
  <c r="F64" i="75"/>
  <c r="F53" i="75"/>
  <c r="K64" i="75"/>
  <c r="K42" i="75"/>
  <c r="F42" i="75"/>
  <c r="K31" i="75"/>
  <c r="F41" i="75"/>
  <c r="K41" i="75"/>
  <c r="K30" i="75"/>
  <c r="F52" i="75"/>
  <c r="K52" i="75"/>
  <c r="K40" i="75"/>
  <c r="K29" i="75"/>
  <c r="F40" i="75"/>
  <c r="K28" i="75"/>
  <c r="E66" i="112"/>
  <c r="E66" i="106"/>
  <c r="K54" i="108"/>
  <c r="J30" i="108"/>
  <c r="E42" i="112"/>
  <c r="K90" i="108"/>
  <c r="J54" i="108"/>
  <c r="E78" i="112"/>
  <c r="I90" i="108"/>
  <c r="E90" i="106"/>
  <c r="E90" i="107"/>
  <c r="J66" i="108"/>
  <c r="K102" i="108"/>
  <c r="I42" i="35"/>
  <c r="H42" i="35"/>
  <c r="E78" i="15"/>
  <c r="E90" i="15"/>
  <c r="E66" i="15"/>
  <c r="D53" i="38"/>
  <c r="E30" i="15"/>
  <c r="E102" i="15"/>
  <c r="E54" i="15"/>
  <c r="E42" i="15"/>
  <c r="C41" i="112" l="1"/>
  <c r="F89" i="112"/>
  <c r="G89" i="112" s="1"/>
  <c r="D89" i="112"/>
  <c r="F41" i="112"/>
  <c r="G41" i="112" s="1"/>
  <c r="C29" i="112"/>
  <c r="E29" i="112" s="1"/>
  <c r="F29" i="112"/>
  <c r="G29" i="112" s="1"/>
  <c r="F77" i="112"/>
  <c r="G77" i="112" s="1"/>
  <c r="F101" i="112"/>
  <c r="G101" i="112" s="1"/>
  <c r="C53" i="112"/>
  <c r="D65" i="112"/>
  <c r="C89" i="112"/>
  <c r="C65" i="112"/>
  <c r="D77" i="112"/>
  <c r="C101" i="112"/>
  <c r="D101" i="112"/>
  <c r="C77" i="112"/>
  <c r="F65" i="112"/>
  <c r="G65" i="112" s="1"/>
  <c r="D53" i="112"/>
  <c r="F53" i="112"/>
  <c r="G53" i="112" s="1"/>
  <c r="D41" i="112"/>
  <c r="E29" i="123"/>
  <c r="I101" i="108"/>
  <c r="E54" i="38"/>
  <c r="H30" i="35"/>
  <c r="D29" i="38"/>
  <c r="C41" i="38"/>
  <c r="C29" i="38"/>
  <c r="I30" i="36"/>
  <c r="H30" i="36"/>
  <c r="D41" i="38"/>
  <c r="E30" i="38"/>
  <c r="I30" i="35"/>
  <c r="C53" i="38"/>
  <c r="E53" i="38" s="1"/>
  <c r="I89" i="108"/>
  <c r="K77" i="108"/>
  <c r="K53" i="108"/>
  <c r="I29" i="108"/>
  <c r="K101" i="108"/>
  <c r="I77" i="108"/>
  <c r="K65" i="108"/>
  <c r="K41" i="108"/>
  <c r="G52" i="108"/>
  <c r="H40" i="108"/>
  <c r="H64" i="108"/>
  <c r="G76" i="108"/>
  <c r="G100" i="108"/>
  <c r="G28" i="108"/>
  <c r="G64" i="108"/>
  <c r="H52" i="108"/>
  <c r="H76" i="108"/>
  <c r="H88" i="108"/>
  <c r="G88" i="108"/>
  <c r="H28" i="108"/>
  <c r="G40" i="108"/>
  <c r="H100" i="108"/>
  <c r="J65" i="108"/>
  <c r="E64" i="108"/>
  <c r="E88" i="108"/>
  <c r="F64" i="108"/>
  <c r="E52" i="108"/>
  <c r="E100" i="108"/>
  <c r="E76" i="108"/>
  <c r="F76" i="108"/>
  <c r="E40" i="108"/>
  <c r="E28" i="108"/>
  <c r="F40" i="108"/>
  <c r="F28" i="108"/>
  <c r="F100" i="108"/>
  <c r="F52" i="108"/>
  <c r="F88" i="108"/>
  <c r="J77" i="108"/>
  <c r="I53" i="108"/>
  <c r="J89" i="108"/>
  <c r="K89" i="108"/>
  <c r="C53" i="107"/>
  <c r="D77" i="107"/>
  <c r="D29" i="107"/>
  <c r="C65" i="107"/>
  <c r="D89" i="107"/>
  <c r="C41" i="107"/>
  <c r="D65" i="107"/>
  <c r="C101" i="107"/>
  <c r="D41" i="107"/>
  <c r="C77" i="107"/>
  <c r="D101" i="107"/>
  <c r="D53" i="107"/>
  <c r="C89" i="107"/>
  <c r="C29" i="107"/>
  <c r="J101" i="108"/>
  <c r="C89" i="106"/>
  <c r="D89" i="106"/>
  <c r="D65" i="106"/>
  <c r="C29" i="106"/>
  <c r="C101" i="106"/>
  <c r="D101" i="106"/>
  <c r="C53" i="106"/>
  <c r="D53" i="106"/>
  <c r="D77" i="106"/>
  <c r="C65" i="106"/>
  <c r="C41" i="106"/>
  <c r="C77" i="106"/>
  <c r="D41" i="106"/>
  <c r="D29" i="106"/>
  <c r="I41" i="108"/>
  <c r="J29" i="108"/>
  <c r="J53" i="108"/>
  <c r="I65" i="108"/>
  <c r="J41" i="108"/>
  <c r="K29" i="108"/>
  <c r="I41" i="35"/>
  <c r="H41" i="35"/>
  <c r="C52" i="38"/>
  <c r="D101" i="15"/>
  <c r="D41" i="15"/>
  <c r="D65" i="15"/>
  <c r="D89" i="15"/>
  <c r="C29" i="15"/>
  <c r="C53" i="15"/>
  <c r="C77" i="15"/>
  <c r="C101" i="15"/>
  <c r="D29" i="15"/>
  <c r="D53" i="15"/>
  <c r="D77" i="15"/>
  <c r="C41" i="15"/>
  <c r="C65" i="15"/>
  <c r="C89" i="15"/>
  <c r="E89" i="112" l="1"/>
  <c r="E77" i="112"/>
  <c r="E41" i="112"/>
  <c r="E53" i="112"/>
  <c r="E65" i="112"/>
  <c r="E101" i="112"/>
  <c r="E41" i="38"/>
  <c r="I29" i="35"/>
  <c r="C28" i="38"/>
  <c r="D28" i="38"/>
  <c r="D40" i="38"/>
  <c r="E29" i="38"/>
  <c r="D52" i="38"/>
  <c r="E52" i="38" s="1"/>
  <c r="H29" i="35"/>
  <c r="I29" i="36"/>
  <c r="H29" i="36"/>
  <c r="C40" i="38"/>
  <c r="E101" i="106"/>
  <c r="I76" i="108"/>
  <c r="K100" i="108"/>
  <c r="J28" i="108"/>
  <c r="J64" i="108"/>
  <c r="E65" i="107"/>
  <c r="K52" i="108"/>
  <c r="E53" i="106"/>
  <c r="K28" i="108"/>
  <c r="I88" i="108"/>
  <c r="J40" i="108"/>
  <c r="E101" i="107"/>
  <c r="E29" i="107"/>
  <c r="J76" i="108"/>
  <c r="E65" i="106"/>
  <c r="J88" i="108"/>
  <c r="E89" i="106"/>
  <c r="K40" i="108"/>
  <c r="E29" i="106"/>
  <c r="E89" i="107"/>
  <c r="E41" i="106"/>
  <c r="E53" i="107"/>
  <c r="J100" i="108"/>
  <c r="E77" i="107"/>
  <c r="I100" i="108"/>
  <c r="K64" i="108"/>
  <c r="J52" i="108"/>
  <c r="I52" i="108"/>
  <c r="E41" i="107"/>
  <c r="I28" i="108"/>
  <c r="I64" i="108"/>
  <c r="K88" i="108"/>
  <c r="E77" i="106"/>
  <c r="I40" i="108"/>
  <c r="K76" i="108"/>
  <c r="E29" i="15"/>
  <c r="E101" i="15"/>
  <c r="E53" i="15"/>
  <c r="E89" i="15"/>
  <c r="E41" i="15"/>
  <c r="E77" i="15"/>
  <c r="E65" i="15"/>
  <c r="E28" i="38" l="1"/>
  <c r="E40" i="38"/>
  <c r="D75" i="38" l="1"/>
  <c r="C135" i="38"/>
  <c r="C99" i="38"/>
  <c r="D87" i="38"/>
  <c r="C145" i="38"/>
  <c r="D109" i="38"/>
  <c r="D85" i="38"/>
  <c r="D146" i="38"/>
  <c r="C74" i="38"/>
  <c r="D134" i="38"/>
  <c r="D122" i="38"/>
  <c r="C98" i="38"/>
  <c r="C134" i="38"/>
  <c r="D72" i="38"/>
  <c r="D120" i="38"/>
  <c r="C96" i="38"/>
  <c r="C144" i="38"/>
  <c r="D108" i="38"/>
  <c r="C84" i="38"/>
  <c r="C132" i="38"/>
  <c r="C131" i="38"/>
  <c r="D107" i="38"/>
  <c r="C95" i="38"/>
  <c r="D71" i="38"/>
  <c r="D131" i="38"/>
  <c r="C119" i="38"/>
  <c r="D95" i="38"/>
  <c r="D142" i="38"/>
  <c r="C118" i="38"/>
  <c r="D82" i="38"/>
  <c r="D70" i="38"/>
  <c r="C142" i="38"/>
  <c r="D106" i="38"/>
  <c r="C82" i="38"/>
  <c r="D81" i="38"/>
  <c r="C129" i="38"/>
  <c r="C93" i="38"/>
  <c r="D129" i="38"/>
  <c r="D93" i="38"/>
  <c r="C141" i="38"/>
  <c r="D80" i="38"/>
  <c r="D140" i="38"/>
  <c r="C116" i="38"/>
  <c r="D104" i="38"/>
  <c r="C80" i="38"/>
  <c r="C128" i="38"/>
  <c r="C140" i="38"/>
  <c r="C139" i="38"/>
  <c r="C67" i="38"/>
  <c r="C91" i="38"/>
  <c r="D115" i="38"/>
  <c r="D91" i="38"/>
  <c r="D127" i="38"/>
  <c r="D103" i="38"/>
  <c r="C103" i="38"/>
  <c r="C126" i="38"/>
  <c r="D102" i="38"/>
  <c r="C90" i="38"/>
  <c r="D90" i="38"/>
  <c r="D66" i="38"/>
  <c r="C114" i="38"/>
  <c r="D138" i="38"/>
  <c r="C102" i="38"/>
  <c r="C65" i="38"/>
  <c r="D137" i="38"/>
  <c r="C101" i="38"/>
  <c r="D77" i="38"/>
  <c r="C137" i="38"/>
  <c r="D113" i="38"/>
  <c r="C77" i="38"/>
  <c r="C124" i="38"/>
  <c r="D112" i="38"/>
  <c r="C88" i="38"/>
  <c r="C64" i="38"/>
  <c r="D76" i="38"/>
  <c r="D136" i="38"/>
  <c r="E131" i="38" l="1"/>
  <c r="E91" i="38"/>
  <c r="E142" i="38"/>
  <c r="E140" i="38"/>
  <c r="E129" i="38"/>
  <c r="E93" i="38"/>
  <c r="E80" i="38"/>
  <c r="E95" i="38"/>
  <c r="E134" i="38"/>
  <c r="D100" i="38"/>
  <c r="C113" i="38"/>
  <c r="E113" i="38" s="1"/>
  <c r="D114" i="38"/>
  <c r="E114" i="38" s="1"/>
  <c r="C105" i="38"/>
  <c r="D94" i="38"/>
  <c r="C83" i="38"/>
  <c r="C73" i="38"/>
  <c r="C121" i="38"/>
  <c r="D145" i="38"/>
  <c r="E145" i="38" s="1"/>
  <c r="C85" i="38"/>
  <c r="E85" i="38" s="1"/>
  <c r="C133" i="38"/>
  <c r="D121" i="38"/>
  <c r="D133" i="38"/>
  <c r="C87" i="38"/>
  <c r="E87" i="38" s="1"/>
  <c r="D111" i="38"/>
  <c r="C147" i="38"/>
  <c r="D99" i="38"/>
  <c r="E99" i="38" s="1"/>
  <c r="D135" i="38"/>
  <c r="E135" i="38" s="1"/>
  <c r="C123" i="38"/>
  <c r="D123" i="38"/>
  <c r="C112" i="38"/>
  <c r="E112" i="38" s="1"/>
  <c r="D88" i="38"/>
  <c r="E88" i="38" s="1"/>
  <c r="C100" i="38"/>
  <c r="D124" i="38"/>
  <c r="E124" i="38" s="1"/>
  <c r="C136" i="38"/>
  <c r="E136" i="38" s="1"/>
  <c r="D64" i="38"/>
  <c r="E64" i="38" s="1"/>
  <c r="C76" i="38"/>
  <c r="E76" i="38" s="1"/>
  <c r="D101" i="38"/>
  <c r="E101" i="38" s="1"/>
  <c r="C125" i="38"/>
  <c r="D65" i="38"/>
  <c r="E65" i="38" s="1"/>
  <c r="C89" i="38"/>
  <c r="D125" i="38"/>
  <c r="D89" i="38"/>
  <c r="C138" i="38"/>
  <c r="E138" i="38" s="1"/>
  <c r="C66" i="38"/>
  <c r="E66" i="38" s="1"/>
  <c r="D126" i="38"/>
  <c r="E126" i="38" s="1"/>
  <c r="C78" i="38"/>
  <c r="D78" i="38"/>
  <c r="C127" i="38"/>
  <c r="E127" i="38" s="1"/>
  <c r="C79" i="38"/>
  <c r="C115" i="38"/>
  <c r="E115" i="38" s="1"/>
  <c r="D79" i="38"/>
  <c r="D139" i="38"/>
  <c r="E139" i="38" s="1"/>
  <c r="D67" i="38"/>
  <c r="E67" i="38" s="1"/>
  <c r="D116" i="38"/>
  <c r="E116" i="38" s="1"/>
  <c r="C92" i="38"/>
  <c r="D68" i="38"/>
  <c r="C68" i="38"/>
  <c r="D92" i="38"/>
  <c r="C104" i="38"/>
  <c r="E104" i="38" s="1"/>
  <c r="D128" i="38"/>
  <c r="E128" i="38" s="1"/>
  <c r="D117" i="38"/>
  <c r="C81" i="38"/>
  <c r="E81" i="38" s="1"/>
  <c r="C117" i="38"/>
  <c r="D69" i="38"/>
  <c r="D105" i="38"/>
  <c r="D141" i="38"/>
  <c r="E141" i="38" s="1"/>
  <c r="C69" i="38"/>
  <c r="C130" i="38"/>
  <c r="C94" i="38"/>
  <c r="D118" i="38"/>
  <c r="E118" i="38" s="1"/>
  <c r="C106" i="38"/>
  <c r="E106" i="38" s="1"/>
  <c r="D130" i="38"/>
  <c r="C70" i="38"/>
  <c r="E70" i="38" s="1"/>
  <c r="D143" i="38"/>
  <c r="C71" i="38"/>
  <c r="E71" i="38" s="1"/>
  <c r="D83" i="38"/>
  <c r="C107" i="38"/>
  <c r="E107" i="38" s="1"/>
  <c r="D119" i="38"/>
  <c r="E119" i="38" s="1"/>
  <c r="C143" i="38"/>
  <c r="C108" i="38"/>
  <c r="E108" i="38" s="1"/>
  <c r="D132" i="38"/>
  <c r="E132" i="38" s="1"/>
  <c r="D84" i="38"/>
  <c r="E84" i="38" s="1"/>
  <c r="C120" i="38"/>
  <c r="E120" i="38" s="1"/>
  <c r="C72" i="38"/>
  <c r="E72" i="38" s="1"/>
  <c r="D144" i="38"/>
  <c r="E144" i="38" s="1"/>
  <c r="D96" i="38"/>
  <c r="E96" i="38" s="1"/>
  <c r="C86" i="38"/>
  <c r="D110" i="38"/>
  <c r="C146" i="38"/>
  <c r="E146" i="38" s="1"/>
  <c r="D74" i="38"/>
  <c r="E74" i="38" s="1"/>
  <c r="C110" i="38"/>
  <c r="D98" i="38"/>
  <c r="E98" i="38" s="1"/>
  <c r="D86" i="38"/>
  <c r="C122" i="38"/>
  <c r="E122" i="38" s="1"/>
  <c r="D73" i="38"/>
  <c r="C109" i="38"/>
  <c r="E109" i="38" s="1"/>
  <c r="D97" i="38"/>
  <c r="C97" i="38"/>
  <c r="C75" i="38"/>
  <c r="E75" i="38" s="1"/>
  <c r="C111" i="38"/>
  <c r="D147" i="38"/>
  <c r="E82" i="38"/>
  <c r="E77" i="38"/>
  <c r="E137" i="38"/>
  <c r="E102" i="38"/>
  <c r="E90" i="38"/>
  <c r="E103" i="38"/>
  <c r="E86" i="38" l="1"/>
  <c r="E147" i="38"/>
  <c r="E100" i="38"/>
  <c r="E105" i="38"/>
  <c r="E79" i="38"/>
  <c r="E94" i="38"/>
  <c r="E83" i="38"/>
  <c r="E130" i="38"/>
  <c r="E92" i="38"/>
  <c r="E89" i="38"/>
  <c r="E121" i="38"/>
  <c r="E133" i="38"/>
  <c r="E111" i="38"/>
  <c r="E117" i="38"/>
  <c r="E68" i="38"/>
  <c r="E123" i="38"/>
  <c r="E110" i="38"/>
  <c r="E73" i="38"/>
  <c r="E97" i="38"/>
  <c r="E143" i="38"/>
  <c r="E69" i="38"/>
  <c r="E78" i="38"/>
  <c r="E125" i="38"/>
  <c r="L32" i="68" l="1"/>
  <c r="J29" i="68"/>
  <c r="J27" i="68"/>
  <c r="I26" i="68"/>
  <c r="I30" i="68"/>
  <c r="K32" i="68"/>
  <c r="K26" i="68"/>
  <c r="K29" i="68"/>
  <c r="J32" i="68"/>
  <c r="J26" i="68"/>
  <c r="J30" i="68"/>
  <c r="K27" i="68"/>
  <c r="I29" i="68"/>
  <c r="L26" i="68"/>
  <c r="L30" i="68"/>
  <c r="L29" i="68"/>
  <c r="K30" i="68"/>
  <c r="L27" i="68"/>
  <c r="I27" i="68"/>
  <c r="I28" i="68" l="1"/>
  <c r="I31" i="68" s="1"/>
  <c r="L28" i="68"/>
  <c r="L31" i="68" s="1"/>
  <c r="J28" i="68"/>
  <c r="J31" i="68" s="1"/>
  <c r="K28" i="68"/>
  <c r="K31" i="68" s="1"/>
</calcChain>
</file>

<file path=xl/sharedStrings.xml><?xml version="1.0" encoding="utf-8"?>
<sst xmlns="http://schemas.openxmlformats.org/spreadsheetml/2006/main" count="1209" uniqueCount="597">
  <si>
    <t>Forecast</t>
  </si>
  <si>
    <t>Month</t>
  </si>
  <si>
    <t>Gasoline</t>
  </si>
  <si>
    <t>Price</t>
  </si>
  <si>
    <t>Annual Growth</t>
  </si>
  <si>
    <t>Total</t>
  </si>
  <si>
    <t>Other</t>
  </si>
  <si>
    <t>Total Percent Change</t>
  </si>
  <si>
    <t>Low</t>
  </si>
  <si>
    <t>High</t>
  </si>
  <si>
    <t>Growth</t>
  </si>
  <si>
    <t>Average</t>
  </si>
  <si>
    <t>Year</t>
  </si>
  <si>
    <t>Range</t>
  </si>
  <si>
    <t>China</t>
  </si>
  <si>
    <t>Quarter</t>
  </si>
  <si>
    <t>Return to Contents</t>
  </si>
  <si>
    <t>Region / Country</t>
  </si>
  <si>
    <t>OPEC Countries</t>
  </si>
  <si>
    <t>North America</t>
  </si>
  <si>
    <t xml:space="preserve">   Canada</t>
  </si>
  <si>
    <t xml:space="preserve">   Mexico</t>
  </si>
  <si>
    <t xml:space="preserve">   United States</t>
  </si>
  <si>
    <t xml:space="preserve">   Azerbaijan</t>
  </si>
  <si>
    <t xml:space="preserve">   Kazakhstan</t>
  </si>
  <si>
    <t xml:space="preserve">   Russia</t>
  </si>
  <si>
    <t>Latin America</t>
  </si>
  <si>
    <t xml:space="preserve">   Argentina</t>
  </si>
  <si>
    <t xml:space="preserve">   Brazil</t>
  </si>
  <si>
    <t xml:space="preserve">   Colombia</t>
  </si>
  <si>
    <t xml:space="preserve">   Other Latin America</t>
  </si>
  <si>
    <t>Other Non-OPEC</t>
  </si>
  <si>
    <t>World Total</t>
  </si>
  <si>
    <t xml:space="preserve">   Turkmenistan</t>
  </si>
  <si>
    <t>Coal</t>
  </si>
  <si>
    <t>Petroleum</t>
  </si>
  <si>
    <t>(Million bbls per day)</t>
  </si>
  <si>
    <t>Upper</t>
  </si>
  <si>
    <t>Stock</t>
  </si>
  <si>
    <t>Level</t>
  </si>
  <si>
    <t>Normal Range for Chart</t>
  </si>
  <si>
    <t>Distillate</t>
  </si>
  <si>
    <t>Annual Consumption (Million barrels per day)</t>
  </si>
  <si>
    <t>Consumption Growth (Million barrels per day)</t>
  </si>
  <si>
    <t>Inventories (Million barrels)</t>
  </si>
  <si>
    <t>Storage</t>
  </si>
  <si>
    <t>Deviation*</t>
  </si>
  <si>
    <t xml:space="preserve">  </t>
  </si>
  <si>
    <t>Prices (dollars per gallon)</t>
  </si>
  <si>
    <t>Change the confidence interval by entering a</t>
  </si>
  <si>
    <t>percentage between 0% and 100%</t>
  </si>
  <si>
    <t>Historical</t>
  </si>
  <si>
    <t>STEO</t>
  </si>
  <si>
    <t>Settle</t>
  </si>
  <si>
    <t>Implied</t>
  </si>
  <si>
    <t>Days to</t>
  </si>
  <si>
    <t>Confidence Interval</t>
  </si>
  <si>
    <t>Volatility</t>
  </si>
  <si>
    <t>Expiry</t>
  </si>
  <si>
    <t>Lower</t>
  </si>
  <si>
    <t>Where:</t>
  </si>
  <si>
    <t>Production (million barrels per day)</t>
  </si>
  <si>
    <t>Electric Power Sector Coal Stocks</t>
  </si>
  <si>
    <t>Nuclear</t>
  </si>
  <si>
    <t>Independent Statistics &amp; Analysis</t>
  </si>
  <si>
    <t>U.S. Energy Information Administration</t>
  </si>
  <si>
    <t>Natural</t>
  </si>
  <si>
    <t>Gas</t>
  </si>
  <si>
    <t>Hydro</t>
  </si>
  <si>
    <t>Generation</t>
  </si>
  <si>
    <t>Sources</t>
  </si>
  <si>
    <t>Power</t>
  </si>
  <si>
    <t>Share of Total Generation</t>
  </si>
  <si>
    <t>Date</t>
  </si>
  <si>
    <t>Consumption (billion cubic feet per day)</t>
  </si>
  <si>
    <t>Consumption Growth (bcf per day)</t>
  </si>
  <si>
    <t>Consumption Growth (million short tons)</t>
  </si>
  <si>
    <t>Production (million short tons)</t>
  </si>
  <si>
    <t>Production Growth (million short tons)</t>
  </si>
  <si>
    <t>Western region</t>
  </si>
  <si>
    <t>Appalachian region</t>
  </si>
  <si>
    <t>Interior region</t>
  </si>
  <si>
    <t>Total production</t>
  </si>
  <si>
    <t>Consumption (million kilowatthours per day)</t>
  </si>
  <si>
    <r>
      <t>Annual CO</t>
    </r>
    <r>
      <rPr>
        <b/>
        <vertAlign val="subscript"/>
        <sz val="10"/>
        <rFont val="Arial"/>
        <family val="2"/>
      </rPr>
      <t>2</t>
    </r>
    <r>
      <rPr>
        <b/>
        <sz val="10"/>
        <rFont val="Arial"/>
        <family val="2"/>
      </rPr>
      <t xml:space="preserve"> Emissions (Million metric tons)</t>
    </r>
  </si>
  <si>
    <t>Note: Labels show percentage share of total generation provided by coal and natural gas.</t>
  </si>
  <si>
    <t>Federal Gulf of Mexico</t>
  </si>
  <si>
    <t>U.S. excluding Gulf of Mexico</t>
  </si>
  <si>
    <t>Electricity Generation, All Sectors (thousand megawatthours per day)</t>
  </si>
  <si>
    <t>Geothermal</t>
  </si>
  <si>
    <t>Solar</t>
  </si>
  <si>
    <t>Energy Source</t>
  </si>
  <si>
    <t>U.S. Renewable Energy Supply (Quadrillion Btu)</t>
  </si>
  <si>
    <t>Note: Hydropower excludes pumped storage generation.  Liquid biofuels include ethanol and biodiesel.  Other biomass includes municipal waste from biogenic sources, landfill gas, and other non-wood waste.</t>
  </si>
  <si>
    <t>Natural gas</t>
  </si>
  <si>
    <t xml:space="preserve"> </t>
  </si>
  <si>
    <t>Annual Growth (million barrels per day)</t>
  </si>
  <si>
    <t>Middle</t>
  </si>
  <si>
    <t>Hydropower</t>
  </si>
  <si>
    <t>Wood biomass</t>
  </si>
  <si>
    <t>Liquid biofuels</t>
  </si>
  <si>
    <t>Wind power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</si>
  <si>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</si>
  <si>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</si>
  <si>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</si>
  <si>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</si>
  <si>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</si>
  <si>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</si>
  <si>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</si>
  <si>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</si>
  <si>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</si>
  <si>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January</t>
  </si>
  <si>
    <t>February</t>
  </si>
  <si>
    <t>March</t>
  </si>
  <si>
    <t>United States</t>
  </si>
  <si>
    <t>Canada</t>
  </si>
  <si>
    <t>India</t>
  </si>
  <si>
    <t>State</t>
  </si>
  <si>
    <t>Region</t>
  </si>
  <si>
    <t>Census Division</t>
  </si>
  <si>
    <t>AK</t>
  </si>
  <si>
    <t>West</t>
  </si>
  <si>
    <t>Pacific</t>
  </si>
  <si>
    <t>AL</t>
  </si>
  <si>
    <t>South</t>
  </si>
  <si>
    <t>East South Central</t>
  </si>
  <si>
    <t>AR</t>
  </si>
  <si>
    <t>West South Central</t>
  </si>
  <si>
    <t>AZ</t>
  </si>
  <si>
    <t>Mountain</t>
  </si>
  <si>
    <t>CA</t>
  </si>
  <si>
    <t>CO</t>
  </si>
  <si>
    <t>CT</t>
  </si>
  <si>
    <t>Northeast</t>
  </si>
  <si>
    <t>New England</t>
  </si>
  <si>
    <t>DC</t>
  </si>
  <si>
    <t>South Atlantic</t>
  </si>
  <si>
    <t>DE</t>
  </si>
  <si>
    <t>FL</t>
  </si>
  <si>
    <t>GA</t>
  </si>
  <si>
    <t>HI</t>
  </si>
  <si>
    <t>IA</t>
  </si>
  <si>
    <t>Midwest</t>
  </si>
  <si>
    <t>West North Central</t>
  </si>
  <si>
    <t>ID</t>
  </si>
  <si>
    <t>IL</t>
  </si>
  <si>
    <t>East North Central</t>
  </si>
  <si>
    <t>IN</t>
  </si>
  <si>
    <t>KS</t>
  </si>
  <si>
    <t>KY</t>
  </si>
  <si>
    <t>LA</t>
  </si>
  <si>
    <t>MA</t>
  </si>
  <si>
    <t>MD</t>
  </si>
  <si>
    <t>ME</t>
  </si>
  <si>
    <t>MI</t>
  </si>
  <si>
    <t>MN</t>
  </si>
  <si>
    <t>MO</t>
  </si>
  <si>
    <t>MS</t>
  </si>
  <si>
    <t>MT</t>
  </si>
  <si>
    <t>NC</t>
  </si>
  <si>
    <t>ND</t>
  </si>
  <si>
    <t>NE</t>
  </si>
  <si>
    <t>NH</t>
  </si>
  <si>
    <t>NJ</t>
  </si>
  <si>
    <t>Middle Atlantic</t>
  </si>
  <si>
    <t>NM</t>
  </si>
  <si>
    <t>NV</t>
  </si>
  <si>
    <t>NY</t>
  </si>
  <si>
    <t>OH</t>
  </si>
  <si>
    <t>OK</t>
  </si>
  <si>
    <t>OR</t>
  </si>
  <si>
    <t>PA</t>
  </si>
  <si>
    <t>RI</t>
  </si>
  <si>
    <t>SC</t>
  </si>
  <si>
    <t>SD</t>
  </si>
  <si>
    <t>TN</t>
  </si>
  <si>
    <t>TX</t>
  </si>
  <si>
    <t>UT</t>
  </si>
  <si>
    <t>VA</t>
  </si>
  <si>
    <t>VT</t>
  </si>
  <si>
    <t>WA</t>
  </si>
  <si>
    <t>WI</t>
  </si>
  <si>
    <t>WV</t>
  </si>
  <si>
    <t>WY</t>
  </si>
  <si>
    <t>Iran</t>
  </si>
  <si>
    <t>Libya</t>
  </si>
  <si>
    <t>Nigeria</t>
  </si>
  <si>
    <t>Iraq</t>
  </si>
  <si>
    <t>See</t>
  </si>
  <si>
    <t>http://www.eia.gov/forecasts/steo/special/pdf/2012_sp_04.pdf</t>
  </si>
  <si>
    <t>for more information</t>
  </si>
  <si>
    <t>Consumption Growth (million kWh per day)</t>
  </si>
  <si>
    <t>(Cents/kWh)</t>
  </si>
  <si>
    <t>Degree days calculated by applying contemporaneous population weights to state-level data from NOAA.</t>
  </si>
  <si>
    <t>Kuwait</t>
  </si>
  <si>
    <t>OECD Commercial Stocks of Crude Oil and Other Liquids</t>
  </si>
  <si>
    <t>Nonhydro</t>
  </si>
  <si>
    <t>Renewables</t>
  </si>
  <si>
    <t>U.S. gasoline and crude oil prices</t>
  </si>
  <si>
    <t>U.S. diesel fuel and crude oil prices</t>
  </si>
  <si>
    <t>U.S. natural gas prices</t>
  </si>
  <si>
    <t>World liquid fuels</t>
  </si>
  <si>
    <t>World liquid fuels production and consumption balance</t>
  </si>
  <si>
    <t>World liquid fuels consumption</t>
  </si>
  <si>
    <t>World liquid fuels consumption growth</t>
  </si>
  <si>
    <t>OPEC surplus crude oil production capacity</t>
  </si>
  <si>
    <t>OECD commercial stocks of crude oil and other liquids (days of supply)</t>
  </si>
  <si>
    <t>U.S. commercial crude oil stocks</t>
  </si>
  <si>
    <t>U.S. liquid fuels product supplied growth</t>
  </si>
  <si>
    <t>U.S. gasoline and distillate inventories</t>
  </si>
  <si>
    <t>U.S. natural gas consumption</t>
  </si>
  <si>
    <t>U.S. working natural gas in storage</t>
  </si>
  <si>
    <t>U.S. coal consumption</t>
  </si>
  <si>
    <t>U.S. coal production</t>
  </si>
  <si>
    <t>U.S. electric power sector coal stocks</t>
  </si>
  <si>
    <t>U.S. electricity consumption</t>
  </si>
  <si>
    <t>U.S. residential electricity price</t>
  </si>
  <si>
    <t>U.S. electricity generation by fuel, all sectors</t>
  </si>
  <si>
    <t>U.S. renewable energy supply</t>
  </si>
  <si>
    <t>U.S. carbon dioxide emissions growth</t>
  </si>
  <si>
    <t>U.S. annual energy expenditures share of gross domestic product</t>
  </si>
  <si>
    <t>U.S. summer cooling degree days</t>
  </si>
  <si>
    <t>U.S. winter heating degree days</t>
  </si>
  <si>
    <t>U.S. census regions and census divisions</t>
  </si>
  <si>
    <t>U.S. renewables and environment</t>
  </si>
  <si>
    <t>U.S. electricity</t>
  </si>
  <si>
    <t>U.S. coal</t>
  </si>
  <si>
    <t>U.S. natural gas</t>
  </si>
  <si>
    <t>U.S. liquid fuels</t>
  </si>
  <si>
    <t>U.S. prices</t>
  </si>
  <si>
    <t>West Texas Intermediate (WTI) crude oil price</t>
  </si>
  <si>
    <t>Henry Hub natural gas price</t>
  </si>
  <si>
    <t>Total energy</t>
  </si>
  <si>
    <t xml:space="preserve">build </t>
  </si>
  <si>
    <t>draw</t>
  </si>
  <si>
    <t>total</t>
  </si>
  <si>
    <t>crude oil</t>
  </si>
  <si>
    <t>ethanol</t>
  </si>
  <si>
    <t>natural gas plant liquids</t>
  </si>
  <si>
    <t>biodiesel</t>
  </si>
  <si>
    <t>WTIPUUS</t>
  </si>
  <si>
    <t>annual average</t>
  </si>
  <si>
    <t xml:space="preserve"> forecast</t>
  </si>
  <si>
    <t>coprpus</t>
  </si>
  <si>
    <t>nlprpus</t>
  </si>
  <si>
    <t>eoprpus</t>
  </si>
  <si>
    <t>bdprpus</t>
  </si>
  <si>
    <t>ethanol and biodiesel</t>
  </si>
  <si>
    <t>etfppus</t>
  </si>
  <si>
    <t>prfppus</t>
  </si>
  <si>
    <t>c4fppus</t>
  </si>
  <si>
    <t>ppfppus</t>
  </si>
  <si>
    <t>propane</t>
  </si>
  <si>
    <t>butanes</t>
  </si>
  <si>
    <t>natural gasoline</t>
  </si>
  <si>
    <t>ethane</t>
  </si>
  <si>
    <t>PATCPUSX</t>
  </si>
  <si>
    <t>MGTCPUSX</t>
  </si>
  <si>
    <t>motor gasoline</t>
  </si>
  <si>
    <t>JFTCPUS</t>
  </si>
  <si>
    <t>jet fuel</t>
  </si>
  <si>
    <t>DFTCPUS</t>
  </si>
  <si>
    <t>distillate fuel</t>
  </si>
  <si>
    <t>other</t>
  </si>
  <si>
    <t>hydrocarbon gas liquids</t>
  </si>
  <si>
    <t>NLTCPUS</t>
  </si>
  <si>
    <t>total monthly production</t>
  </si>
  <si>
    <t>ettcpus</t>
  </si>
  <si>
    <t>prtcpus</t>
  </si>
  <si>
    <t>c4tcpus</t>
  </si>
  <si>
    <t>pptcpus</t>
  </si>
  <si>
    <t>monthly product supplied (consumption)</t>
  </si>
  <si>
    <t>electric power</t>
  </si>
  <si>
    <t>industrial</t>
  </si>
  <si>
    <t>residential and commercial</t>
  </si>
  <si>
    <t>total monthly consumption</t>
  </si>
  <si>
    <t>NGTCPUS</t>
  </si>
  <si>
    <t>NGEPCON</t>
  </si>
  <si>
    <t>NGINX</t>
  </si>
  <si>
    <t>NGRCPUS</t>
  </si>
  <si>
    <t>coke plants</t>
  </si>
  <si>
    <t>CLTCPUS_TON</t>
  </si>
  <si>
    <t>CLEPCON_TON</t>
  </si>
  <si>
    <t>CLZCPUS_TON</t>
  </si>
  <si>
    <t>CLKCPUS_TON</t>
  </si>
  <si>
    <t>ESTXPUS</t>
  </si>
  <si>
    <t>monthly consumption</t>
  </si>
  <si>
    <t>residential sales</t>
  </si>
  <si>
    <t>industrial sales</t>
  </si>
  <si>
    <t>commercial and transportation</t>
  </si>
  <si>
    <t>direct use of electricity</t>
  </si>
  <si>
    <t>EXRCPUS</t>
  </si>
  <si>
    <t>EXICPUS</t>
  </si>
  <si>
    <t>EXCCPUS</t>
  </si>
  <si>
    <t>ELDUPUS</t>
  </si>
  <si>
    <t>Product supplied (million barrels per day)</t>
  </si>
  <si>
    <t>total product supplied (consumption)</t>
  </si>
  <si>
    <t>NGHHUUS</t>
  </si>
  <si>
    <t>NGRCUUS</t>
  </si>
  <si>
    <t>residential price</t>
  </si>
  <si>
    <t>NGHHMCF</t>
  </si>
  <si>
    <t xml:space="preserve"> residential forecast</t>
  </si>
  <si>
    <t>MGRARUS</t>
  </si>
  <si>
    <t>retail regular gasoline</t>
  </si>
  <si>
    <t>BREPUUS</t>
  </si>
  <si>
    <t>Brent crude oil</t>
  </si>
  <si>
    <t>wholesale gasoline</t>
  </si>
  <si>
    <t>MGWHUUS</t>
  </si>
  <si>
    <t>wholesale margin</t>
  </si>
  <si>
    <t>retail margin</t>
  </si>
  <si>
    <t>Annual Growth (dollars per gallon)</t>
  </si>
  <si>
    <t>DSRTUUS</t>
  </si>
  <si>
    <t>DSWHUUS</t>
  </si>
  <si>
    <t>NGMPPGLF</t>
  </si>
  <si>
    <t>NGMP48NGOM</t>
  </si>
  <si>
    <t>NGMPPUS</t>
  </si>
  <si>
    <t>monthly marketed natural gas production</t>
  </si>
  <si>
    <t>total production</t>
  </si>
  <si>
    <t>PAPR_WORLD</t>
  </si>
  <si>
    <t>PATC_WORLD</t>
  </si>
  <si>
    <t>T3_STCHANGE_WORLD</t>
  </si>
  <si>
    <t>CLPRPUS_TON</t>
  </si>
  <si>
    <t>CLPRPWR_TON</t>
  </si>
  <si>
    <t>CLPRPAR_TON</t>
  </si>
  <si>
    <t>CLPRPIR_TON</t>
  </si>
  <si>
    <t>monthly production</t>
  </si>
  <si>
    <t>ESRCUUS</t>
  </si>
  <si>
    <t>annual average price</t>
  </si>
  <si>
    <t>Eurasia</t>
  </si>
  <si>
    <t>PAPR_OPEC</t>
  </si>
  <si>
    <t>PAPR_CA</t>
  </si>
  <si>
    <t>PAPR_MX</t>
  </si>
  <si>
    <t>PAPR_US</t>
  </si>
  <si>
    <t>PAPR_RS</t>
  </si>
  <si>
    <t>PAPR_AJ</t>
  </si>
  <si>
    <t>PAPR_KZ</t>
  </si>
  <si>
    <t>PAPR_TX</t>
  </si>
  <si>
    <t>PAPR_AR</t>
  </si>
  <si>
    <t>PAPR_BR</t>
  </si>
  <si>
    <t>PAPR_CO</t>
  </si>
  <si>
    <t>PAPR_OLA</t>
  </si>
  <si>
    <t>PATC_CH</t>
  </si>
  <si>
    <t>PATC_US</t>
  </si>
  <si>
    <t>PATC_IN</t>
  </si>
  <si>
    <t>Middle East</t>
  </si>
  <si>
    <t>PATC_OECD</t>
  </si>
  <si>
    <t>OECD</t>
  </si>
  <si>
    <t>PATC_NON_OECD</t>
  </si>
  <si>
    <t>Non-OECD</t>
  </si>
  <si>
    <t>Other OECD</t>
  </si>
  <si>
    <t>Other non-OECD</t>
  </si>
  <si>
    <t>PATC_R05</t>
  </si>
  <si>
    <t>PAPR_NONOPEC</t>
  </si>
  <si>
    <t>NGIMPUS_LNG</t>
  </si>
  <si>
    <t>NGEXPUS_LNG</t>
  </si>
  <si>
    <t>NGIMPUS_PIPE</t>
  </si>
  <si>
    <t>NGEXPUS_PIPE</t>
  </si>
  <si>
    <t>NGPRPUS</t>
  </si>
  <si>
    <t>NGNWPUS</t>
  </si>
  <si>
    <t>BALIT</t>
  </si>
  <si>
    <t>NGWGPUS</t>
  </si>
  <si>
    <t>LNG imports</t>
  </si>
  <si>
    <t>LNG exports</t>
  </si>
  <si>
    <t>pipeline imports</t>
  </si>
  <si>
    <t>pipeline exports</t>
  </si>
  <si>
    <t>net imports</t>
  </si>
  <si>
    <t>NGIMPUS</t>
  </si>
  <si>
    <t>NGEXPUS</t>
  </si>
  <si>
    <t>forecast</t>
  </si>
  <si>
    <t>Series names for chart</t>
  </si>
  <si>
    <t>prnipus</t>
  </si>
  <si>
    <t xml:space="preserve">propane </t>
  </si>
  <si>
    <t>etnipus</t>
  </si>
  <si>
    <t>c4nipus</t>
  </si>
  <si>
    <t>ppnipus</t>
  </si>
  <si>
    <t>net trade</t>
  </si>
  <si>
    <t xml:space="preserve">World Total </t>
  </si>
  <si>
    <t>COPS_OPEC</t>
  </si>
  <si>
    <t>OECD commercial stocks in days of supply</t>
  </si>
  <si>
    <t>PASCD_OECD_T3</t>
  </si>
  <si>
    <t>COSXPUS</t>
  </si>
  <si>
    <t>U.S. distillate fuel inventories</t>
  </si>
  <si>
    <t>DFPSPUS</t>
  </si>
  <si>
    <t>WTI spot price</t>
  </si>
  <si>
    <t>CLTO_US</t>
  </si>
  <si>
    <t>Coal generation</t>
  </si>
  <si>
    <t>Nonhydropower renewables</t>
  </si>
  <si>
    <t>Total generation</t>
  </si>
  <si>
    <t>NGTO_US</t>
  </si>
  <si>
    <t>PATO_US</t>
  </si>
  <si>
    <t>NUTO_US</t>
  </si>
  <si>
    <t>HYTO_US</t>
  </si>
  <si>
    <t>RNTO_US</t>
  </si>
  <si>
    <t>TSEO_US</t>
  </si>
  <si>
    <t>Other sources</t>
  </si>
  <si>
    <t>OGTO_US</t>
  </si>
  <si>
    <t>CLPS_EP</t>
  </si>
  <si>
    <t>HVTCBUS</t>
  </si>
  <si>
    <t>WWTCBUS</t>
  </si>
  <si>
    <t>BFPRBUS</t>
  </si>
  <si>
    <t>WNTCBUS</t>
  </si>
  <si>
    <t>OWTCBUS</t>
  </si>
  <si>
    <t>GETCBUS</t>
  </si>
  <si>
    <t>SOTCBUS</t>
  </si>
  <si>
    <t>OTTO_US</t>
  </si>
  <si>
    <t>Petroleum (included in other)</t>
  </si>
  <si>
    <t>U.S. Renewable Energy Supply Growth (Quadrillion Btu)</t>
  </si>
  <si>
    <t>TETCCO2</t>
  </si>
  <si>
    <t>CXTCCO2</t>
  </si>
  <si>
    <t>PATCCO2</t>
  </si>
  <si>
    <t>NGTCCO2</t>
  </si>
  <si>
    <t>Energy expenditures as a share of GDP</t>
  </si>
  <si>
    <t>TETC_EXP_SHR</t>
  </si>
  <si>
    <t>total winter</t>
  </si>
  <si>
    <t>STEO HDDs</t>
  </si>
  <si>
    <t>10-year average</t>
  </si>
  <si>
    <t>ZWHDPUS</t>
  </si>
  <si>
    <t>ZWHD_US_10YR</t>
  </si>
  <si>
    <t>STEO CDDs</t>
  </si>
  <si>
    <t>ZWCDPUS</t>
  </si>
  <si>
    <t>ZWCD_US_10YR</t>
  </si>
  <si>
    <t>Saudi Arabia</t>
  </si>
  <si>
    <t>residential natural gas price</t>
  </si>
  <si>
    <t>Henry Hub price</t>
  </si>
  <si>
    <t>U.S. hydrocarbon gas liquids</t>
  </si>
  <si>
    <t>U.S. natural gas balance</t>
  </si>
  <si>
    <t>U.S. natural gas plant liquids production</t>
  </si>
  <si>
    <t>U.S. hydrocarbon gas liquids consumption</t>
  </si>
  <si>
    <t>U.S. natural gas trade</t>
  </si>
  <si>
    <t>residential electricity price</t>
  </si>
  <si>
    <t>other non-OPEC</t>
  </si>
  <si>
    <t>PADI_IR</t>
  </si>
  <si>
    <t>PADI_LY</t>
  </si>
  <si>
    <t>PADI_NI</t>
  </si>
  <si>
    <t>PADI_IZ</t>
  </si>
  <si>
    <t>PADI_KU</t>
  </si>
  <si>
    <t>PADI_SA</t>
  </si>
  <si>
    <t>OPEC</t>
  </si>
  <si>
    <t>PADI_OPEC</t>
  </si>
  <si>
    <t>PADI_NONOPEC</t>
  </si>
  <si>
    <t>PADI_CA</t>
  </si>
  <si>
    <t>non-OPEC</t>
  </si>
  <si>
    <t>non-OPEC Countries</t>
  </si>
  <si>
    <t>Estimated OPEC and non-OPEC production</t>
  </si>
  <si>
    <t>Estimated OECD and non-OECD consumption</t>
  </si>
  <si>
    <t>non-OECD</t>
  </si>
  <si>
    <t xml:space="preserve">World liquid fuels production and consumption </t>
  </si>
  <si>
    <t xml:space="preserve">World crude oil and liquid fuels production </t>
  </si>
  <si>
    <t>COPRPUS</t>
  </si>
  <si>
    <t>PAPRPAK</t>
  </si>
  <si>
    <t xml:space="preserve">         Alaska</t>
  </si>
  <si>
    <t>PAPRPGLF</t>
  </si>
  <si>
    <t>PAPR48NGOM</t>
  </si>
  <si>
    <t xml:space="preserve">         Lower 48 States (excl GOM)</t>
  </si>
  <si>
    <t>total U.S. production</t>
  </si>
  <si>
    <t>U.S. crude oil production (million barrels/day)</t>
  </si>
  <si>
    <t>Consumption Growth (million barrels/day)</t>
  </si>
  <si>
    <t>net change</t>
  </si>
  <si>
    <t>retail regular diesel</t>
  </si>
  <si>
    <t>liquid fuels</t>
  </si>
  <si>
    <t>paprpus</t>
  </si>
  <si>
    <t>total natural gas plant liquids production</t>
  </si>
  <si>
    <t>total hydrocarbon gas liquids product supplied</t>
  </si>
  <si>
    <t>nltcpus</t>
  </si>
  <si>
    <t>U.S. dry natural gas production</t>
  </si>
  <si>
    <t>U.S.  natural gas consumption</t>
  </si>
  <si>
    <t>U.S.  natural gas gross exports</t>
  </si>
  <si>
    <t>U.S.  natural gas gross imports</t>
  </si>
  <si>
    <t>net storage withdrawals</t>
  </si>
  <si>
    <t>balancing item</t>
  </si>
  <si>
    <t>History</t>
  </si>
  <si>
    <t>total summer</t>
  </si>
  <si>
    <t>wholesale diesel</t>
  </si>
  <si>
    <t>crude oil net imports</t>
  </si>
  <si>
    <t>PANIPUS</t>
  </si>
  <si>
    <t>product net imports</t>
  </si>
  <si>
    <t>CONIPUS</t>
  </si>
  <si>
    <t xml:space="preserve">total net imports </t>
  </si>
  <si>
    <t>MGTSPUS</t>
  </si>
  <si>
    <t>U.S. total gasoline inventories</t>
  </si>
  <si>
    <t>commercial</t>
  </si>
  <si>
    <t>residential</t>
  </si>
  <si>
    <t>NGCCPUS</t>
  </si>
  <si>
    <t>transportation</t>
  </si>
  <si>
    <t>EXACPUS</t>
  </si>
  <si>
    <t xml:space="preserve"> diesel forecast</t>
  </si>
  <si>
    <t>crude oil  forecast</t>
  </si>
  <si>
    <t>annual average gasoline</t>
  </si>
  <si>
    <t>monthly history</t>
  </si>
  <si>
    <t>monthly forecast</t>
  </si>
  <si>
    <t>U.S. liquid fuels production growth</t>
  </si>
  <si>
    <t>U.S. crude oil production</t>
  </si>
  <si>
    <t>U.S. net trade of crude oil and liquid fuels</t>
  </si>
  <si>
    <t>U.S. commercial propane inventories</t>
  </si>
  <si>
    <t>U.S. marketed natural gas production</t>
  </si>
  <si>
    <t xml:space="preserve">U.S. net trade of hydrocarbon gas liquids </t>
  </si>
  <si>
    <t>Waste biomass</t>
  </si>
  <si>
    <t>monthly crude oil production</t>
  </si>
  <si>
    <t>all months</t>
  </si>
  <si>
    <t>Production (billion cubic feet per day)</t>
  </si>
  <si>
    <t>Production Growth (bcf per day)</t>
  </si>
  <si>
    <t xml:space="preserve"> dry gas production</t>
  </si>
  <si>
    <t>consumption</t>
  </si>
  <si>
    <t>product net exports</t>
  </si>
  <si>
    <t>U.S. total production</t>
  </si>
  <si>
    <t>stock change</t>
  </si>
  <si>
    <t>world consumption</t>
  </si>
  <si>
    <t>world production</t>
  </si>
  <si>
    <t>date</t>
  </si>
  <si>
    <t>quarter</t>
  </si>
  <si>
    <t xml:space="preserve">         Federal Gulf of Mexico </t>
  </si>
  <si>
    <t xml:space="preserve"> (million barrels/day)</t>
  </si>
  <si>
    <t>surplus capacity</t>
  </si>
  <si>
    <t>days of</t>
  </si>
  <si>
    <t>supply</t>
  </si>
  <si>
    <t>production Growth (million barrels per day)</t>
  </si>
  <si>
    <t>annual production (million barrels per day)</t>
  </si>
  <si>
    <t>total monthly product supplied</t>
  </si>
  <si>
    <t>C3PSPUS</t>
  </si>
  <si>
    <t>U.S. commercial propane stocks (ex propylene)</t>
  </si>
  <si>
    <t>gross exports</t>
  </si>
  <si>
    <t>gross imports</t>
  </si>
  <si>
    <t>net storage builds only</t>
  </si>
  <si>
    <t>net storage draws only</t>
  </si>
  <si>
    <t>U.S. working natural gas in storage
(billion cubic feet)</t>
  </si>
  <si>
    <t>Short Tons</t>
  </si>
  <si>
    <t>total consumption</t>
  </si>
  <si>
    <t>Population-weighted cooling degree-days</t>
  </si>
  <si>
    <t xml:space="preserve">Population-weighted heating degree days </t>
  </si>
  <si>
    <t>U.S. coal consumption (million short tons)</t>
  </si>
  <si>
    <t>retail and other industry</t>
  </si>
  <si>
    <t>United State</t>
  </si>
  <si>
    <t>PADI_US</t>
  </si>
  <si>
    <t xml:space="preserve">Estimated unplanned crude oil production outages among OPEC and non-OPEC producers </t>
  </si>
  <si>
    <t>Estimated OPEC Unplanned Crude Oil Production Outages (million bbls/day)</t>
  </si>
  <si>
    <t>monthly retail regular gasoline</t>
  </si>
  <si>
    <t>monthly Brent crude oil</t>
  </si>
  <si>
    <t>annual average Brent</t>
  </si>
  <si>
    <t>Brent  forecast</t>
  </si>
  <si>
    <t>gasoline forecast</t>
  </si>
  <si>
    <t>monthly retail diesel</t>
  </si>
  <si>
    <t>annual average diesel</t>
  </si>
  <si>
    <t>monthly Henry Hub spot price</t>
  </si>
  <si>
    <t>annual average Henry Hub</t>
  </si>
  <si>
    <t>monthly residential price</t>
  </si>
  <si>
    <t>annual average residential</t>
  </si>
  <si>
    <t>Note: Confidence interval derived from options market information for the five trading days ending Feb 7, 2019. Intervals not calculated for months with sparse trading in near-the-money options contracts.</t>
  </si>
  <si>
    <t>Short-Term Energy Outlook, February 2019</t>
  </si>
  <si>
    <t>Source: Short-Term Energy Outlook, February 2019, and CME Group</t>
  </si>
  <si>
    <t>Source: Short-Term Energy Outlook, February 2019</t>
  </si>
  <si>
    <t>Source: Short-Term Energy Outlook, February 2019, and Refinitiv</t>
  </si>
  <si>
    <t>2014-Q1</t>
  </si>
  <si>
    <t>2014-Q2</t>
  </si>
  <si>
    <t>2014-Q3</t>
  </si>
  <si>
    <t>2014-Q4</t>
  </si>
  <si>
    <t>2015-Q1</t>
  </si>
  <si>
    <t>2015-Q2</t>
  </si>
  <si>
    <t>2015-Q3</t>
  </si>
  <si>
    <t>2015-Q4</t>
  </si>
  <si>
    <t>2016-Q1</t>
  </si>
  <si>
    <t>2016-Q2</t>
  </si>
  <si>
    <t>2016-Q3</t>
  </si>
  <si>
    <t>2016-Q4</t>
  </si>
  <si>
    <t>2017-Q1</t>
  </si>
  <si>
    <t>2017-Q2</t>
  </si>
  <si>
    <t>2017-Q3</t>
  </si>
  <si>
    <t>2017-Q4</t>
  </si>
  <si>
    <t>2018-Q1</t>
  </si>
  <si>
    <t>2018-Q2</t>
  </si>
  <si>
    <t>2018-Q3</t>
  </si>
  <si>
    <t>2018-Q4</t>
  </si>
  <si>
    <t>2019-Q1</t>
  </si>
  <si>
    <t>2019-Q2</t>
  </si>
  <si>
    <t>2019-Q3</t>
  </si>
  <si>
    <t>2019-Q4</t>
  </si>
  <si>
    <t>2020-Q1</t>
  </si>
  <si>
    <t>2020-Q2</t>
  </si>
  <si>
    <t>2020-Q3</t>
  </si>
  <si>
    <t>2020-Q4</t>
  </si>
  <si>
    <t>2009-2018 average</t>
  </si>
  <si>
    <t>2014 - 2018</t>
  </si>
  <si>
    <t>Note:  Colored band around days of supply of crude oil and other liquids stocks represents the range between the minimum and maximum from Jan. 2014 - Dec. 2018.</t>
  </si>
  <si>
    <t>monthly range from January 2014 - December 2018</t>
  </si>
  <si>
    <t>Note:  Colored band around crude oil  stocks represents the range between the minimum and maximum from Jan. 2014 - Dec. 2018.</t>
  </si>
  <si>
    <t>Note:  Colored bands around storage levels represent the range between the minimum and maximum from Jan. 2014 - Dec. 2018.</t>
  </si>
  <si>
    <t>Note:  Includes refinery propylene. Colored band around days of stocks represents the range between the minimum and maximum from Jan. 2014 - Dec. 2018.</t>
  </si>
  <si>
    <t>Note:  Colored band around storage levels represents the range between the minimum and maximum from Jan. 2014 - Dec. 2018.</t>
  </si>
  <si>
    <t>Percent deviation from 2014 - 2018 average</t>
  </si>
  <si>
    <t>2011-2018</t>
  </si>
  <si>
    <t>Note:  Colored band around stock levels represents the range between the minimum and maximum from Jan. 2011 - Dec. 2018.</t>
  </si>
  <si>
    <t>monthly range from January 2011 - December 2018</t>
  </si>
  <si>
    <t>2016/17</t>
  </si>
  <si>
    <t>2017/18</t>
  </si>
  <si>
    <t>2018/19</t>
  </si>
  <si>
    <t>2019/20</t>
  </si>
  <si>
    <t>2008-2018 average</t>
  </si>
  <si>
    <t>Source: Short-Term Energy Outlook, February 2019.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</si>
</sst>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3" formatCode="_(* #,##0.00_);_(* \(#,##0.00\);_(* &quot;-&quot;??_);_(@_)"/>
    <numFmt numFmtId="164" formatCode="mmm\ yyyy"/>
    <numFmt numFmtId="165" formatCode="mmmm\ yyyy"/>
    <numFmt numFmtId="166" formatCode="0.0%"/>
    <numFmt numFmtId="167" formatCode="0.0"/>
    <numFmt numFmtId="168" formatCode="0.000"/>
    <numFmt numFmtId="169" formatCode="mm/dd/yy"/>
    <numFmt numFmtId="170" formatCode="[$-409]d\-mmm\-yy;@"/>
    <numFmt numFmtId="171" formatCode="#,##0.000"/>
    <numFmt numFmtId="173" formatCode="@&quot; .&quot;*."/>
    <numFmt numFmtId="174" formatCode="_(* #,##0_);_(* \(#,##0\);_(* &quot;-&quot;??_);_(@_)"/>
  </numFmts>
  <fonts count="5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i/>
      <sz val="10"/>
      <name val="Palatino Linotype"/>
      <family val="1"/>
    </font>
    <font>
      <sz val="18"/>
      <name val="Times New Roman"/>
      <family val="1"/>
    </font>
    <font>
      <b/>
      <sz val="9"/>
      <name val="Arial"/>
      <family val="2"/>
    </font>
    <font>
      <b/>
      <vertAlign val="subscript"/>
      <sz val="10"/>
      <name val="Arial"/>
      <family val="2"/>
    </font>
    <font>
      <sz val="9"/>
      <name val="Arial"/>
      <family val="2"/>
    </font>
    <font>
      <b/>
      <sz val="14"/>
      <name val="Arial"/>
      <family val="2"/>
    </font>
    <font>
      <u/>
      <sz val="10"/>
      <color rgb="FF3333FF"/>
      <name val="Arial"/>
      <family val="2"/>
    </font>
    <font>
      <sz val="10"/>
      <color rgb="FFFF0000"/>
      <name val="Arial"/>
      <family val="2"/>
    </font>
    <font>
      <b/>
      <sz val="10"/>
      <color theme="4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1"/>
      <name val="Calibri"/>
      <family val="2"/>
    </font>
    <font>
      <sz val="11"/>
      <color rgb="FFFF0000"/>
      <name val="Calibri"/>
      <family val="2"/>
      <scheme val="minor"/>
    </font>
    <font>
      <sz val="8"/>
      <name val="Courier"/>
      <family val="3"/>
    </font>
    <font>
      <b/>
      <sz val="8"/>
      <color indexed="8"/>
      <name val="Arial"/>
      <family val="2"/>
    </font>
    <font>
      <b/>
      <sz val="8"/>
      <name val="Arial"/>
      <family val="2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rgb="FF000000"/>
      <name val="Arial"/>
      <family val="2"/>
    </font>
    <font>
      <sz val="12"/>
      <name val="Arial"/>
      <family val="2"/>
    </font>
    <font>
      <b/>
      <sz val="18"/>
      <color rgb="FF000000"/>
      <name val="Arial"/>
      <family val="2"/>
    </font>
    <font>
      <b/>
      <sz val="10"/>
      <color rgb="FFFF0000"/>
      <name val="Arial"/>
      <family val="2"/>
    </font>
    <font>
      <b/>
      <sz val="9"/>
      <color theme="2" tint="0.59999389629810485"/>
      <name val="Arial"/>
      <family val="2"/>
    </font>
    <font>
      <sz val="11"/>
      <name val="Arial"/>
      <family val="2"/>
    </font>
    <font>
      <sz val="10"/>
      <color theme="4"/>
      <name val="Arial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b/>
      <sz val="10"/>
      <color theme="2" tint="0.59999389629810485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0" tint="-0.249977111117893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/>
      <top/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0" fontId="22" fillId="0" borderId="0" applyNumberFormat="0" applyFill="0" applyBorder="0" applyAlignment="0" applyProtection="0">
      <alignment vertical="top"/>
      <protection locked="0"/>
    </xf>
    <xf numFmtId="9" fontId="21" fillId="0" borderId="0" applyFont="0" applyFill="0" applyBorder="0" applyAlignment="0" applyProtection="0"/>
    <xf numFmtId="0" fontId="21" fillId="0" borderId="0"/>
    <xf numFmtId="0" fontId="20" fillId="0" borderId="0"/>
    <xf numFmtId="0" fontId="19" fillId="0" borderId="0"/>
    <xf numFmtId="0" fontId="18" fillId="0" borderId="0"/>
    <xf numFmtId="0" fontId="38" fillId="0" borderId="0"/>
    <xf numFmtId="0" fontId="15" fillId="0" borderId="0"/>
    <xf numFmtId="0" fontId="21" fillId="0" borderId="0"/>
    <xf numFmtId="0" fontId="14" fillId="0" borderId="0"/>
    <xf numFmtId="0" fontId="42" fillId="0" borderId="0"/>
    <xf numFmtId="0" fontId="13" fillId="0" borderId="0"/>
    <xf numFmtId="0" fontId="12" fillId="0" borderId="0"/>
    <xf numFmtId="0" fontId="8" fillId="0" borderId="0"/>
    <xf numFmtId="43" fontId="21" fillId="0" borderId="0" applyFont="0" applyFill="0" applyBorder="0" applyAlignment="0" applyProtection="0"/>
    <xf numFmtId="0" fontId="6" fillId="0" borderId="0"/>
    <xf numFmtId="0" fontId="42" fillId="0" borderId="0"/>
  </cellStyleXfs>
  <cellXfs count="596">
    <xf numFmtId="0" fontId="0" fillId="0" borderId="0" xfId="0"/>
    <xf numFmtId="164" fontId="0" fillId="0" borderId="0" xfId="0" applyNumberFormat="1"/>
    <xf numFmtId="0" fontId="0" fillId="0" borderId="0" xfId="0" applyNumberFormat="1"/>
    <xf numFmtId="0" fontId="0" fillId="0" borderId="0" xfId="0" applyAlignment="1">
      <alignment horizontal="right"/>
    </xf>
    <xf numFmtId="164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right"/>
    </xf>
    <xf numFmtId="2" fontId="0" fillId="0" borderId="0" xfId="0" applyNumberFormat="1"/>
    <xf numFmtId="2" fontId="0" fillId="0" borderId="0" xfId="0" applyNumberFormat="1" applyAlignment="1">
      <alignment horizontal="right"/>
    </xf>
    <xf numFmtId="0" fontId="0" fillId="0" borderId="0" xfId="0" quotePrefix="1"/>
    <xf numFmtId="0" fontId="0" fillId="0" borderId="1" xfId="0" applyBorder="1"/>
    <xf numFmtId="0" fontId="0" fillId="0" borderId="0" xfId="0" applyNumberFormat="1" applyAlignment="1">
      <alignment horizontal="right"/>
    </xf>
    <xf numFmtId="3" fontId="0" fillId="0" borderId="0" xfId="0" applyNumberFormat="1"/>
    <xf numFmtId="167" fontId="0" fillId="0" borderId="0" xfId="0" applyNumberFormat="1"/>
    <xf numFmtId="166" fontId="0" fillId="0" borderId="0" xfId="0" applyNumberFormat="1"/>
    <xf numFmtId="167" fontId="0" fillId="0" borderId="0" xfId="0" quotePrefix="1" applyNumberFormat="1"/>
    <xf numFmtId="0" fontId="0" fillId="0" borderId="0" xfId="0" applyBorder="1"/>
    <xf numFmtId="0" fontId="0" fillId="0" borderId="0" xfId="0" applyBorder="1" applyAlignment="1">
      <alignment horizontal="right"/>
    </xf>
    <xf numFmtId="1" fontId="0" fillId="0" borderId="0" xfId="0" applyNumberFormat="1"/>
    <xf numFmtId="0" fontId="0" fillId="0" borderId="1" xfId="0" applyFill="1" applyBorder="1"/>
    <xf numFmtId="0" fontId="0" fillId="0" borderId="0" xfId="0" applyFill="1"/>
    <xf numFmtId="168" fontId="0" fillId="0" borderId="0" xfId="0" applyNumberFormat="1"/>
    <xf numFmtId="0" fontId="0" fillId="0" borderId="3" xfId="0" applyBorder="1"/>
    <xf numFmtId="0" fontId="22" fillId="0" borderId="0" xfId="1" applyAlignment="1" applyProtection="1"/>
    <xf numFmtId="0" fontId="0" fillId="0" borderId="0" xfId="0" applyAlignment="1"/>
    <xf numFmtId="0" fontId="0" fillId="0" borderId="0" xfId="0" applyAlignment="1">
      <alignment horizontal="left"/>
    </xf>
    <xf numFmtId="1" fontId="0" fillId="0" borderId="0" xfId="0" applyNumberFormat="1" applyFill="1"/>
    <xf numFmtId="169" fontId="0" fillId="0" borderId="0" xfId="0" applyNumberFormat="1"/>
    <xf numFmtId="166" fontId="0" fillId="0" borderId="0" xfId="0" applyNumberFormat="1" applyAlignment="1">
      <alignment horizontal="right"/>
    </xf>
    <xf numFmtId="166" fontId="0" fillId="0" borderId="0" xfId="0" applyNumberFormat="1" applyBorder="1" applyAlignment="1">
      <alignment horizontal="right"/>
    </xf>
    <xf numFmtId="2" fontId="21" fillId="0" borderId="0" xfId="0" applyNumberFormat="1" applyFont="1"/>
    <xf numFmtId="0" fontId="21" fillId="0" borderId="0" xfId="0" applyFont="1"/>
    <xf numFmtId="166" fontId="21" fillId="0" borderId="0" xfId="0" applyNumberFormat="1" applyFont="1"/>
    <xf numFmtId="0" fontId="26" fillId="0" borderId="0" xfId="0" applyFont="1"/>
    <xf numFmtId="0" fontId="26" fillId="0" borderId="1" xfId="0" applyFont="1" applyFill="1" applyBorder="1" applyAlignment="1">
      <alignment horizontal="right"/>
    </xf>
    <xf numFmtId="0" fontId="26" fillId="0" borderId="1" xfId="0" applyFont="1" applyBorder="1"/>
    <xf numFmtId="0" fontId="26" fillId="0" borderId="1" xfId="0" applyNumberFormat="1" applyFont="1" applyBorder="1"/>
    <xf numFmtId="0" fontId="26" fillId="0" borderId="0" xfId="0" applyFont="1" applyAlignment="1"/>
    <xf numFmtId="0" fontId="26" fillId="0" borderId="0" xfId="0" applyFont="1" applyAlignment="1">
      <alignment horizontal="right"/>
    </xf>
    <xf numFmtId="0" fontId="26" fillId="0" borderId="1" xfId="0" applyFont="1" applyBorder="1" applyAlignment="1">
      <alignment horizontal="right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167" fontId="0" fillId="0" borderId="0" xfId="0" applyNumberFormat="1" applyAlignment="1">
      <alignment horizontal="center"/>
    </xf>
    <xf numFmtId="0" fontId="0" fillId="0" borderId="0" xfId="0" applyBorder="1" applyAlignment="1">
      <alignment horizontal="center"/>
    </xf>
    <xf numFmtId="1" fontId="21" fillId="0" borderId="0" xfId="2" quotePrefix="1" applyNumberFormat="1" applyFont="1"/>
    <xf numFmtId="165" fontId="23" fillId="0" borderId="0" xfId="0" applyNumberFormat="1" applyFont="1"/>
    <xf numFmtId="0" fontId="24" fillId="2" borderId="0" xfId="0" applyFont="1" applyFill="1"/>
    <xf numFmtId="0" fontId="0" fillId="2" borderId="0" xfId="0" applyFill="1"/>
    <xf numFmtId="0" fontId="24" fillId="0" borderId="0" xfId="0" applyFont="1" applyAlignment="1">
      <alignment horizontal="center"/>
    </xf>
    <xf numFmtId="0" fontId="24" fillId="0" borderId="1" xfId="0" applyFont="1" applyBorder="1" applyAlignment="1">
      <alignment horizontal="center"/>
    </xf>
    <xf numFmtId="0" fontId="24" fillId="0" borderId="1" xfId="0" applyFont="1" applyBorder="1"/>
    <xf numFmtId="0" fontId="24" fillId="0" borderId="1" xfId="0" applyFont="1" applyFill="1" applyBorder="1" applyAlignment="1">
      <alignment horizontal="center"/>
    </xf>
    <xf numFmtId="2" fontId="27" fillId="0" borderId="0" xfId="0" applyNumberFormat="1" applyFont="1" applyBorder="1" applyAlignment="1">
      <alignment horizontal="center"/>
    </xf>
    <xf numFmtId="0" fontId="27" fillId="0" borderId="0" xfId="0" applyFont="1" applyFill="1" applyBorder="1" applyAlignment="1">
      <alignment horizontal="center"/>
    </xf>
    <xf numFmtId="2" fontId="27" fillId="0" borderId="1" xfId="0" applyNumberFormat="1" applyFont="1" applyBorder="1" applyAlignment="1">
      <alignment horizontal="center"/>
    </xf>
    <xf numFmtId="0" fontId="23" fillId="0" borderId="0" xfId="0" applyFont="1"/>
    <xf numFmtId="164" fontId="27" fillId="0" borderId="0" xfId="0" applyNumberFormat="1" applyFont="1" applyBorder="1" applyAlignment="1">
      <alignment horizontal="right"/>
    </xf>
    <xf numFmtId="164" fontId="27" fillId="0" borderId="1" xfId="0" applyNumberFormat="1" applyFont="1" applyBorder="1" applyAlignment="1">
      <alignment horizontal="right"/>
    </xf>
    <xf numFmtId="170" fontId="0" fillId="0" borderId="0" xfId="0" applyNumberFormat="1" applyAlignment="1">
      <alignment horizontal="left"/>
    </xf>
    <xf numFmtId="0" fontId="0" fillId="0" borderId="0" xfId="0" applyNumberFormat="1" applyBorder="1"/>
    <xf numFmtId="2" fontId="27" fillId="0" borderId="2" xfId="0" applyNumberFormat="1" applyFont="1" applyBorder="1" applyAlignment="1">
      <alignment horizontal="center"/>
    </xf>
    <xf numFmtId="0" fontId="27" fillId="0" borderId="2" xfId="0" applyFont="1" applyFill="1" applyBorder="1" applyAlignment="1">
      <alignment horizontal="center"/>
    </xf>
    <xf numFmtId="0" fontId="27" fillId="0" borderId="1" xfId="0" applyFont="1" applyFill="1" applyBorder="1" applyAlignment="1">
      <alignment horizontal="center"/>
    </xf>
    <xf numFmtId="166" fontId="27" fillId="0" borderId="2" xfId="0" applyNumberFormat="1" applyFont="1" applyBorder="1" applyAlignment="1">
      <alignment horizontal="center"/>
    </xf>
    <xf numFmtId="166" fontId="27" fillId="0" borderId="0" xfId="0" applyNumberFormat="1" applyFont="1" applyBorder="1" applyAlignment="1">
      <alignment horizontal="center"/>
    </xf>
    <xf numFmtId="166" fontId="27" fillId="0" borderId="1" xfId="0" applyNumberFormat="1" applyFont="1" applyBorder="1" applyAlignment="1">
      <alignment horizontal="center"/>
    </xf>
    <xf numFmtId="164" fontId="0" fillId="0" borderId="1" xfId="0" applyNumberFormat="1" applyBorder="1"/>
    <xf numFmtId="2" fontId="0" fillId="0" borderId="1" xfId="0" applyNumberFormat="1" applyBorder="1"/>
    <xf numFmtId="2" fontId="21" fillId="0" borderId="1" xfId="0" applyNumberFormat="1" applyFont="1" applyBorder="1"/>
    <xf numFmtId="168" fontId="0" fillId="0" borderId="1" xfId="0" applyNumberFormat="1" applyBorder="1"/>
    <xf numFmtId="1" fontId="0" fillId="0" borderId="1" xfId="0" applyNumberFormat="1" applyBorder="1"/>
    <xf numFmtId="1" fontId="21" fillId="0" borderId="1" xfId="2" quotePrefix="1" applyNumberFormat="1" applyFont="1" applyBorder="1"/>
    <xf numFmtId="167" fontId="0" fillId="0" borderId="1" xfId="0" applyNumberFormat="1" applyBorder="1"/>
    <xf numFmtId="3" fontId="0" fillId="0" borderId="1" xfId="0" applyNumberFormat="1" applyBorder="1"/>
    <xf numFmtId="167" fontId="0" fillId="0" borderId="1" xfId="0" applyNumberFormat="1" applyBorder="1" applyAlignment="1">
      <alignment horizontal="center"/>
    </xf>
    <xf numFmtId="0" fontId="21" fillId="0" borderId="0" xfId="0" applyFont="1" applyAlignment="1">
      <alignment horizontal="right"/>
    </xf>
    <xf numFmtId="0" fontId="21" fillId="0" borderId="1" xfId="0" applyFont="1" applyBorder="1" applyAlignment="1">
      <alignment horizontal="right"/>
    </xf>
    <xf numFmtId="0" fontId="21" fillId="0" borderId="1" xfId="0" applyFont="1" applyFill="1" applyBorder="1" applyAlignment="1">
      <alignment horizontal="center"/>
    </xf>
    <xf numFmtId="0" fontId="21" fillId="0" borderId="1" xfId="0" applyFont="1" applyBorder="1"/>
    <xf numFmtId="1" fontId="21" fillId="0" borderId="0" xfId="0" applyNumberFormat="1" applyFont="1" applyBorder="1" applyAlignment="1">
      <alignment horizontal="right"/>
    </xf>
    <xf numFmtId="1" fontId="21" fillId="0" borderId="0" xfId="0" applyNumberFormat="1" applyFont="1" applyFill="1" applyBorder="1" applyAlignment="1">
      <alignment horizontal="right"/>
    </xf>
    <xf numFmtId="3" fontId="0" fillId="0" borderId="0" xfId="0" applyNumberFormat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14" fontId="0" fillId="0" borderId="0" xfId="0" applyNumberFormat="1" applyBorder="1" applyAlignment="1">
      <alignment horizontal="right"/>
    </xf>
    <xf numFmtId="14" fontId="0" fillId="0" borderId="1" xfId="0" applyNumberFormat="1" applyBorder="1" applyAlignment="1">
      <alignment horizontal="right"/>
    </xf>
    <xf numFmtId="0" fontId="31" fillId="0" borderId="1" xfId="0" applyNumberFormat="1" applyFont="1" applyBorder="1"/>
    <xf numFmtId="171" fontId="0" fillId="0" borderId="0" xfId="0" applyNumberFormat="1"/>
    <xf numFmtId="171" fontId="0" fillId="0" borderId="1" xfId="0" applyNumberFormat="1" applyBorder="1"/>
    <xf numFmtId="0" fontId="24" fillId="0" borderId="1" xfId="0" applyFont="1" applyBorder="1" applyAlignment="1"/>
    <xf numFmtId="4" fontId="0" fillId="0" borderId="0" xfId="0" applyNumberFormat="1" applyBorder="1"/>
    <xf numFmtId="0" fontId="24" fillId="0" borderId="1" xfId="0" applyFont="1" applyFill="1" applyBorder="1"/>
    <xf numFmtId="164" fontId="0" fillId="0" borderId="0" xfId="0" applyNumberFormat="1" applyBorder="1"/>
    <xf numFmtId="0" fontId="24" fillId="0" borderId="1" xfId="0" applyFont="1" applyBorder="1" applyAlignment="1">
      <alignment horizontal="right"/>
    </xf>
    <xf numFmtId="0" fontId="27" fillId="0" borderId="1" xfId="0" applyFont="1" applyBorder="1" applyAlignment="1">
      <alignment horizontal="right"/>
    </xf>
    <xf numFmtId="0" fontId="33" fillId="0" borderId="0" xfId="0" applyFont="1" applyAlignment="1">
      <alignment horizontal="right"/>
    </xf>
    <xf numFmtId="9" fontId="0" fillId="0" borderId="0" xfId="0" applyNumberFormat="1"/>
    <xf numFmtId="0" fontId="24" fillId="0" borderId="0" xfId="0" applyFont="1" applyFill="1" applyBorder="1" applyAlignment="1">
      <alignment horizontal="center"/>
    </xf>
    <xf numFmtId="0" fontId="22" fillId="0" borderId="3" xfId="1" applyBorder="1" applyAlignment="1" applyProtection="1"/>
    <xf numFmtId="0" fontId="22" fillId="0" borderId="3" xfId="1" applyFont="1" applyBorder="1" applyAlignment="1" applyProtection="1"/>
    <xf numFmtId="0" fontId="24" fillId="0" borderId="3" xfId="0" applyFont="1" applyBorder="1"/>
    <xf numFmtId="0" fontId="22" fillId="0" borderId="3" xfId="1" applyFont="1" applyBorder="1" applyAlignment="1" applyProtection="1">
      <alignment wrapText="1"/>
    </xf>
    <xf numFmtId="0" fontId="21" fillId="0" borderId="0" xfId="3"/>
    <xf numFmtId="0" fontId="21" fillId="0" borderId="0" xfId="3" applyAlignment="1">
      <alignment horizontal="right"/>
    </xf>
    <xf numFmtId="2" fontId="21" fillId="0" borderId="2" xfId="0" applyNumberFormat="1" applyFont="1" applyBorder="1" applyAlignment="1">
      <alignment horizontal="center"/>
    </xf>
    <xf numFmtId="164" fontId="21" fillId="0" borderId="0" xfId="0" applyNumberFormat="1" applyFont="1" applyBorder="1" applyAlignment="1">
      <alignment horizontal="right"/>
    </xf>
    <xf numFmtId="166" fontId="21" fillId="0" borderId="2" xfId="0" applyNumberFormat="1" applyFont="1" applyBorder="1" applyAlignment="1">
      <alignment horizontal="center"/>
    </xf>
    <xf numFmtId="0" fontId="21" fillId="0" borderId="2" xfId="0" applyFont="1" applyFill="1" applyBorder="1" applyAlignment="1">
      <alignment horizontal="center"/>
    </xf>
    <xf numFmtId="2" fontId="21" fillId="0" borderId="0" xfId="0" applyNumberFormat="1" applyFont="1" applyBorder="1" applyAlignment="1">
      <alignment horizontal="center"/>
    </xf>
    <xf numFmtId="166" fontId="21" fillId="0" borderId="0" xfId="0" applyNumberFormat="1" applyFont="1" applyBorder="1" applyAlignment="1">
      <alignment horizontal="center"/>
    </xf>
    <xf numFmtId="0" fontId="21" fillId="0" borderId="0" xfId="0" applyFont="1" applyFill="1" applyBorder="1" applyAlignment="1">
      <alignment horizontal="center"/>
    </xf>
    <xf numFmtId="164" fontId="21" fillId="0" borderId="1" xfId="0" applyNumberFormat="1" applyFont="1" applyBorder="1" applyAlignment="1">
      <alignment horizontal="right"/>
    </xf>
    <xf numFmtId="2" fontId="21" fillId="0" borderId="1" xfId="0" applyNumberFormat="1" applyFont="1" applyBorder="1" applyAlignment="1">
      <alignment horizontal="center"/>
    </xf>
    <xf numFmtId="166" fontId="21" fillId="0" borderId="1" xfId="0" applyNumberFormat="1" applyFont="1" applyBorder="1" applyAlignment="1">
      <alignment horizontal="center"/>
    </xf>
    <xf numFmtId="0" fontId="0" fillId="0" borderId="7" xfId="0" applyBorder="1"/>
    <xf numFmtId="0" fontId="0" fillId="0" borderId="9" xfId="0" applyBorder="1"/>
    <xf numFmtId="0" fontId="0" fillId="0" borderId="8" xfId="0" applyBorder="1"/>
    <xf numFmtId="0" fontId="35" fillId="0" borderId="0" xfId="0" applyFont="1" applyAlignment="1">
      <alignment horizontal="left" readingOrder="1"/>
    </xf>
    <xf numFmtId="168" fontId="0" fillId="0" borderId="0" xfId="0" applyNumberFormat="1" applyBorder="1" applyAlignment="1">
      <alignment horizontal="right"/>
    </xf>
    <xf numFmtId="168" fontId="0" fillId="0" borderId="1" xfId="0" applyNumberFormat="1" applyBorder="1" applyAlignment="1">
      <alignment horizontal="right"/>
    </xf>
    <xf numFmtId="0" fontId="0" fillId="0" borderId="1" xfId="0" applyFill="1" applyBorder="1" applyAlignment="1">
      <alignment horizontal="left"/>
    </xf>
    <xf numFmtId="0" fontId="36" fillId="0" borderId="0" xfId="0" applyFont="1"/>
    <xf numFmtId="0" fontId="37" fillId="0" borderId="0" xfId="0" applyFont="1"/>
    <xf numFmtId="0" fontId="21" fillId="0" borderId="0" xfId="3" applyFont="1"/>
    <xf numFmtId="0" fontId="36" fillId="0" borderId="0" xfId="3" applyFont="1"/>
    <xf numFmtId="0" fontId="25" fillId="0" borderId="0" xfId="3" applyFont="1" applyAlignment="1">
      <alignment horizontal="center"/>
    </xf>
    <xf numFmtId="0" fontId="25" fillId="0" borderId="0" xfId="3" applyFont="1" applyAlignment="1">
      <alignment horizontal="left"/>
    </xf>
    <xf numFmtId="0" fontId="21" fillId="0" borderId="1" xfId="3" applyBorder="1" applyAlignment="1">
      <alignment horizontal="right"/>
    </xf>
    <xf numFmtId="1" fontId="21" fillId="0" borderId="0" xfId="3" applyNumberFormat="1"/>
    <xf numFmtId="0" fontId="0" fillId="0" borderId="7" xfId="0" applyBorder="1" applyAlignment="1"/>
    <xf numFmtId="0" fontId="0" fillId="0" borderId="0" xfId="0" applyNumberFormat="1" applyFont="1" applyFill="1" applyBorder="1" applyAlignment="1">
      <alignment horizontal="right"/>
    </xf>
    <xf numFmtId="0" fontId="24" fillId="0" borderId="11" xfId="0" applyFont="1" applyBorder="1"/>
    <xf numFmtId="0" fontId="0" fillId="0" borderId="6" xfId="0" applyBorder="1"/>
    <xf numFmtId="164" fontId="21" fillId="0" borderId="0" xfId="0" quotePrefix="1" applyNumberFormat="1" applyFont="1" applyBorder="1" applyAlignment="1">
      <alignment horizontal="right"/>
    </xf>
    <xf numFmtId="2" fontId="21" fillId="0" borderId="2" xfId="0" quotePrefix="1" applyNumberFormat="1" applyFont="1" applyBorder="1" applyAlignment="1">
      <alignment horizontal="center"/>
    </xf>
    <xf numFmtId="0" fontId="18" fillId="0" borderId="0" xfId="6"/>
    <xf numFmtId="0" fontId="18" fillId="0" borderId="0" xfId="6" applyFont="1"/>
    <xf numFmtId="0" fontId="38" fillId="0" borderId="0" xfId="7"/>
    <xf numFmtId="164" fontId="18" fillId="0" borderId="0" xfId="6" applyNumberFormat="1"/>
    <xf numFmtId="168" fontId="40" fillId="0" borderId="2" xfId="7" quotePrefix="1" applyNumberFormat="1" applyFont="1" applyBorder="1" applyAlignment="1">
      <alignment horizontal="center"/>
    </xf>
    <xf numFmtId="2" fontId="21" fillId="0" borderId="2" xfId="7" applyNumberFormat="1" applyFont="1" applyBorder="1" applyAlignment="1">
      <alignment horizontal="center"/>
    </xf>
    <xf numFmtId="0" fontId="18" fillId="0" borderId="0" xfId="6" quotePrefix="1" applyFont="1"/>
    <xf numFmtId="0" fontId="18" fillId="0" borderId="0" xfId="6" applyAlignment="1">
      <alignment horizontal="right"/>
    </xf>
    <xf numFmtId="0" fontId="18" fillId="0" borderId="0" xfId="6" quotePrefix="1"/>
    <xf numFmtId="168" fontId="18" fillId="0" borderId="0" xfId="6" applyNumberFormat="1"/>
    <xf numFmtId="168" fontId="21" fillId="0" borderId="2" xfId="7" applyNumberFormat="1" applyFont="1" applyBorder="1" applyAlignment="1">
      <alignment horizontal="center"/>
    </xf>
    <xf numFmtId="0" fontId="21" fillId="0" borderId="0" xfId="0" applyNumberFormat="1" applyFont="1" applyAlignment="1"/>
    <xf numFmtId="0" fontId="21" fillId="0" borderId="1" xfId="0" applyNumberFormat="1" applyFont="1" applyBorder="1" applyAlignment="1"/>
    <xf numFmtId="0" fontId="18" fillId="6" borderId="0" xfId="6" applyFill="1"/>
    <xf numFmtId="0" fontId="18" fillId="7" borderId="0" xfId="6" applyFont="1" applyFill="1"/>
    <xf numFmtId="171" fontId="18" fillId="0" borderId="0" xfId="6" applyNumberFormat="1"/>
    <xf numFmtId="0" fontId="39" fillId="0" borderId="0" xfId="6" applyFont="1"/>
    <xf numFmtId="0" fontId="41" fillId="0" borderId="0" xfId="6" applyFont="1"/>
    <xf numFmtId="168" fontId="17" fillId="0" borderId="0" xfId="6" quotePrefix="1" applyNumberFormat="1" applyFont="1"/>
    <xf numFmtId="168" fontId="16" fillId="0" borderId="0" xfId="6" quotePrefix="1" applyNumberFormat="1" applyFont="1"/>
    <xf numFmtId="0" fontId="21" fillId="0" borderId="12" xfId="0" applyNumberFormat="1" applyFont="1" applyBorder="1" applyAlignment="1"/>
    <xf numFmtId="171" fontId="21" fillId="0" borderId="0" xfId="0" quotePrefix="1" applyNumberFormat="1" applyFont="1"/>
    <xf numFmtId="0" fontId="15" fillId="0" borderId="0" xfId="6" applyFont="1"/>
    <xf numFmtId="0" fontId="0" fillId="0" borderId="0" xfId="0" applyNumberFormat="1" applyAlignment="1"/>
    <xf numFmtId="0" fontId="21" fillId="0" borderId="0" xfId="0" applyNumberFormat="1" applyFont="1" applyFill="1" applyBorder="1" applyAlignment="1">
      <alignment horizontal="right"/>
    </xf>
    <xf numFmtId="0" fontId="26" fillId="0" borderId="0" xfId="3" applyFont="1"/>
    <xf numFmtId="0" fontId="26" fillId="0" borderId="0" xfId="3" applyFont="1" applyAlignment="1"/>
    <xf numFmtId="0" fontId="26" fillId="0" borderId="0" xfId="3" applyFont="1" applyBorder="1" applyAlignment="1">
      <alignment horizontal="center"/>
    </xf>
    <xf numFmtId="0" fontId="26" fillId="0" borderId="1" xfId="3" applyFont="1" applyBorder="1" applyAlignment="1">
      <alignment horizontal="left"/>
    </xf>
    <xf numFmtId="0" fontId="26" fillId="0" borderId="1" xfId="3" applyFont="1" applyBorder="1"/>
    <xf numFmtId="0" fontId="26" fillId="0" borderId="1" xfId="3" applyFont="1" applyBorder="1" applyAlignment="1"/>
    <xf numFmtId="0" fontId="21" fillId="0" borderId="0" xfId="3" applyAlignment="1">
      <alignment horizontal="left"/>
    </xf>
    <xf numFmtId="168" fontId="21" fillId="0" borderId="0" xfId="3" applyNumberFormat="1"/>
    <xf numFmtId="168" fontId="21" fillId="0" borderId="0" xfId="3" applyNumberFormat="1" applyAlignment="1"/>
    <xf numFmtId="2" fontId="21" fillId="0" borderId="0" xfId="3" applyNumberFormat="1"/>
    <xf numFmtId="0" fontId="21" fillId="0" borderId="1" xfId="3" applyBorder="1" applyAlignment="1">
      <alignment horizontal="left"/>
    </xf>
    <xf numFmtId="168" fontId="21" fillId="0" borderId="1" xfId="3" applyNumberFormat="1" applyBorder="1" applyAlignment="1"/>
    <xf numFmtId="171" fontId="21" fillId="0" borderId="1" xfId="0" quotePrefix="1" applyNumberFormat="1" applyFont="1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4" fillId="0" borderId="0" xfId="10"/>
    <xf numFmtId="2" fontId="14" fillId="0" borderId="0" xfId="10" applyNumberFormat="1"/>
    <xf numFmtId="0" fontId="43" fillId="0" borderId="0" xfId="11" applyFont="1" applyFill="1" applyBorder="1" applyAlignment="1" applyProtection="1"/>
    <xf numFmtId="173" fontId="25" fillId="0" borderId="0" xfId="11" applyNumberFormat="1" applyFont="1" applyAlignment="1" applyProtection="1">
      <alignment horizontal="left"/>
    </xf>
    <xf numFmtId="0" fontId="43" fillId="0" borderId="0" xfId="11" applyFont="1" applyFill="1" applyAlignment="1" applyProtection="1"/>
    <xf numFmtId="173" fontId="25" fillId="0" borderId="0" xfId="11" applyNumberFormat="1" applyFont="1" applyBorder="1" applyAlignment="1" applyProtection="1">
      <alignment horizontal="left"/>
    </xf>
    <xf numFmtId="0" fontId="44" fillId="0" borderId="0" xfId="11" applyFont="1" applyAlignment="1" applyProtection="1">
      <alignment horizontal="left"/>
    </xf>
    <xf numFmtId="0" fontId="21" fillId="3" borderId="0" xfId="3" applyFill="1"/>
    <xf numFmtId="0" fontId="21" fillId="0" borderId="0" xfId="3" applyBorder="1" applyAlignment="1">
      <alignment horizontal="right"/>
    </xf>
    <xf numFmtId="0" fontId="24" fillId="0" borderId="13" xfId="3" applyFont="1" applyBorder="1"/>
    <xf numFmtId="0" fontId="21" fillId="0" borderId="14" xfId="3" applyBorder="1"/>
    <xf numFmtId="0" fontId="21" fillId="0" borderId="16" xfId="3" applyBorder="1"/>
    <xf numFmtId="0" fontId="21" fillId="0" borderId="18" xfId="3" applyBorder="1"/>
    <xf numFmtId="0" fontId="21" fillId="6" borderId="0" xfId="3" applyFill="1"/>
    <xf numFmtId="0" fontId="41" fillId="6" borderId="0" xfId="6" applyFont="1" applyFill="1"/>
    <xf numFmtId="0" fontId="13" fillId="6" borderId="0" xfId="6" applyFont="1" applyFill="1"/>
    <xf numFmtId="0" fontId="11" fillId="0" borderId="0" xfId="6" applyFont="1"/>
    <xf numFmtId="0" fontId="14" fillId="6" borderId="0" xfId="10" applyFill="1"/>
    <xf numFmtId="0" fontId="46" fillId="0" borderId="0" xfId="6" applyFont="1"/>
    <xf numFmtId="168" fontId="45" fillId="0" borderId="0" xfId="6" applyNumberFormat="1" applyFont="1"/>
    <xf numFmtId="0" fontId="10" fillId="0" borderId="0" xfId="10" applyFont="1"/>
    <xf numFmtId="0" fontId="21" fillId="0" borderId="0" xfId="7" applyFont="1"/>
    <xf numFmtId="0" fontId="9" fillId="0" borderId="0" xfId="10" applyFont="1"/>
    <xf numFmtId="0" fontId="0" fillId="0" borderId="4" xfId="0" applyBorder="1" applyAlignment="1">
      <alignment horizontal="center"/>
    </xf>
    <xf numFmtId="0" fontId="21" fillId="0" borderId="0" xfId="3" applyBorder="1" applyAlignment="1">
      <alignment horizontal="left"/>
    </xf>
    <xf numFmtId="168" fontId="21" fillId="0" borderId="0" xfId="3" applyNumberFormat="1" applyBorder="1" applyAlignment="1"/>
    <xf numFmtId="2" fontId="21" fillId="0" borderId="0" xfId="3" applyNumberFormat="1" applyAlignment="1"/>
    <xf numFmtId="2" fontId="21" fillId="0" borderId="1" xfId="3" applyNumberFormat="1" applyBorder="1" applyAlignment="1"/>
    <xf numFmtId="0" fontId="47" fillId="0" borderId="0" xfId="0" applyFont="1" applyAlignment="1">
      <alignment horizontal="left" vertical="center" readingOrder="1"/>
    </xf>
    <xf numFmtId="0" fontId="21" fillId="0" borderId="0" xfId="3" applyBorder="1" applyAlignment="1">
      <alignment horizontal="center"/>
    </xf>
    <xf numFmtId="0" fontId="24" fillId="0" borderId="1" xfId="0" applyFont="1" applyBorder="1" applyAlignment="1">
      <alignment horizontal="center"/>
    </xf>
    <xf numFmtId="0" fontId="0" fillId="0" borderId="0" xfId="0" applyAlignment="1">
      <alignment horizontal="left" vertical="top" wrapText="1"/>
    </xf>
    <xf numFmtId="0" fontId="21" fillId="0" borderId="15" xfId="3" applyFont="1" applyBorder="1"/>
    <xf numFmtId="0" fontId="21" fillId="0" borderId="16" xfId="3" applyFont="1" applyBorder="1"/>
    <xf numFmtId="0" fontId="21" fillId="4" borderId="0" xfId="3" applyFill="1"/>
    <xf numFmtId="0" fontId="25" fillId="4" borderId="0" xfId="3" applyFont="1" applyFill="1"/>
    <xf numFmtId="0" fontId="14" fillId="0" borderId="14" xfId="10" applyBorder="1"/>
    <xf numFmtId="0" fontId="21" fillId="0" borderId="19" xfId="3" applyBorder="1" applyAlignment="1">
      <alignment horizontal="left"/>
    </xf>
    <xf numFmtId="0" fontId="21" fillId="0" borderId="20" xfId="3" applyBorder="1"/>
    <xf numFmtId="0" fontId="21" fillId="0" borderId="15" xfId="3" applyBorder="1" applyAlignment="1">
      <alignment horizontal="left"/>
    </xf>
    <xf numFmtId="2" fontId="21" fillId="0" borderId="15" xfId="3" applyNumberFormat="1" applyBorder="1"/>
    <xf numFmtId="0" fontId="21" fillId="0" borderId="17" xfId="3" applyBorder="1" applyAlignment="1">
      <alignment horizontal="left"/>
    </xf>
    <xf numFmtId="0" fontId="0" fillId="0" borderId="20" xfId="0" applyBorder="1"/>
    <xf numFmtId="0" fontId="0" fillId="0" borderId="16" xfId="0" applyBorder="1"/>
    <xf numFmtId="0" fontId="24" fillId="0" borderId="17" xfId="0" applyFont="1" applyBorder="1" applyAlignment="1">
      <alignment vertical="center" readingOrder="1"/>
    </xf>
    <xf numFmtId="0" fontId="0" fillId="0" borderId="18" xfId="0" applyBorder="1"/>
    <xf numFmtId="0" fontId="24" fillId="0" borderId="19" xfId="0" applyFont="1" applyBorder="1" applyAlignment="1">
      <alignment vertical="center" readingOrder="1"/>
    </xf>
    <xf numFmtId="0" fontId="21" fillId="0" borderId="19" xfId="0" applyFont="1" applyBorder="1"/>
    <xf numFmtId="0" fontId="21" fillId="0" borderId="15" xfId="0" applyFont="1" applyBorder="1" applyAlignment="1"/>
    <xf numFmtId="0" fontId="0" fillId="0" borderId="15" xfId="0" applyBorder="1" applyAlignment="1"/>
    <xf numFmtId="0" fontId="21" fillId="0" borderId="15" xfId="0" applyFont="1" applyFill="1" applyBorder="1" applyAlignment="1"/>
    <xf numFmtId="0" fontId="21" fillId="0" borderId="17" xfId="0" applyFont="1" applyFill="1" applyBorder="1" applyAlignment="1"/>
    <xf numFmtId="0" fontId="21" fillId="0" borderId="0" xfId="0" applyFont="1" applyAlignment="1"/>
    <xf numFmtId="0" fontId="21" fillId="0" borderId="13" xfId="0" applyFont="1" applyBorder="1" applyAlignment="1"/>
    <xf numFmtId="0" fontId="21" fillId="0" borderId="14" xfId="0" applyFont="1" applyBorder="1" applyAlignment="1"/>
    <xf numFmtId="2" fontId="0" fillId="0" borderId="19" xfId="0" applyNumberFormat="1" applyBorder="1" applyAlignment="1"/>
    <xf numFmtId="0" fontId="0" fillId="0" borderId="17" xfId="0" applyBorder="1" applyAlignment="1"/>
    <xf numFmtId="0" fontId="21" fillId="0" borderId="0" xfId="3" applyBorder="1" applyAlignment="1">
      <alignment horizontal="center"/>
    </xf>
    <xf numFmtId="3" fontId="0" fillId="0" borderId="0" xfId="0" quotePrefix="1" applyNumberFormat="1" applyBorder="1" applyAlignment="1">
      <alignment horizontal="center"/>
    </xf>
    <xf numFmtId="0" fontId="0" fillId="0" borderId="2" xfId="0" applyBorder="1"/>
    <xf numFmtId="3" fontId="0" fillId="0" borderId="1" xfId="0" quotePrefix="1" applyNumberFormat="1" applyBorder="1" applyAlignment="1">
      <alignment horizontal="center"/>
    </xf>
    <xf numFmtId="0" fontId="24" fillId="0" borderId="4" xfId="0" applyFont="1" applyBorder="1"/>
    <xf numFmtId="0" fontId="21" fillId="0" borderId="19" xfId="0" applyNumberFormat="1" applyFont="1" applyBorder="1" applyAlignment="1"/>
    <xf numFmtId="0" fontId="21" fillId="0" borderId="15" xfId="0" applyNumberFormat="1" applyFont="1" applyBorder="1" applyAlignment="1"/>
    <xf numFmtId="0" fontId="21" fillId="3" borderId="20" xfId="0" applyFont="1" applyFill="1" applyBorder="1"/>
    <xf numFmtId="0" fontId="21" fillId="3" borderId="16" xfId="0" applyFont="1" applyFill="1" applyBorder="1"/>
    <xf numFmtId="0" fontId="0" fillId="0" borderId="17" xfId="0" applyNumberFormat="1" applyFont="1" applyFill="1" applyBorder="1" applyAlignment="1"/>
    <xf numFmtId="0" fontId="0" fillId="0" borderId="4" xfId="0" applyBorder="1"/>
    <xf numFmtId="0" fontId="0" fillId="0" borderId="2" xfId="0" applyBorder="1" applyAlignment="1"/>
    <xf numFmtId="0" fontId="0" fillId="0" borderId="0" xfId="0" applyBorder="1" applyAlignment="1"/>
    <xf numFmtId="168" fontId="0" fillId="0" borderId="0" xfId="0" applyNumberFormat="1" applyAlignment="1">
      <alignment horizontal="left" vertical="top" wrapText="1"/>
    </xf>
    <xf numFmtId="2" fontId="21" fillId="0" borderId="1" xfId="0" applyNumberFormat="1" applyFont="1" applyBorder="1" applyAlignment="1">
      <alignment horizontal="right"/>
    </xf>
    <xf numFmtId="0" fontId="0" fillId="0" borderId="13" xfId="0" applyBorder="1"/>
    <xf numFmtId="0" fontId="0" fillId="0" borderId="14" xfId="0" applyBorder="1"/>
    <xf numFmtId="0" fontId="21" fillId="0" borderId="4" xfId="3" applyBorder="1"/>
    <xf numFmtId="0" fontId="24" fillId="0" borderId="13" xfId="0" applyFont="1" applyBorder="1" applyAlignment="1">
      <alignment vertical="center" readingOrder="1"/>
    </xf>
    <xf numFmtId="0" fontId="21" fillId="0" borderId="14" xfId="0" applyFont="1" applyBorder="1"/>
    <xf numFmtId="0" fontId="21" fillId="0" borderId="17" xfId="3" applyFont="1" applyBorder="1"/>
    <xf numFmtId="0" fontId="21" fillId="0" borderId="18" xfId="3" applyFont="1" applyBorder="1"/>
    <xf numFmtId="0" fontId="21" fillId="0" borderId="0" xfId="3" applyFill="1"/>
    <xf numFmtId="0" fontId="24" fillId="0" borderId="0" xfId="3" applyFont="1" applyFill="1" applyAlignment="1"/>
    <xf numFmtId="0" fontId="21" fillId="0" borderId="1" xfId="3" applyFill="1" applyBorder="1"/>
    <xf numFmtId="0" fontId="49" fillId="0" borderId="0" xfId="3" applyFont="1" applyAlignment="1">
      <alignment horizontal="left" vertical="center" readingOrder="1"/>
    </xf>
    <xf numFmtId="2" fontId="21" fillId="0" borderId="15" xfId="0" applyNumberFormat="1" applyFont="1" applyFill="1" applyBorder="1" applyAlignment="1" applyProtection="1">
      <alignment horizontal="left"/>
    </xf>
    <xf numFmtId="2" fontId="21" fillId="0" borderId="0" xfId="0" applyNumberFormat="1" applyFont="1" applyFill="1" applyBorder="1" applyAlignment="1" applyProtection="1">
      <alignment horizontal="left"/>
    </xf>
    <xf numFmtId="0" fontId="21" fillId="0" borderId="0" xfId="3" applyBorder="1"/>
    <xf numFmtId="0" fontId="21" fillId="0" borderId="0" xfId="3" quotePrefix="1" applyBorder="1"/>
    <xf numFmtId="0" fontId="21" fillId="0" borderId="0" xfId="3" applyFill="1" applyBorder="1" applyAlignment="1">
      <alignment horizontal="center"/>
    </xf>
    <xf numFmtId="167" fontId="21" fillId="0" borderId="0" xfId="3" applyNumberFormat="1" applyBorder="1"/>
    <xf numFmtId="0" fontId="8" fillId="0" borderId="0" xfId="14" applyBorder="1"/>
    <xf numFmtId="168" fontId="8" fillId="0" borderId="0" xfId="14" applyNumberFormat="1" applyBorder="1"/>
    <xf numFmtId="0" fontId="50" fillId="0" borderId="0" xfId="0" applyFont="1" applyFill="1"/>
    <xf numFmtId="168" fontId="8" fillId="0" borderId="0" xfId="14" applyNumberFormat="1"/>
    <xf numFmtId="0" fontId="21" fillId="0" borderId="0" xfId="3" applyFill="1" applyBorder="1" applyAlignment="1">
      <alignment horizontal="center" wrapText="1"/>
    </xf>
    <xf numFmtId="164" fontId="24" fillId="0" borderId="0" xfId="0" applyNumberFormat="1" applyFont="1" applyFill="1" applyAlignment="1">
      <alignment horizontal="left"/>
    </xf>
    <xf numFmtId="164" fontId="21" fillId="0" borderId="0" xfId="3" applyNumberFormat="1"/>
    <xf numFmtId="0" fontId="21" fillId="0" borderId="20" xfId="3" applyFont="1" applyBorder="1" applyAlignment="1">
      <alignment horizontal="center" wrapText="1"/>
    </xf>
    <xf numFmtId="0" fontId="40" fillId="0" borderId="18" xfId="3" applyFont="1" applyBorder="1"/>
    <xf numFmtId="0" fontId="24" fillId="0" borderId="17" xfId="3" applyFont="1" applyBorder="1" applyAlignment="1">
      <alignment vertical="center" wrapText="1"/>
    </xf>
    <xf numFmtId="1" fontId="24" fillId="0" borderId="0" xfId="3" applyNumberFormat="1" applyFont="1" applyFill="1" applyAlignment="1"/>
    <xf numFmtId="0" fontId="0" fillId="0" borderId="0" xfId="0" applyAlignment="1">
      <alignment wrapText="1"/>
    </xf>
    <xf numFmtId="0" fontId="22" fillId="0" borderId="0" xfId="1" applyFill="1" applyAlignment="1" applyProtection="1">
      <alignment horizontal="left"/>
    </xf>
    <xf numFmtId="0" fontId="22" fillId="0" borderId="0" xfId="1" applyFill="1" applyAlignment="1" applyProtection="1"/>
    <xf numFmtId="2" fontId="22" fillId="0" borderId="0" xfId="1" applyNumberFormat="1" applyFill="1" applyAlignment="1" applyProtection="1"/>
    <xf numFmtId="0" fontId="8" fillId="0" borderId="0" xfId="14" applyFill="1"/>
    <xf numFmtId="167" fontId="21" fillId="0" borderId="0" xfId="3" applyNumberFormat="1" applyFill="1"/>
    <xf numFmtId="174" fontId="21" fillId="0" borderId="0" xfId="15" applyNumberFormat="1" applyFont="1" applyFill="1" applyAlignment="1">
      <alignment horizontal="center"/>
    </xf>
    <xf numFmtId="167" fontId="21" fillId="0" borderId="0" xfId="3" applyNumberFormat="1" applyFill="1" applyAlignment="1">
      <alignment horizontal="center"/>
    </xf>
    <xf numFmtId="166" fontId="21" fillId="0" borderId="0" xfId="3" applyNumberFormat="1" applyFont="1" applyFill="1" applyBorder="1"/>
    <xf numFmtId="0" fontId="50" fillId="0" borderId="0" xfId="3" applyFont="1" applyFill="1" applyAlignment="1">
      <alignment horizontal="center" wrapText="1"/>
    </xf>
    <xf numFmtId="166" fontId="21" fillId="0" borderId="0" xfId="3" applyNumberFormat="1" applyFill="1" applyBorder="1"/>
    <xf numFmtId="166" fontId="21" fillId="0" borderId="0" xfId="3" applyNumberFormat="1" applyFill="1"/>
    <xf numFmtId="0" fontId="50" fillId="0" borderId="0" xfId="3" applyFont="1" applyFill="1" applyAlignment="1">
      <alignment horizontal="center"/>
    </xf>
    <xf numFmtId="1" fontId="50" fillId="0" borderId="0" xfId="3" applyNumberFormat="1" applyFont="1" applyFill="1" applyAlignment="1">
      <alignment horizontal="center"/>
    </xf>
    <xf numFmtId="164" fontId="21" fillId="0" borderId="0" xfId="3" applyNumberFormat="1" applyFill="1"/>
    <xf numFmtId="3" fontId="21" fillId="0" borderId="1" xfId="3" applyNumberFormat="1" applyFill="1" applyBorder="1"/>
    <xf numFmtId="3" fontId="21" fillId="0" borderId="18" xfId="3" applyNumberFormat="1" applyFill="1" applyBorder="1"/>
    <xf numFmtId="0" fontId="24" fillId="0" borderId="4" xfId="3" applyFont="1" applyFill="1" applyBorder="1" applyAlignment="1">
      <alignment horizontal="right"/>
    </xf>
    <xf numFmtId="0" fontId="24" fillId="0" borderId="14" xfId="3" quotePrefix="1" applyFont="1" applyFill="1" applyBorder="1" applyAlignment="1">
      <alignment horizontal="left"/>
    </xf>
    <xf numFmtId="0" fontId="24" fillId="0" borderId="1" xfId="0" applyFont="1" applyFill="1" applyBorder="1" applyAlignment="1">
      <alignment horizontal="left"/>
    </xf>
    <xf numFmtId="1" fontId="24" fillId="0" borderId="0" xfId="0" applyNumberFormat="1" applyFont="1" applyFill="1"/>
    <xf numFmtId="3" fontId="24" fillId="0" borderId="1" xfId="0" applyNumberFormat="1" applyFont="1" applyBorder="1"/>
    <xf numFmtId="0" fontId="0" fillId="0" borderId="14" xfId="0" applyBorder="1" applyAlignment="1"/>
    <xf numFmtId="0" fontId="0" fillId="0" borderId="1" xfId="0" applyBorder="1" applyAlignment="1"/>
    <xf numFmtId="0" fontId="21" fillId="0" borderId="3" xfId="0" applyFont="1" applyBorder="1"/>
    <xf numFmtId="0" fontId="18" fillId="3" borderId="20" xfId="6" applyFill="1" applyBorder="1"/>
    <xf numFmtId="0" fontId="18" fillId="3" borderId="18" xfId="6" applyFill="1" applyBorder="1"/>
    <xf numFmtId="0" fontId="21" fillId="3" borderId="19" xfId="0" applyNumberFormat="1" applyFont="1" applyFill="1" applyBorder="1" applyAlignment="1"/>
    <xf numFmtId="0" fontId="21" fillId="3" borderId="15" xfId="0" applyNumberFormat="1" applyFont="1" applyFill="1" applyBorder="1" applyAlignment="1"/>
    <xf numFmtId="0" fontId="0" fillId="3" borderId="16" xfId="0" applyFill="1" applyBorder="1"/>
    <xf numFmtId="0" fontId="21" fillId="3" borderId="17" xfId="0" applyNumberFormat="1" applyFont="1" applyFill="1" applyBorder="1" applyAlignment="1"/>
    <xf numFmtId="0" fontId="9" fillId="0" borderId="19" xfId="10" applyFont="1" applyBorder="1"/>
    <xf numFmtId="0" fontId="9" fillId="0" borderId="20" xfId="10" applyFont="1" applyBorder="1"/>
    <xf numFmtId="0" fontId="9" fillId="0" borderId="15" xfId="10" applyFont="1" applyBorder="1"/>
    <xf numFmtId="0" fontId="9" fillId="0" borderId="16" xfId="10" applyFont="1" applyBorder="1"/>
    <xf numFmtId="0" fontId="9" fillId="0" borderId="17" xfId="10" applyFont="1" applyBorder="1"/>
    <xf numFmtId="0" fontId="9" fillId="0" borderId="18" xfId="10" applyFont="1" applyBorder="1"/>
    <xf numFmtId="0" fontId="0" fillId="0" borderId="19" xfId="0" applyBorder="1" applyAlignment="1">
      <alignment horizontal="left"/>
    </xf>
    <xf numFmtId="0" fontId="0" fillId="0" borderId="15" xfId="0" applyBorder="1" applyAlignment="1">
      <alignment horizontal="left"/>
    </xf>
    <xf numFmtId="0" fontId="21" fillId="0" borderId="16" xfId="0" applyFont="1" applyBorder="1"/>
    <xf numFmtId="0" fontId="0" fillId="0" borderId="0" xfId="0" applyAlignment="1">
      <alignment horizontal="center"/>
    </xf>
    <xf numFmtId="0" fontId="0" fillId="4" borderId="0" xfId="0" applyFill="1"/>
    <xf numFmtId="0" fontId="0" fillId="0" borderId="19" xfId="0" applyBorder="1" applyAlignment="1"/>
    <xf numFmtId="0" fontId="21" fillId="0" borderId="18" xfId="0" applyFont="1" applyBorder="1"/>
    <xf numFmtId="0" fontId="40" fillId="0" borderId="16" xfId="3" applyFont="1" applyBorder="1"/>
    <xf numFmtId="0" fontId="21" fillId="0" borderId="20" xfId="3" applyFont="1" applyBorder="1" applyAlignment="1">
      <alignment wrapText="1"/>
    </xf>
    <xf numFmtId="0" fontId="0" fillId="0" borderId="15" xfId="0" applyFont="1" applyFill="1" applyBorder="1" applyAlignment="1"/>
    <xf numFmtId="0" fontId="0" fillId="0" borderId="17" xfId="0" applyFont="1" applyFill="1" applyBorder="1" applyAlignment="1"/>
    <xf numFmtId="0" fontId="0" fillId="0" borderId="1" xfId="0" applyFont="1" applyFill="1" applyBorder="1" applyAlignment="1">
      <alignment horizontal="right"/>
    </xf>
    <xf numFmtId="0" fontId="0" fillId="0" borderId="0" xfId="0" applyAlignment="1">
      <alignment horizontal="center"/>
    </xf>
    <xf numFmtId="0" fontId="0" fillId="0" borderId="17" xfId="0" applyBorder="1" applyAlignment="1">
      <alignment horizontal="left"/>
    </xf>
    <xf numFmtId="2" fontId="21" fillId="0" borderId="0" xfId="0" quotePrefix="1" applyNumberFormat="1" applyFont="1"/>
    <xf numFmtId="0" fontId="0" fillId="8" borderId="0" xfId="0" applyFill="1"/>
    <xf numFmtId="0" fontId="21" fillId="8" borderId="0" xfId="3" applyFill="1"/>
    <xf numFmtId="0" fontId="21" fillId="0" borderId="1" xfId="3" applyBorder="1"/>
    <xf numFmtId="165" fontId="22" fillId="0" borderId="0" xfId="1" applyNumberFormat="1" applyAlignment="1" applyProtection="1"/>
    <xf numFmtId="0" fontId="18" fillId="8" borderId="0" xfId="6" quotePrefix="1" applyFont="1" applyFill="1"/>
    <xf numFmtId="0" fontId="18" fillId="8" borderId="0" xfId="6" applyFill="1"/>
    <xf numFmtId="0" fontId="18" fillId="8" borderId="0" xfId="6" quotePrefix="1" applyFill="1"/>
    <xf numFmtId="0" fontId="21" fillId="0" borderId="13" xfId="0" applyFont="1" applyBorder="1" applyAlignment="1">
      <alignment vertical="center" readingOrder="1"/>
    </xf>
    <xf numFmtId="0" fontId="18" fillId="0" borderId="0" xfId="6" applyAlignment="1"/>
    <xf numFmtId="0" fontId="0" fillId="0" borderId="19" xfId="0" applyNumberFormat="1" applyBorder="1" applyAlignment="1"/>
    <xf numFmtId="0" fontId="0" fillId="0" borderId="20" xfId="0" applyBorder="1" applyAlignment="1"/>
    <xf numFmtId="0" fontId="0" fillId="0" borderId="15" xfId="0" applyNumberFormat="1" applyBorder="1" applyAlignment="1"/>
    <xf numFmtId="0" fontId="0" fillId="0" borderId="16" xfId="0" applyBorder="1" applyAlignment="1"/>
    <xf numFmtId="0" fontId="0" fillId="0" borderId="17" xfId="0" applyNumberFormat="1" applyBorder="1" applyAlignment="1"/>
    <xf numFmtId="0" fontId="0" fillId="0" borderId="18" xfId="0" applyBorder="1" applyAlignment="1"/>
    <xf numFmtId="0" fontId="21" fillId="0" borderId="17" xfId="3" applyFont="1" applyBorder="1" applyAlignment="1">
      <alignment vertical="center" wrapText="1"/>
    </xf>
    <xf numFmtId="0" fontId="45" fillId="3" borderId="19" xfId="0" applyNumberFormat="1" applyFont="1" applyFill="1" applyBorder="1" applyAlignment="1"/>
    <xf numFmtId="0" fontId="45" fillId="3" borderId="15" xfId="0" applyNumberFormat="1" applyFont="1" applyFill="1" applyBorder="1" applyAlignment="1"/>
    <xf numFmtId="0" fontId="5" fillId="3" borderId="17" xfId="6" applyFont="1" applyFill="1" applyBorder="1"/>
    <xf numFmtId="0" fontId="21" fillId="0" borderId="17" xfId="0" applyFont="1" applyBorder="1"/>
    <xf numFmtId="0" fontId="24" fillId="0" borderId="13" xfId="0" applyFont="1" applyBorder="1"/>
    <xf numFmtId="0" fontId="5" fillId="0" borderId="17" xfId="6" applyFont="1" applyBorder="1"/>
    <xf numFmtId="0" fontId="5" fillId="3" borderId="18" xfId="6" applyFont="1" applyFill="1" applyBorder="1"/>
    <xf numFmtId="9" fontId="38" fillId="0" borderId="0" xfId="7" applyNumberFormat="1"/>
    <xf numFmtId="0" fontId="9" fillId="0" borderId="2" xfId="10" applyFont="1" applyBorder="1"/>
    <xf numFmtId="2" fontId="14" fillId="0" borderId="2" xfId="10" applyNumberFormat="1" applyBorder="1"/>
    <xf numFmtId="0" fontId="9" fillId="0" borderId="4" xfId="10" applyFont="1" applyBorder="1"/>
    <xf numFmtId="2" fontId="14" fillId="0" borderId="4" xfId="10" applyNumberFormat="1" applyBorder="1"/>
    <xf numFmtId="0" fontId="21" fillId="3" borderId="20" xfId="0" applyFont="1" applyFill="1" applyBorder="1" applyAlignment="1"/>
    <xf numFmtId="0" fontId="21" fillId="3" borderId="16" xfId="0" applyFont="1" applyFill="1" applyBorder="1" applyAlignment="1"/>
    <xf numFmtId="0" fontId="7" fillId="0" borderId="17" xfId="6" applyFont="1" applyBorder="1"/>
    <xf numFmtId="0" fontId="45" fillId="0" borderId="19" xfId="0" applyNumberFormat="1" applyFont="1" applyBorder="1" applyAlignment="1"/>
    <xf numFmtId="0" fontId="45" fillId="0" borderId="15" xfId="0" applyNumberFormat="1" applyFont="1" applyBorder="1" applyAlignment="1"/>
    <xf numFmtId="0" fontId="21" fillId="0" borderId="19" xfId="3" applyBorder="1"/>
    <xf numFmtId="0" fontId="25" fillId="3" borderId="20" xfId="11" applyFont="1" applyFill="1" applyBorder="1" applyAlignment="1" applyProtection="1"/>
    <xf numFmtId="0" fontId="21" fillId="0" borderId="15" xfId="3" applyBorder="1"/>
    <xf numFmtId="0" fontId="25" fillId="3" borderId="16" xfId="11" applyFont="1" applyFill="1" applyBorder="1" applyAlignment="1" applyProtection="1"/>
    <xf numFmtId="0" fontId="21" fillId="0" borderId="17" xfId="3" applyBorder="1"/>
    <xf numFmtId="0" fontId="25" fillId="3" borderId="18" xfId="11" applyFont="1" applyFill="1" applyBorder="1" applyAlignment="1" applyProtection="1"/>
    <xf numFmtId="0" fontId="0" fillId="0" borderId="4" xfId="0" applyNumberFormat="1" applyBorder="1" applyAlignment="1">
      <alignment horizontal="right"/>
    </xf>
    <xf numFmtId="171" fontId="0" fillId="0" borderId="4" xfId="0" applyNumberFormat="1" applyBorder="1"/>
    <xf numFmtId="167" fontId="0" fillId="0" borderId="4" xfId="0" applyNumberFormat="1" applyBorder="1"/>
    <xf numFmtId="0" fontId="26" fillId="0" borderId="0" xfId="0" applyNumberFormat="1" applyFont="1" applyBorder="1"/>
    <xf numFmtId="0" fontId="0" fillId="0" borderId="1" xfId="0" applyNumberFormat="1" applyFont="1" applyFill="1" applyBorder="1" applyAlignment="1">
      <alignment horizontal="right"/>
    </xf>
    <xf numFmtId="0" fontId="0" fillId="3" borderId="16" xfId="0" applyFill="1" applyBorder="1" applyAlignment="1"/>
    <xf numFmtId="0" fontId="26" fillId="0" borderId="0" xfId="0" quotePrefix="1" applyFont="1"/>
    <xf numFmtId="0" fontId="0" fillId="0" borderId="4" xfId="0" applyBorder="1" applyAlignment="1">
      <alignment horizontal="right"/>
    </xf>
    <xf numFmtId="9" fontId="0" fillId="0" borderId="0" xfId="2" applyNumberFormat="1" applyFont="1" applyBorder="1" applyAlignment="1">
      <alignment horizontal="center"/>
    </xf>
    <xf numFmtId="9" fontId="0" fillId="0" borderId="0" xfId="2" applyNumberFormat="1" applyFont="1" applyFill="1" applyBorder="1" applyAlignment="1">
      <alignment horizontal="center"/>
    </xf>
    <xf numFmtId="9" fontId="0" fillId="0" borderId="1" xfId="2" applyNumberFormat="1" applyFont="1" applyBorder="1" applyAlignment="1">
      <alignment horizontal="center"/>
    </xf>
    <xf numFmtId="9" fontId="0" fillId="0" borderId="1" xfId="2" applyNumberFormat="1" applyFont="1" applyFill="1" applyBorder="1" applyAlignment="1">
      <alignment horizontal="center"/>
    </xf>
    <xf numFmtId="0" fontId="26" fillId="0" borderId="0" xfId="0" applyFont="1" applyAlignment="1">
      <alignment wrapText="1"/>
    </xf>
    <xf numFmtId="0" fontId="26" fillId="0" borderId="0" xfId="0" applyFont="1" applyAlignment="1">
      <alignment horizontal="center"/>
    </xf>
    <xf numFmtId="0" fontId="25" fillId="0" borderId="18" xfId="17" applyFont="1" applyFill="1" applyBorder="1" applyAlignment="1" applyProtection="1">
      <alignment horizontal="left"/>
    </xf>
    <xf numFmtId="0" fontId="21" fillId="0" borderId="0" xfId="0" quotePrefix="1" applyFont="1"/>
    <xf numFmtId="0" fontId="25" fillId="0" borderId="14" xfId="17" applyFont="1" applyFill="1" applyBorder="1" applyAlignment="1" applyProtection="1">
      <alignment horizontal="left"/>
    </xf>
    <xf numFmtId="2" fontId="21" fillId="0" borderId="13" xfId="0" applyNumberFormat="1" applyFont="1" applyBorder="1" applyAlignment="1"/>
    <xf numFmtId="2" fontId="21" fillId="0" borderId="0" xfId="2" quotePrefix="1" applyNumberFormat="1" applyFont="1"/>
    <xf numFmtId="0" fontId="51" fillId="0" borderId="0" xfId="0" applyFont="1"/>
    <xf numFmtId="0" fontId="0" fillId="6" borderId="0" xfId="0" applyFill="1"/>
    <xf numFmtId="0" fontId="4" fillId="0" borderId="0" xfId="10" applyFont="1"/>
    <xf numFmtId="2" fontId="0" fillId="0" borderId="0" xfId="0" applyNumberFormat="1" applyAlignment="1"/>
    <xf numFmtId="2" fontId="21" fillId="0" borderId="1" xfId="0" quotePrefix="1" applyNumberFormat="1" applyFont="1" applyBorder="1"/>
    <xf numFmtId="167" fontId="21" fillId="0" borderId="0" xfId="3" applyNumberFormat="1" applyAlignment="1"/>
    <xf numFmtId="167" fontId="21" fillId="0" borderId="1" xfId="3" applyNumberFormat="1" applyBorder="1" applyAlignment="1"/>
    <xf numFmtId="0" fontId="21" fillId="0" borderId="20" xfId="0" applyFont="1" applyBorder="1"/>
    <xf numFmtId="0" fontId="0" fillId="0" borderId="7" xfId="0" applyBorder="1" applyAlignment="1"/>
    <xf numFmtId="164" fontId="34" fillId="0" borderId="6" xfId="0" applyNumberFormat="1" applyFont="1" applyBorder="1" applyAlignment="1"/>
    <xf numFmtId="1" fontId="21" fillId="0" borderId="0" xfId="0" quotePrefix="1" applyNumberFormat="1" applyFont="1"/>
    <xf numFmtId="1" fontId="21" fillId="0" borderId="2" xfId="7" applyNumberFormat="1" applyFont="1" applyBorder="1" applyAlignment="1">
      <alignment horizontal="center"/>
    </xf>
    <xf numFmtId="0" fontId="53" fillId="0" borderId="3" xfId="0" applyFont="1" applyBorder="1"/>
    <xf numFmtId="0" fontId="18" fillId="0" borderId="0" xfId="6" applyFill="1"/>
    <xf numFmtId="2" fontId="21" fillId="0" borderId="0" xfId="0" quotePrefix="1" applyNumberFormat="1" applyFont="1" applyBorder="1" applyAlignment="1">
      <alignment horizontal="center"/>
    </xf>
    <xf numFmtId="0" fontId="3" fillId="0" borderId="0" xfId="6" applyFont="1" applyFill="1"/>
    <xf numFmtId="0" fontId="21" fillId="0" borderId="4" xfId="3" applyBorder="1" applyAlignment="1">
      <alignment horizontal="left"/>
    </xf>
    <xf numFmtId="0" fontId="21" fillId="0" borderId="4" xfId="0" applyFont="1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0" xfId="0" quotePrefix="1" applyNumberFormat="1"/>
    <xf numFmtId="1" fontId="0" fillId="0" borderId="0" xfId="0" quotePrefix="1" applyNumberFormat="1"/>
    <xf numFmtId="0" fontId="21" fillId="0" borderId="0" xfId="0" quotePrefix="1" applyNumberFormat="1" applyFont="1"/>
    <xf numFmtId="0" fontId="22" fillId="0" borderId="0" xfId="1" applyAlignment="1" applyProtection="1">
      <alignment horizontal="left" readingOrder="1"/>
    </xf>
    <xf numFmtId="165" fontId="23" fillId="0" borderId="0" xfId="0" applyNumberFormat="1" applyFont="1" applyFill="1"/>
    <xf numFmtId="0" fontId="22" fillId="0" borderId="3" xfId="1" applyBorder="1" applyAlignment="1" applyProtection="1">
      <alignment wrapText="1"/>
    </xf>
    <xf numFmtId="0" fontId="14" fillId="0" borderId="0" xfId="10" applyFill="1"/>
    <xf numFmtId="164" fontId="0" fillId="8" borderId="0" xfId="0" applyNumberFormat="1" applyFill="1"/>
    <xf numFmtId="165" fontId="23" fillId="6" borderId="0" xfId="0" applyNumberFormat="1" applyFont="1" applyFill="1"/>
    <xf numFmtId="2" fontId="0" fillId="6" borderId="0" xfId="0" applyNumberFormat="1" applyFill="1"/>
    <xf numFmtId="0" fontId="36" fillId="6" borderId="0" xfId="0" applyFont="1" applyFill="1"/>
    <xf numFmtId="164" fontId="24" fillId="0" borderId="0" xfId="0" applyNumberFormat="1" applyFont="1"/>
    <xf numFmtId="2" fontId="21" fillId="0" borderId="4" xfId="0" quotePrefix="1" applyNumberFormat="1" applyFont="1" applyBorder="1" applyAlignment="1">
      <alignment horizontal="center"/>
    </xf>
    <xf numFmtId="2" fontId="27" fillId="0" borderId="4" xfId="0" applyNumberFormat="1" applyFont="1" applyBorder="1" applyAlignment="1">
      <alignment horizontal="center"/>
    </xf>
    <xf numFmtId="0" fontId="2" fillId="5" borderId="0" xfId="6" applyFont="1" applyFill="1"/>
    <xf numFmtId="2" fontId="21" fillId="0" borderId="1" xfId="0" applyNumberFormat="1" applyFont="1" applyBorder="1" applyAlignment="1"/>
    <xf numFmtId="0" fontId="21" fillId="0" borderId="1" xfId="0" applyFont="1" applyBorder="1" applyAlignment="1"/>
    <xf numFmtId="168" fontId="18" fillId="0" borderId="0" xfId="6" applyNumberFormat="1" applyAlignment="1">
      <alignment horizontal="right"/>
    </xf>
    <xf numFmtId="2" fontId="21" fillId="0" borderId="0" xfId="0" applyNumberFormat="1" applyFont="1" applyAlignment="1"/>
    <xf numFmtId="2" fontId="18" fillId="0" borderId="0" xfId="6" applyNumberFormat="1"/>
    <xf numFmtId="2" fontId="21" fillId="0" borderId="0" xfId="0" applyNumberFormat="1" applyFont="1" applyFill="1" applyBorder="1" applyAlignment="1"/>
    <xf numFmtId="2" fontId="25" fillId="0" borderId="0" xfId="17" applyNumberFormat="1" applyFont="1" applyAlignment="1" applyProtection="1">
      <alignment horizontal="left"/>
    </xf>
    <xf numFmtId="2" fontId="18" fillId="0" borderId="0" xfId="6" applyNumberFormat="1" applyAlignment="1">
      <alignment horizontal="right"/>
    </xf>
    <xf numFmtId="2" fontId="26" fillId="0" borderId="0" xfId="0" quotePrefix="1" applyNumberFormat="1" applyFont="1"/>
    <xf numFmtId="2" fontId="0" fillId="0" borderId="1" xfId="0" applyNumberFormat="1" applyBorder="1" applyAlignment="1">
      <alignment horizontal="right"/>
    </xf>
    <xf numFmtId="2" fontId="38" fillId="0" borderId="0" xfId="7" applyNumberFormat="1"/>
    <xf numFmtId="4" fontId="18" fillId="0" borderId="0" xfId="6" applyNumberFormat="1"/>
    <xf numFmtId="4" fontId="21" fillId="0" borderId="0" xfId="0" applyNumberFormat="1" applyFont="1" applyAlignment="1"/>
    <xf numFmtId="4" fontId="0" fillId="0" borderId="0" xfId="0" applyNumberFormat="1"/>
    <xf numFmtId="4" fontId="21" fillId="0" borderId="1" xfId="0" applyNumberFormat="1" applyFont="1" applyBorder="1" applyAlignment="1"/>
    <xf numFmtId="4" fontId="0" fillId="0" borderId="1" xfId="0" applyNumberFormat="1" applyBorder="1"/>
    <xf numFmtId="0" fontId="21" fillId="0" borderId="1" xfId="0" applyFont="1" applyBorder="1" applyAlignment="1">
      <alignment horizontal="center"/>
    </xf>
    <xf numFmtId="171" fontId="21" fillId="0" borderId="0" xfId="0" applyNumberFormat="1" applyFont="1"/>
    <xf numFmtId="3" fontId="21" fillId="0" borderId="0" xfId="0" applyNumberFormat="1" applyFont="1"/>
    <xf numFmtId="171" fontId="21" fillId="0" borderId="12" xfId="0" applyNumberFormat="1" applyFont="1" applyBorder="1"/>
    <xf numFmtId="3" fontId="21" fillId="0" borderId="12" xfId="0" applyNumberFormat="1" applyFont="1" applyBorder="1"/>
    <xf numFmtId="2" fontId="21" fillId="0" borderId="12" xfId="0" applyNumberFormat="1" applyFont="1" applyBorder="1"/>
    <xf numFmtId="0" fontId="39" fillId="0" borderId="12" xfId="6" applyFont="1" applyBorder="1"/>
    <xf numFmtId="3" fontId="21" fillId="0" borderId="1" xfId="0" applyNumberFormat="1" applyFont="1" applyBorder="1"/>
    <xf numFmtId="0" fontId="39" fillId="0" borderId="0" xfId="6" applyFont="1" applyFill="1"/>
    <xf numFmtId="2" fontId="21" fillId="0" borderId="1" xfId="0" applyNumberFormat="1" applyFont="1" applyFill="1" applyBorder="1" applyAlignment="1">
      <alignment horizontal="right"/>
    </xf>
    <xf numFmtId="0" fontId="21" fillId="0" borderId="0" xfId="7" applyFont="1" applyFill="1"/>
    <xf numFmtId="0" fontId="54" fillId="0" borderId="0" xfId="6" applyFont="1"/>
    <xf numFmtId="164" fontId="54" fillId="0" borderId="0" xfId="6" applyNumberFormat="1" applyFont="1"/>
    <xf numFmtId="168" fontId="52" fillId="0" borderId="2" xfId="7" quotePrefix="1" applyNumberFormat="1" applyFont="1" applyBorder="1" applyAlignment="1">
      <alignment horizontal="center"/>
    </xf>
    <xf numFmtId="168" fontId="54" fillId="0" borderId="0" xfId="6" applyNumberFormat="1" applyFont="1"/>
    <xf numFmtId="0" fontId="54" fillId="0" borderId="0" xfId="6" applyFont="1" applyAlignment="1">
      <alignment horizontal="right"/>
    </xf>
    <xf numFmtId="168" fontId="54" fillId="0" borderId="0" xfId="6" quotePrefix="1" applyNumberFormat="1" applyFont="1"/>
    <xf numFmtId="164" fontId="39" fillId="0" borderId="0" xfId="6" applyNumberFormat="1" applyFont="1"/>
    <xf numFmtId="168" fontId="21" fillId="0" borderId="2" xfId="7" quotePrefix="1" applyNumberFormat="1" applyFont="1" applyBorder="1" applyAlignment="1">
      <alignment horizontal="center"/>
    </xf>
    <xf numFmtId="168" fontId="39" fillId="0" borderId="0" xfId="6" applyNumberFormat="1" applyFont="1"/>
    <xf numFmtId="0" fontId="39" fillId="0" borderId="0" xfId="6" applyFont="1" applyAlignment="1">
      <alignment horizontal="right"/>
    </xf>
    <xf numFmtId="168" fontId="39" fillId="0" borderId="0" xfId="6" quotePrefix="1" applyNumberFormat="1" applyFont="1"/>
    <xf numFmtId="0" fontId="21" fillId="0" borderId="19" xfId="0" applyNumberFormat="1" applyFont="1" applyFill="1" applyBorder="1" applyAlignment="1"/>
    <xf numFmtId="0" fontId="39" fillId="0" borderId="20" xfId="6" applyFont="1" applyFill="1" applyBorder="1"/>
    <xf numFmtId="0" fontId="21" fillId="0" borderId="15" xfId="0" applyNumberFormat="1" applyFont="1" applyFill="1" applyBorder="1" applyAlignment="1"/>
    <xf numFmtId="0" fontId="21" fillId="0" borderId="16" xfId="0" applyFont="1" applyFill="1" applyBorder="1"/>
    <xf numFmtId="0" fontId="39" fillId="0" borderId="17" xfId="6" applyFont="1" applyFill="1" applyBorder="1"/>
    <xf numFmtId="0" fontId="39" fillId="0" borderId="18" xfId="6" applyFont="1" applyFill="1" applyBorder="1"/>
    <xf numFmtId="0" fontId="54" fillId="3" borderId="17" xfId="6" applyFont="1" applyFill="1" applyBorder="1"/>
    <xf numFmtId="0" fontId="21" fillId="0" borderId="0" xfId="0" applyNumberFormat="1" applyFont="1" applyAlignment="1">
      <alignment horizontal="right"/>
    </xf>
    <xf numFmtId="166" fontId="21" fillId="0" borderId="0" xfId="0" applyNumberFormat="1" applyFont="1" applyAlignment="1">
      <alignment horizontal="right"/>
    </xf>
    <xf numFmtId="0" fontId="38" fillId="0" borderId="0" xfId="7" applyFill="1"/>
    <xf numFmtId="0" fontId="39" fillId="3" borderId="19" xfId="6" applyFont="1" applyFill="1" applyBorder="1" applyAlignment="1"/>
    <xf numFmtId="0" fontId="39" fillId="3" borderId="20" xfId="6" applyFont="1" applyFill="1" applyBorder="1"/>
    <xf numFmtId="2" fontId="21" fillId="3" borderId="17" xfId="0" applyNumberFormat="1" applyFont="1" applyFill="1" applyBorder="1" applyAlignment="1"/>
    <xf numFmtId="0" fontId="39" fillId="3" borderId="18" xfId="6" applyFont="1" applyFill="1" applyBorder="1"/>
    <xf numFmtId="0" fontId="21" fillId="0" borderId="0" xfId="3" applyFont="1" applyAlignment="1">
      <alignment horizontal="right"/>
    </xf>
    <xf numFmtId="0" fontId="21" fillId="0" borderId="0" xfId="3" applyFont="1" applyAlignment="1">
      <alignment horizontal="center"/>
    </xf>
    <xf numFmtId="0" fontId="21" fillId="0" borderId="0" xfId="3" applyFont="1" applyAlignment="1">
      <alignment horizontal="left"/>
    </xf>
    <xf numFmtId="0" fontId="21" fillId="0" borderId="1" xfId="3" applyFont="1" applyBorder="1" applyAlignment="1">
      <alignment horizontal="left"/>
    </xf>
    <xf numFmtId="0" fontId="21" fillId="0" borderId="1" xfId="3" applyFont="1" applyBorder="1"/>
    <xf numFmtId="0" fontId="21" fillId="0" borderId="0" xfId="3" applyFont="1" applyBorder="1" applyAlignment="1"/>
    <xf numFmtId="0" fontId="39" fillId="0" borderId="1" xfId="6" applyFont="1" applyFill="1" applyBorder="1"/>
    <xf numFmtId="168" fontId="21" fillId="0" borderId="2" xfId="0" quotePrefix="1" applyNumberFormat="1" applyFont="1" applyBorder="1" applyAlignment="1">
      <alignment horizontal="center"/>
    </xf>
    <xf numFmtId="168" fontId="27" fillId="0" borderId="2" xfId="0" applyNumberFormat="1" applyFont="1" applyBorder="1" applyAlignment="1">
      <alignment horizontal="center"/>
    </xf>
    <xf numFmtId="0" fontId="21" fillId="0" borderId="20" xfId="17" applyFont="1" applyFill="1" applyBorder="1" applyAlignment="1" applyProtection="1">
      <alignment horizontal="left"/>
    </xf>
    <xf numFmtId="0" fontId="21" fillId="0" borderId="16" xfId="17" applyFont="1" applyFill="1" applyBorder="1" applyAlignment="1" applyProtection="1">
      <alignment horizontal="left"/>
    </xf>
    <xf numFmtId="0" fontId="21" fillId="0" borderId="18" xfId="17" applyFont="1" applyFill="1" applyBorder="1" applyAlignment="1" applyProtection="1">
      <alignment horizontal="left"/>
    </xf>
    <xf numFmtId="2" fontId="21" fillId="0" borderId="0" xfId="17" applyNumberFormat="1" applyFont="1" applyAlignment="1" applyProtection="1"/>
    <xf numFmtId="2" fontId="21" fillId="0" borderId="19" xfId="0" applyNumberFormat="1" applyFont="1" applyFill="1" applyBorder="1" applyAlignment="1">
      <alignment horizontal="left"/>
    </xf>
    <xf numFmtId="2" fontId="21" fillId="0" borderId="15" xfId="17" applyNumberFormat="1" applyFont="1" applyBorder="1" applyAlignment="1" applyProtection="1"/>
    <xf numFmtId="2" fontId="21" fillId="0" borderId="17" xfId="17" applyNumberFormat="1" applyFont="1" applyBorder="1" applyAlignment="1" applyProtection="1"/>
    <xf numFmtId="2" fontId="21" fillId="0" borderId="0" xfId="0" applyNumberFormat="1" applyFont="1" applyFill="1" applyBorder="1" applyAlignment="1">
      <alignment horizontal="right"/>
    </xf>
    <xf numFmtId="2" fontId="21" fillId="0" borderId="0" xfId="7" applyNumberFormat="1" applyFont="1" applyBorder="1" applyAlignment="1">
      <alignment horizontal="center"/>
    </xf>
    <xf numFmtId="1" fontId="39" fillId="0" borderId="0" xfId="6" applyNumberFormat="1" applyFont="1"/>
    <xf numFmtId="2" fontId="21" fillId="0" borderId="0" xfId="7" quotePrefix="1" applyNumberFormat="1" applyFont="1" applyBorder="1" applyAlignment="1">
      <alignment horizontal="center"/>
    </xf>
    <xf numFmtId="2" fontId="39" fillId="0" borderId="0" xfId="6" applyNumberFormat="1" applyFont="1"/>
    <xf numFmtId="2" fontId="21" fillId="0" borderId="2" xfId="7" quotePrefix="1" applyNumberFormat="1" applyFont="1" applyBorder="1" applyAlignment="1">
      <alignment horizontal="center"/>
    </xf>
    <xf numFmtId="2" fontId="55" fillId="0" borderId="1" xfId="6" applyNumberFormat="1" applyFont="1" applyFill="1" applyBorder="1" applyAlignment="1">
      <alignment wrapText="1"/>
    </xf>
    <xf numFmtId="0" fontId="39" fillId="0" borderId="0" xfId="6" applyFont="1" applyFill="1" applyAlignment="1">
      <alignment wrapText="1"/>
    </xf>
    <xf numFmtId="0" fontId="36" fillId="0" borderId="0" xfId="7" applyFont="1"/>
    <xf numFmtId="0" fontId="21" fillId="3" borderId="18" xfId="0" applyFont="1" applyFill="1" applyBorder="1"/>
    <xf numFmtId="0" fontId="39" fillId="0" borderId="17" xfId="6" applyFont="1" applyBorder="1"/>
    <xf numFmtId="2" fontId="21" fillId="0" borderId="1" xfId="0" applyNumberFormat="1" applyFont="1" applyBorder="1" applyAlignment="1">
      <alignment wrapText="1"/>
    </xf>
    <xf numFmtId="0" fontId="21" fillId="0" borderId="1" xfId="0" applyFont="1" applyBorder="1" applyAlignment="1">
      <alignment wrapText="1"/>
    </xf>
    <xf numFmtId="0" fontId="0" fillId="0" borderId="0" xfId="0" applyNumberFormat="1" applyAlignment="1">
      <alignment horizontal="left" wrapText="1"/>
    </xf>
    <xf numFmtId="0" fontId="21" fillId="0" borderId="0" xfId="0" applyNumberFormat="1" applyFont="1" applyFill="1" applyBorder="1" applyAlignment="1">
      <alignment horizontal="left" wrapText="1"/>
    </xf>
    <xf numFmtId="0" fontId="0" fillId="0" borderId="1" xfId="0" applyNumberFormat="1" applyBorder="1" applyAlignment="1">
      <alignment horizontal="left" wrapText="1"/>
    </xf>
    <xf numFmtId="0" fontId="0" fillId="0" borderId="1" xfId="0" applyNumberFormat="1" applyBorder="1" applyAlignment="1"/>
    <xf numFmtId="0" fontId="21" fillId="0" borderId="1" xfId="3" applyFont="1" applyBorder="1" applyAlignment="1">
      <alignment horizontal="right"/>
    </xf>
    <xf numFmtId="0" fontId="21" fillId="0" borderId="0" xfId="0" applyFont="1" applyBorder="1" applyAlignment="1">
      <alignment horizontal="right"/>
    </xf>
    <xf numFmtId="0" fontId="21" fillId="0" borderId="0" xfId="3" applyFont="1" applyBorder="1" applyAlignment="1">
      <alignment horizontal="right"/>
    </xf>
    <xf numFmtId="14" fontId="21" fillId="0" borderId="0" xfId="0" applyNumberFormat="1" applyFont="1" applyBorder="1" applyAlignment="1">
      <alignment horizontal="right"/>
    </xf>
    <xf numFmtId="2" fontId="21" fillId="0" borderId="0" xfId="3" applyNumberFormat="1" applyFont="1"/>
    <xf numFmtId="14" fontId="21" fillId="0" borderId="1" xfId="0" applyNumberFormat="1" applyFont="1" applyBorder="1" applyAlignment="1">
      <alignment horizontal="right"/>
    </xf>
    <xf numFmtId="2" fontId="21" fillId="0" borderId="1" xfId="3" applyNumberFormat="1" applyFont="1" applyBorder="1"/>
    <xf numFmtId="1" fontId="21" fillId="0" borderId="0" xfId="0" applyNumberFormat="1" applyFont="1"/>
    <xf numFmtId="1" fontId="21" fillId="0" borderId="0" xfId="3" applyNumberFormat="1" applyFont="1"/>
    <xf numFmtId="0" fontId="26" fillId="0" borderId="1" xfId="3" applyFont="1" applyBorder="1" applyAlignment="1">
      <alignment horizontal="right"/>
    </xf>
    <xf numFmtId="0" fontId="26" fillId="0" borderId="1" xfId="3" applyFont="1" applyBorder="1" applyAlignment="1">
      <alignment horizontal="center" wrapText="1"/>
    </xf>
    <xf numFmtId="0" fontId="26" fillId="0" borderId="1" xfId="3" applyFont="1" applyBorder="1" applyAlignment="1">
      <alignment wrapText="1"/>
    </xf>
    <xf numFmtId="0" fontId="39" fillId="0" borderId="0" xfId="10" applyFont="1"/>
    <xf numFmtId="0" fontId="39" fillId="0" borderId="2" xfId="10" applyFont="1" applyBorder="1"/>
    <xf numFmtId="167" fontId="39" fillId="0" borderId="2" xfId="10" applyNumberFormat="1" applyFont="1" applyBorder="1"/>
    <xf numFmtId="167" fontId="39" fillId="0" borderId="0" xfId="10" applyNumberFormat="1" applyFont="1"/>
    <xf numFmtId="0" fontId="39" fillId="0" borderId="1" xfId="10" applyFont="1" applyBorder="1"/>
    <xf numFmtId="167" fontId="39" fillId="0" borderId="1" xfId="10" applyNumberFormat="1" applyFont="1" applyBorder="1"/>
    <xf numFmtId="0" fontId="39" fillId="0" borderId="19" xfId="10" applyFont="1" applyBorder="1"/>
    <xf numFmtId="0" fontId="39" fillId="0" borderId="20" xfId="10" applyFont="1" applyBorder="1"/>
    <xf numFmtId="0" fontId="39" fillId="0" borderId="15" xfId="10" applyFont="1" applyBorder="1"/>
    <xf numFmtId="0" fontId="39" fillId="0" borderId="16" xfId="10" applyFont="1" applyBorder="1"/>
    <xf numFmtId="0" fontId="39" fillId="0" borderId="17" xfId="10" applyFont="1" applyBorder="1"/>
    <xf numFmtId="0" fontId="39" fillId="0" borderId="18" xfId="10" applyFont="1" applyBorder="1"/>
    <xf numFmtId="164" fontId="21" fillId="0" borderId="0" xfId="0" applyNumberFormat="1" applyFont="1" applyAlignment="1">
      <alignment horizontal="right"/>
    </xf>
    <xf numFmtId="0" fontId="21" fillId="0" borderId="0" xfId="0" applyFont="1" applyBorder="1" applyAlignment="1">
      <alignment horizontal="center"/>
    </xf>
    <xf numFmtId="0" fontId="21" fillId="0" borderId="1" xfId="0" applyFont="1" applyFill="1" applyBorder="1" applyAlignment="1">
      <alignment horizontal="center" wrapText="1"/>
    </xf>
    <xf numFmtId="164" fontId="21" fillId="0" borderId="0" xfId="0" applyNumberFormat="1" applyFont="1"/>
    <xf numFmtId="167" fontId="21" fillId="0" borderId="0" xfId="0" applyNumberFormat="1" applyFont="1" applyAlignment="1">
      <alignment horizontal="center"/>
    </xf>
    <xf numFmtId="164" fontId="21" fillId="0" borderId="1" xfId="0" applyNumberFormat="1" applyFont="1" applyBorder="1"/>
    <xf numFmtId="167" fontId="21" fillId="0" borderId="1" xfId="0" applyNumberFormat="1" applyFont="1" applyBorder="1" applyAlignment="1">
      <alignment horizontal="center"/>
    </xf>
    <xf numFmtId="166" fontId="21" fillId="0" borderId="1" xfId="0" applyNumberFormat="1" applyFont="1" applyBorder="1"/>
    <xf numFmtId="168" fontId="21" fillId="0" borderId="0" xfId="6" applyNumberFormat="1" applyFont="1"/>
    <xf numFmtId="1" fontId="21" fillId="0" borderId="0" xfId="0" applyNumberFormat="1" applyFont="1" applyAlignment="1">
      <alignment horizontal="right"/>
    </xf>
    <xf numFmtId="1" fontId="21" fillId="0" borderId="1" xfId="0" applyNumberFormat="1" applyFont="1" applyBorder="1" applyAlignment="1">
      <alignment horizontal="right"/>
    </xf>
    <xf numFmtId="0" fontId="56" fillId="0" borderId="0" xfId="0" applyFont="1"/>
    <xf numFmtId="0" fontId="21" fillId="0" borderId="0" xfId="0" applyNumberFormat="1" applyFont="1"/>
    <xf numFmtId="1" fontId="21" fillId="0" borderId="2" xfId="7" quotePrefix="1" applyNumberFormat="1" applyFont="1" applyBorder="1" applyAlignment="1">
      <alignment horizontal="center"/>
    </xf>
    <xf numFmtId="1" fontId="21" fillId="0" borderId="0" xfId="6" applyNumberFormat="1" applyFont="1"/>
    <xf numFmtId="0" fontId="21" fillId="0" borderId="17" xfId="0" applyNumberFormat="1" applyFont="1" applyFill="1" applyBorder="1" applyAlignment="1"/>
    <xf numFmtId="0" fontId="21" fillId="0" borderId="0" xfId="0" applyNumberFormat="1" applyFont="1" applyFill="1" applyBorder="1" applyAlignment="1"/>
    <xf numFmtId="3" fontId="26" fillId="0" borderId="0" xfId="0" applyNumberFormat="1" applyFont="1"/>
    <xf numFmtId="0" fontId="21" fillId="0" borderId="4" xfId="0" applyFont="1" applyBorder="1"/>
    <xf numFmtId="0" fontId="21" fillId="0" borderId="0" xfId="0" applyNumberFormat="1" applyFont="1" applyBorder="1" applyAlignment="1">
      <alignment horizontal="right"/>
    </xf>
    <xf numFmtId="0" fontId="21" fillId="0" borderId="1" xfId="0" applyNumberFormat="1" applyFont="1" applyBorder="1" applyAlignment="1">
      <alignment horizontal="right"/>
    </xf>
    <xf numFmtId="1" fontId="21" fillId="0" borderId="1" xfId="0" applyNumberFormat="1" applyFont="1" applyBorder="1"/>
    <xf numFmtId="0" fontId="21" fillId="0" borderId="19" xfId="3" applyFont="1" applyBorder="1" applyAlignment="1">
      <alignment wrapText="1"/>
    </xf>
    <xf numFmtId="0" fontId="24" fillId="0" borderId="19" xfId="3" applyFont="1" applyBorder="1" applyAlignment="1">
      <alignment wrapText="1"/>
    </xf>
    <xf numFmtId="0" fontId="54" fillId="3" borderId="18" xfId="6" applyFont="1" applyFill="1" applyBorder="1" applyAlignment="1"/>
    <xf numFmtId="168" fontId="1" fillId="0" borderId="0" xfId="6" quotePrefix="1" applyNumberFormat="1" applyFont="1"/>
    <xf numFmtId="0" fontId="39" fillId="0" borderId="1" xfId="6" applyFont="1" applyFill="1" applyBorder="1" applyAlignment="1">
      <alignment wrapText="1"/>
    </xf>
    <xf numFmtId="0" fontId="21" fillId="0" borderId="18" xfId="3" applyFont="1" applyBorder="1" applyAlignment="1"/>
    <xf numFmtId="1" fontId="24" fillId="0" borderId="16" xfId="3" applyNumberFormat="1" applyFont="1" applyFill="1" applyBorder="1" applyAlignment="1"/>
    <xf numFmtId="1" fontId="0" fillId="0" borderId="16" xfId="0" applyNumberFormat="1" applyFill="1" applyBorder="1"/>
    <xf numFmtId="167" fontId="0" fillId="0" borderId="0" xfId="0" applyNumberFormat="1" applyAlignment="1">
      <alignment horizontal="right"/>
    </xf>
    <xf numFmtId="0" fontId="21" fillId="0" borderId="13" xfId="3" applyBorder="1" applyAlignment="1">
      <alignment horizontal="left"/>
    </xf>
    <xf numFmtId="2" fontId="24" fillId="0" borderId="0" xfId="0" applyNumberFormat="1" applyFont="1" applyAlignment="1">
      <alignment horizontal="left" wrapText="1"/>
    </xf>
    <xf numFmtId="0" fontId="24" fillId="0" borderId="0" xfId="0" applyFont="1" applyAlignment="1">
      <alignment horizontal="left" wrapText="1"/>
    </xf>
    <xf numFmtId="0" fontId="29" fillId="0" borderId="8" xfId="0" applyFont="1" applyBorder="1" applyAlignment="1"/>
    <xf numFmtId="0" fontId="0" fillId="0" borderId="8" xfId="0" applyBorder="1" applyAlignment="1"/>
    <xf numFmtId="0" fontId="30" fillId="0" borderId="10" xfId="1" applyFont="1" applyBorder="1" applyAlignment="1" applyProtection="1"/>
    <xf numFmtId="0" fontId="0" fillId="0" borderId="5" xfId="0" applyBorder="1" applyAlignment="1"/>
    <xf numFmtId="0" fontId="0" fillId="0" borderId="6" xfId="0" applyBorder="1" applyAlignment="1"/>
    <xf numFmtId="0" fontId="0" fillId="0" borderId="7" xfId="0" applyBorder="1" applyAlignment="1"/>
    <xf numFmtId="9" fontId="28" fillId="2" borderId="0" xfId="2" applyFont="1" applyFill="1" applyAlignment="1">
      <alignment horizontal="center"/>
    </xf>
    <xf numFmtId="0" fontId="24" fillId="0" borderId="0" xfId="0" applyFont="1" applyAlignment="1">
      <alignment horizontal="center"/>
    </xf>
    <xf numFmtId="0" fontId="26" fillId="0" borderId="0" xfId="0" applyFont="1" applyAlignment="1">
      <alignment wrapText="1"/>
    </xf>
    <xf numFmtId="0" fontId="31" fillId="0" borderId="0" xfId="0" applyFont="1" applyBorder="1" applyAlignment="1">
      <alignment horizontal="center"/>
    </xf>
    <xf numFmtId="9" fontId="24" fillId="0" borderId="0" xfId="2" applyFont="1" applyFill="1" applyBorder="1" applyAlignment="1">
      <alignment horizontal="center"/>
    </xf>
    <xf numFmtId="0" fontId="24" fillId="0" borderId="0" xfId="0" applyFont="1" applyBorder="1" applyAlignment="1">
      <alignment horizontal="center"/>
    </xf>
    <xf numFmtId="0" fontId="21" fillId="0" borderId="0" xfId="3" applyBorder="1" applyAlignment="1">
      <alignment horizontal="center"/>
    </xf>
    <xf numFmtId="0" fontId="21" fillId="0" borderId="2" xfId="3" applyBorder="1" applyAlignment="1">
      <alignment horizontal="center"/>
    </xf>
    <xf numFmtId="0" fontId="0" fillId="0" borderId="0" xfId="0" applyAlignment="1">
      <alignment horizontal="center"/>
    </xf>
    <xf numFmtId="0" fontId="31" fillId="0" borderId="1" xfId="0" applyFont="1" applyBorder="1" applyAlignment="1">
      <alignment horizontal="center"/>
    </xf>
    <xf numFmtId="0" fontId="26" fillId="0" borderId="1" xfId="3" applyFont="1" applyBorder="1" applyAlignment="1">
      <alignment horizontal="center"/>
    </xf>
    <xf numFmtId="0" fontId="24" fillId="0" borderId="13" xfId="3" applyFont="1" applyBorder="1" applyAlignment="1"/>
    <xf numFmtId="0" fontId="0" fillId="0" borderId="14" xfId="0" applyBorder="1" applyAlignment="1"/>
    <xf numFmtId="0" fontId="0" fillId="0" borderId="1" xfId="0" applyBorder="1" applyAlignment="1">
      <alignment horizontal="center"/>
    </xf>
    <xf numFmtId="0" fontId="2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6" fillId="0" borderId="0" xfId="0" applyFont="1" applyAlignment="1">
      <alignment horizontal="center"/>
    </xf>
    <xf numFmtId="0" fontId="0" fillId="0" borderId="4" xfId="0" applyBorder="1" applyAlignment="1">
      <alignment horizontal="center"/>
    </xf>
    <xf numFmtId="0" fontId="21" fillId="0" borderId="0" xfId="3" applyFont="1" applyBorder="1" applyAlignment="1">
      <alignment horizontal="center"/>
    </xf>
    <xf numFmtId="0" fontId="21" fillId="0" borderId="2" xfId="3" applyFont="1" applyBorder="1" applyAlignment="1">
      <alignment horizontal="center"/>
    </xf>
    <xf numFmtId="0" fontId="21" fillId="0" borderId="1" xfId="0" applyFont="1" applyBorder="1" applyAlignment="1">
      <alignment horizontal="center" wrapText="1"/>
    </xf>
    <xf numFmtId="0" fontId="21" fillId="0" borderId="4" xfId="0" applyFont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21" fillId="0" borderId="0" xfId="0" applyFont="1" applyAlignment="1">
      <alignment horizontal="center"/>
    </xf>
    <xf numFmtId="0" fontId="26" fillId="0" borderId="0" xfId="0" applyFont="1" applyAlignment="1">
      <alignment horizontal="left" vertical="top" wrapText="1"/>
    </xf>
    <xf numFmtId="0" fontId="24" fillId="0" borderId="1" xfId="0" applyFont="1" applyBorder="1" applyAlignment="1">
      <alignment horizontal="center"/>
    </xf>
    <xf numFmtId="0" fontId="26" fillId="0" borderId="0" xfId="0" applyFont="1" applyAlignment="1">
      <alignment horizontal="left" wrapText="1"/>
    </xf>
    <xf numFmtId="0" fontId="22" fillId="0" borderId="0" xfId="1" applyAlignment="1" applyProtection="1">
      <alignment horizontal="left"/>
    </xf>
    <xf numFmtId="0" fontId="21" fillId="0" borderId="0" xfId="0" applyFont="1" applyAlignment="1">
      <alignment horizontal="left"/>
    </xf>
    <xf numFmtId="0" fontId="48" fillId="0" borderId="0" xfId="0" applyFont="1" applyAlignment="1">
      <alignment horizontal="left"/>
    </xf>
  </cellXfs>
  <cellStyles count="18">
    <cellStyle name="Comma 2" xfId="15"/>
    <cellStyle name="Hyperlink" xfId="1" builtinId="8"/>
    <cellStyle name="Normal" xfId="0" builtinId="0"/>
    <cellStyle name="Normal 2" xfId="3"/>
    <cellStyle name="Normal 3" xfId="4"/>
    <cellStyle name="Normal 3 2" xfId="7"/>
    <cellStyle name="Normal 3 3" xfId="9"/>
    <cellStyle name="Normal 3 3 2" xfId="10"/>
    <cellStyle name="Normal 4" xfId="5"/>
    <cellStyle name="Normal 4 2" xfId="6"/>
    <cellStyle name="Normal 4 3" xfId="8"/>
    <cellStyle name="Normal 5" xfId="12"/>
    <cellStyle name="Normal 6" xfId="13"/>
    <cellStyle name="Normal 6 3" xfId="14"/>
    <cellStyle name="Normal 7" xfId="16"/>
    <cellStyle name="Normal_us_ng" xfId="11"/>
    <cellStyle name="Normal_us_psd_m" xfId="17"/>
    <cellStyle name="Percent" xfId="2" builtinId="5"/>
  </cellStyles>
  <dxfs count="130"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</dxfs>
  <tableStyles count="0" defaultTableStyle="TableStyleMedium9" defaultPivotStyle="PivotStyleLight16"/>
  <colors>
    <mruColors>
      <color rgb="FFC7C1D5"/>
      <color rgb="FF9082AA"/>
      <color rgb="FF574A70"/>
      <color rgb="FFC8858C"/>
      <color rgb="FFFFC702"/>
      <color rgb="FFBED5AD"/>
      <color rgb="FF5D9732"/>
      <color rgb="FF2A4B11"/>
      <color rgb="FFA33340"/>
      <color rgb="FF76D5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calcChain" Target="calcChain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9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1.xml"/></Relationships>
</file>

<file path=xl/charts/_rels/chart7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3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5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6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8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0.xml"/></Relationships>
</file>

<file path=xl/charts/_rels/chart1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1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1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3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1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5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1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6.xml"/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8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9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1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3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5.xml"/></Relationships>
</file>

<file path=xl/charts/_rels/chart2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6.xml"/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2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8.xml"/></Relationships>
</file>

<file path=xl/charts/_rels/chart2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0.xml"/></Relationships>
</file>

<file path=xl/charts/_rels/chart2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1.xml"/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2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3.xml"/></Relationships>
</file>

<file path=xl/charts/_rels/chart2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4.xml"/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2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6.xml"/></Relationships>
</file>

<file path=xl/charts/_rels/chart2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8.xml"/></Relationships>
</file>

<file path=xl/charts/_rels/chart2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0.xml"/></Relationships>
</file>

<file path=xl/charts/_rels/chart3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1.xml"/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3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3.xml"/></Relationships>
</file>

<file path=xl/charts/_rels/chart3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4.xml"/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3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6.xml"/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3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8.xml"/></Relationships>
</file>

<file path=xl/charts/_rels/chart3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0.xml"/></Relationships>
</file>

<file path=xl/charts/_rels/chart3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1.xml"/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3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3.xml"/></Relationships>
</file>

<file path=xl/charts/_rels/chart38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4.xml"/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3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6.xml"/></Relationships>
</file>

<file path=xl/charts/_rels/chart4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7.xml"/></Relationships>
</file>

<file path=xl/charts/_rels/chart4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9.xml"/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4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1.xml"/></Relationships>
</file>

<file path=xl/charts/_rels/chart4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2.xml"/></Relationships>
</file>

<file path=xl/charts/_rels/chart4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4.xml"/></Relationships>
</file>

<file path=xl/charts/_rels/chart4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75.xml"/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4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7.xml"/></Relationships>
</file>

<file path=xl/charts/_rels/chart47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78.xml"/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4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0.xml"/></Relationships>
</file>

<file path=xl/charts/_rels/chart4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2.xml"/></Relationships>
</file>

<file path=xl/charts/_rels/chart5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83.xml"/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5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5.xml"/></Relationships>
</file>

<file path=xl/charts/_rels/chart5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6.xml"/></Relationships>
</file>

<file path=xl/charts/_rels/chart5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8.xml"/></Relationships>
</file>

<file path=xl/charts/_rels/chart5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9.xml"/></Relationships>
</file>

<file path=xl/charts/_rels/chart5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1.xml"/></Relationships>
</file>

<file path=xl/charts/_rels/chart5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3.xml"/></Relationships>
</file>

<file path=xl/charts/_rels/chart5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4.xml"/></Relationships>
</file>

<file path=xl/charts/_rels/chart5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6.xml"/></Relationships>
</file>

<file path=xl/charts/_rels/chart6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98.xml"/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6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9993689813163604E-2"/>
          <c:y val="0.15933963875817297"/>
          <c:w val="0.72379598891601959"/>
          <c:h val="0.59773563807482644"/>
        </c:manualLayout>
      </c:layout>
      <c:lineChart>
        <c:grouping val="standard"/>
        <c:varyColors val="0"/>
        <c:ser>
          <c:idx val="0"/>
          <c:order val="0"/>
          <c:tx>
            <c:v>Historical spot price</c:v>
          </c:tx>
          <c:spPr>
            <a:ln>
              <a:solidFill>
                <a:schemeClr val="tx2"/>
              </a:solidFill>
            </a:ln>
          </c:spPr>
          <c:marker>
            <c:symbol val="none"/>
          </c:marker>
          <c:cat>
            <c:numRef>
              <c:f>'1'!$B$29:$B$112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'1'!$C$29:$C$112</c:f>
              <c:numCache>
                <c:formatCode>0.00</c:formatCode>
                <c:ptCount val="84"/>
                <c:pt idx="0">
                  <c:v>94.617000000000004</c:v>
                </c:pt>
                <c:pt idx="1">
                  <c:v>100.81699999999999</c:v>
                </c:pt>
                <c:pt idx="2">
                  <c:v>100.804</c:v>
                </c:pt>
                <c:pt idx="3">
                  <c:v>102.069</c:v>
                </c:pt>
                <c:pt idx="4">
                  <c:v>102.17700000000001</c:v>
                </c:pt>
                <c:pt idx="5">
                  <c:v>105.794</c:v>
                </c:pt>
                <c:pt idx="6">
                  <c:v>103.58799999999999</c:v>
                </c:pt>
                <c:pt idx="7">
                  <c:v>96.534999999999997</c:v>
                </c:pt>
                <c:pt idx="8">
                  <c:v>93.212000000000003</c:v>
                </c:pt>
                <c:pt idx="9">
                  <c:v>84.397000000000006</c:v>
                </c:pt>
                <c:pt idx="10">
                  <c:v>75.789000000000001</c:v>
                </c:pt>
                <c:pt idx="11">
                  <c:v>59.29</c:v>
                </c:pt>
                <c:pt idx="12">
                  <c:v>47.216999999999999</c:v>
                </c:pt>
                <c:pt idx="13">
                  <c:v>50.584000000000003</c:v>
                </c:pt>
                <c:pt idx="14">
                  <c:v>47.823</c:v>
                </c:pt>
                <c:pt idx="15">
                  <c:v>54.453000000000003</c:v>
                </c:pt>
                <c:pt idx="16">
                  <c:v>59.265000000000001</c:v>
                </c:pt>
                <c:pt idx="17">
                  <c:v>59.819000000000003</c:v>
                </c:pt>
                <c:pt idx="18">
                  <c:v>50.901000000000003</c:v>
                </c:pt>
                <c:pt idx="19">
                  <c:v>42.866999999999997</c:v>
                </c:pt>
                <c:pt idx="20">
                  <c:v>45.478999999999999</c:v>
                </c:pt>
                <c:pt idx="21">
                  <c:v>46.222999999999999</c:v>
                </c:pt>
                <c:pt idx="22">
                  <c:v>42.442999999999998</c:v>
                </c:pt>
                <c:pt idx="23">
                  <c:v>37.189</c:v>
                </c:pt>
                <c:pt idx="24">
                  <c:v>31.683</c:v>
                </c:pt>
                <c:pt idx="25">
                  <c:v>30.323</c:v>
                </c:pt>
                <c:pt idx="26">
                  <c:v>37.545000000000002</c:v>
                </c:pt>
                <c:pt idx="27">
                  <c:v>40.753999999999998</c:v>
                </c:pt>
                <c:pt idx="28">
                  <c:v>46.712000000000003</c:v>
                </c:pt>
                <c:pt idx="29">
                  <c:v>48.756999999999998</c:v>
                </c:pt>
                <c:pt idx="30">
                  <c:v>44.651000000000003</c:v>
                </c:pt>
                <c:pt idx="31">
                  <c:v>44.723999999999997</c:v>
                </c:pt>
                <c:pt idx="32">
                  <c:v>45.182000000000002</c:v>
                </c:pt>
                <c:pt idx="33">
                  <c:v>49.774999999999999</c:v>
                </c:pt>
                <c:pt idx="34">
                  <c:v>45.661000000000001</c:v>
                </c:pt>
                <c:pt idx="35">
                  <c:v>51.972000000000001</c:v>
                </c:pt>
                <c:pt idx="36">
                  <c:v>52.503999999999998</c:v>
                </c:pt>
                <c:pt idx="37">
                  <c:v>53.468000000000004</c:v>
                </c:pt>
                <c:pt idx="38">
                  <c:v>49.328000000000003</c:v>
                </c:pt>
                <c:pt idx="39">
                  <c:v>51.06</c:v>
                </c:pt>
                <c:pt idx="40">
                  <c:v>48.475999999999999</c:v>
                </c:pt>
                <c:pt idx="41">
                  <c:v>45.177999999999997</c:v>
                </c:pt>
                <c:pt idx="42">
                  <c:v>46.63</c:v>
                </c:pt>
                <c:pt idx="43">
                  <c:v>48.036999999999999</c:v>
                </c:pt>
                <c:pt idx="44">
                  <c:v>49.822000000000003</c:v>
                </c:pt>
                <c:pt idx="45">
                  <c:v>51.578000000000003</c:v>
                </c:pt>
                <c:pt idx="46">
                  <c:v>56.639000000000003</c:v>
                </c:pt>
                <c:pt idx="47">
                  <c:v>57.881</c:v>
                </c:pt>
                <c:pt idx="48">
                  <c:v>63.698</c:v>
                </c:pt>
                <c:pt idx="49">
                  <c:v>62.228999999999999</c:v>
                </c:pt>
                <c:pt idx="50">
                  <c:v>62.725000000000001</c:v>
                </c:pt>
                <c:pt idx="51">
                  <c:v>66.254000000000005</c:v>
                </c:pt>
                <c:pt idx="52">
                  <c:v>69.977999999999994</c:v>
                </c:pt>
                <c:pt idx="53">
                  <c:v>67.873000000000005</c:v>
                </c:pt>
                <c:pt idx="54">
                  <c:v>70.980999999999995</c:v>
                </c:pt>
                <c:pt idx="55">
                  <c:v>68.055000000000007</c:v>
                </c:pt>
                <c:pt idx="56">
                  <c:v>70.230999999999995</c:v>
                </c:pt>
                <c:pt idx="57">
                  <c:v>70.748999999999995</c:v>
                </c:pt>
                <c:pt idx="58">
                  <c:v>56.963000000000001</c:v>
                </c:pt>
                <c:pt idx="59">
                  <c:v>49.523000000000003</c:v>
                </c:pt>
                <c:pt idx="60">
                  <c:v>51.38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v>STEO price forecast</c:v>
          </c:tx>
          <c:spPr>
            <a:ln>
              <a:solidFill>
                <a:schemeClr val="accent1"/>
              </a:solidFill>
              <a:prstDash val="solid"/>
            </a:ln>
          </c:spPr>
          <c:marker>
            <c:symbol val="none"/>
          </c:marker>
          <c:cat>
            <c:numRef>
              <c:f>'1'!$B$29:$B$112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'1'!$D$29:$D$112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51.38</c:v>
                </c:pt>
                <c:pt idx="61">
                  <c:v>54</c:v>
                </c:pt>
                <c:pt idx="62">
                  <c:v>54</c:v>
                </c:pt>
                <c:pt idx="63">
                  <c:v>54</c:v>
                </c:pt>
                <c:pt idx="64">
                  <c:v>54</c:v>
                </c:pt>
                <c:pt idx="65">
                  <c:v>53</c:v>
                </c:pt>
                <c:pt idx="66">
                  <c:v>54</c:v>
                </c:pt>
                <c:pt idx="67">
                  <c:v>55</c:v>
                </c:pt>
                <c:pt idx="68">
                  <c:v>56</c:v>
                </c:pt>
                <c:pt idx="69">
                  <c:v>57</c:v>
                </c:pt>
                <c:pt idx="70">
                  <c:v>57</c:v>
                </c:pt>
                <c:pt idx="71">
                  <c:v>58</c:v>
                </c:pt>
                <c:pt idx="72">
                  <c:v>58</c:v>
                </c:pt>
                <c:pt idx="73">
                  <c:v>58</c:v>
                </c:pt>
                <c:pt idx="74">
                  <c:v>58</c:v>
                </c:pt>
                <c:pt idx="75">
                  <c:v>58</c:v>
                </c:pt>
                <c:pt idx="76">
                  <c:v>58</c:v>
                </c:pt>
                <c:pt idx="77">
                  <c:v>58</c:v>
                </c:pt>
                <c:pt idx="78">
                  <c:v>58</c:v>
                </c:pt>
                <c:pt idx="79">
                  <c:v>58</c:v>
                </c:pt>
                <c:pt idx="80">
                  <c:v>58</c:v>
                </c:pt>
                <c:pt idx="81">
                  <c:v>58</c:v>
                </c:pt>
                <c:pt idx="82">
                  <c:v>58</c:v>
                </c:pt>
                <c:pt idx="83">
                  <c:v>58</c:v>
                </c:pt>
              </c:numCache>
            </c:numRef>
          </c:val>
          <c:smooth val="0"/>
        </c:ser>
        <c:ser>
          <c:idx val="2"/>
          <c:order val="2"/>
          <c:tx>
            <c:v>NYMEX futures price</c:v>
          </c:tx>
          <c:spPr>
            <a:ln>
              <a:solidFill>
                <a:schemeClr val="accent3"/>
              </a:solidFill>
            </a:ln>
          </c:spPr>
          <c:marker>
            <c:symbol val="none"/>
          </c:marker>
          <c:cat>
            <c:numRef>
              <c:f>'1'!$B$29:$B$112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'1'!$E$29:$E$112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54.355999999999995</c:v>
                </c:pt>
                <c:pt idx="64">
                  <c:v>54.772000000000006</c:v>
                </c:pt>
                <c:pt idx="65">
                  <c:v>55.205999999999996</c:v>
                </c:pt>
                <c:pt idx="66">
                  <c:v>55.591999999999999</c:v>
                </c:pt>
                <c:pt idx="67">
                  <c:v>55.905999999999992</c:v>
                </c:pt>
                <c:pt idx="68">
                  <c:v>56.117999999999995</c:v>
                </c:pt>
                <c:pt idx="69">
                  <c:v>56.227999999999994</c:v>
                </c:pt>
                <c:pt idx="70">
                  <c:v>56.274000000000001</c:v>
                </c:pt>
                <c:pt idx="71">
                  <c:v>56.25</c:v>
                </c:pt>
                <c:pt idx="72">
                  <c:v>56.194000000000003</c:v>
                </c:pt>
                <c:pt idx="73">
                  <c:v>56.113999999999997</c:v>
                </c:pt>
                <c:pt idx="74">
                  <c:v>56.02</c:v>
                </c:pt>
                <c:pt idx="75">
                  <c:v>55.922000000000004</c:v>
                </c:pt>
                <c:pt idx="76">
                  <c:v>55.83</c:v>
                </c:pt>
                <c:pt idx="77">
                  <c:v>55.736000000000004</c:v>
                </c:pt>
                <c:pt idx="78">
                  <c:v>55.61</c:v>
                </c:pt>
                <c:pt idx="79">
                  <c:v>55.498000000000005</c:v>
                </c:pt>
                <c:pt idx="80">
                  <c:v>55.404000000000011</c:v>
                </c:pt>
                <c:pt idx="81">
                  <c:v>55.31</c:v>
                </c:pt>
                <c:pt idx="82">
                  <c:v>55.230000000000004</c:v>
                </c:pt>
                <c:pt idx="83">
                  <c:v>55.160000000000004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'1'!$B$146</c:f>
              <c:strCache>
                <c:ptCount val="1"/>
                <c:pt idx="0">
                  <c:v>95% NYMEX futures upper confidence interval</c:v>
                </c:pt>
              </c:strCache>
            </c:strRef>
          </c:tx>
          <c:spPr>
            <a:ln>
              <a:solidFill>
                <a:schemeClr val="accent3"/>
              </a:solidFill>
              <a:prstDash val="sysDot"/>
            </a:ln>
          </c:spPr>
          <c:marker>
            <c:symbol val="circle"/>
            <c:size val="7"/>
            <c:spPr>
              <a:solidFill>
                <a:schemeClr val="accent3"/>
              </a:solidFill>
              <a:ln w="15875">
                <a:noFill/>
              </a:ln>
            </c:spPr>
          </c:marker>
          <c:cat>
            <c:numRef>
              <c:f>'1'!$B$29:$B$112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'1'!$H$29:$H$112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44.787389358103603</c:v>
                </c:pt>
                <c:pt idx="64">
                  <c:v>41.914279552526153</c:v>
                </c:pt>
                <c:pt idx="65">
                  <c:v>39.53452052575355</c:v>
                </c:pt>
                <c:pt idx="66">
                  <c:v>37.953335799942948</c:v>
                </c:pt>
                <c:pt idx="67">
                  <c:v>36.468562582432739</c:v>
                </c:pt>
                <c:pt idx="68">
                  <c:v>35.330193765714284</c:v>
                </c:pt>
                <c:pt idx="69">
                  <c:v>34.352392103064936</c:v>
                </c:pt>
                <c:pt idx="70">
                  <c:v>33.465118539463553</c:v>
                </c:pt>
                <c:pt idx="71">
                  <c:v>32.702109910700884</c:v>
                </c:pt>
                <c:pt idx="72">
                  <c:v>32.397578429090757</c:v>
                </c:pt>
                <c:pt idx="73">
                  <c:v>#N/A</c:v>
                </c:pt>
                <c:pt idx="74">
                  <c:v>31.144512452393563</c:v>
                </c:pt>
                <c:pt idx="75">
                  <c:v>#N/A</c:v>
                </c:pt>
                <c:pt idx="76">
                  <c:v>#N/A</c:v>
                </c:pt>
                <c:pt idx="77">
                  <c:v>30.10659874658139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28.088999857040118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'1'!$B$147</c:f>
              <c:strCache>
                <c:ptCount val="1"/>
                <c:pt idx="0">
                  <c:v>95% NYMEX futures lower confidence interval</c:v>
                </c:pt>
              </c:strCache>
            </c:strRef>
          </c:tx>
          <c:spPr>
            <a:ln w="28575">
              <a:solidFill>
                <a:srgbClr val="5D9732"/>
              </a:solidFill>
              <a:prstDash val="sysDot"/>
            </a:ln>
          </c:spPr>
          <c:marker>
            <c:symbol val="circle"/>
            <c:size val="5"/>
            <c:spPr>
              <a:solidFill>
                <a:srgbClr val="5D9732"/>
              </a:solidFill>
              <a:ln w="15875">
                <a:noFill/>
              </a:ln>
            </c:spPr>
          </c:marker>
          <c:cat>
            <c:numRef>
              <c:f>'1'!$B$29:$B$112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'1'!$I$29:$I$112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65.968898351638657</c:v>
                </c:pt>
                <c:pt idx="64">
                  <c:v>71.573984237054461</c:v>
                </c:pt>
                <c:pt idx="65">
                  <c:v>77.089652169037123</c:v>
                </c:pt>
                <c:pt idx="66">
                  <c:v>81.428164319739338</c:v>
                </c:pt>
                <c:pt idx="67">
                  <c:v>85.703428231788166</c:v>
                </c:pt>
                <c:pt idx="68">
                  <c:v>89.137069127996895</c:v>
                </c:pt>
                <c:pt idx="69">
                  <c:v>92.033997938615769</c:v>
                </c:pt>
                <c:pt idx="70">
                  <c:v>94.628772112837822</c:v>
                </c:pt>
                <c:pt idx="71">
                  <c:v>96.754078212080316</c:v>
                </c:pt>
                <c:pt idx="72">
                  <c:v>97.469187177414099</c:v>
                </c:pt>
                <c:pt idx="73">
                  <c:v>#N/A</c:v>
                </c:pt>
                <c:pt idx="74">
                  <c:v>100.76383134258427</c:v>
                </c:pt>
                <c:pt idx="75">
                  <c:v>#N/A</c:v>
                </c:pt>
                <c:pt idx="76">
                  <c:v>#N/A</c:v>
                </c:pt>
                <c:pt idx="77">
                  <c:v>103.18341577368464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108.32089485156263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51210464"/>
        <c:axId val="951211024"/>
      </c:lineChart>
      <c:catAx>
        <c:axId val="951210464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951211024"/>
        <c:crosses val="autoZero"/>
        <c:auto val="0"/>
        <c:lblAlgn val="ctr"/>
        <c:lblOffset val="100"/>
        <c:tickLblSkip val="12"/>
        <c:tickMarkSkip val="12"/>
        <c:noMultiLvlLbl val="1"/>
      </c:catAx>
      <c:valAx>
        <c:axId val="951211024"/>
        <c:scaling>
          <c:orientation val="minMax"/>
          <c:max val="12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951210464"/>
        <c:crosses val="autoZero"/>
        <c:crossBetween val="midCat"/>
        <c:majorUnit val="20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616141732283464"/>
          <c:y val="0.1769926187328518"/>
          <c:w val="0.80323673082531355"/>
          <c:h val="0.66612600491376228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'2'!$C$26</c:f>
              <c:strCache>
                <c:ptCount val="1"/>
                <c:pt idx="0">
                  <c:v>Brent crude oil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'2'!$J$25:$M$25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'2'!$J$26:$M$26</c:f>
              <c:numCache>
                <c:formatCode>0.00</c:formatCode>
                <c:ptCount val="4"/>
                <c:pt idx="0">
                  <c:v>0.24780877092857145</c:v>
                </c:pt>
                <c:pt idx="1">
                  <c:v>0.40571983814285728</c:v>
                </c:pt>
                <c:pt idx="2">
                  <c:v>-0.24192499530952394</c:v>
                </c:pt>
                <c:pt idx="3">
                  <c:v>2.3093355928571535E-2</c:v>
                </c:pt>
              </c:numCache>
            </c:numRef>
          </c:val>
          <c:extLst/>
        </c:ser>
        <c:ser>
          <c:idx val="2"/>
          <c:order val="1"/>
          <c:tx>
            <c:strRef>
              <c:f>'2'!$C$27</c:f>
              <c:strCache>
                <c:ptCount val="1"/>
                <c:pt idx="0">
                  <c:v>wholesale margin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'2'!$J$25:$M$25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'2'!$J$27:$M$27</c:f>
              <c:numCache>
                <c:formatCode>0.00</c:formatCode>
                <c:ptCount val="4"/>
                <c:pt idx="0">
                  <c:v>-1.2543136028571489E-2</c:v>
                </c:pt>
                <c:pt idx="1">
                  <c:v>-0.11368347124285716</c:v>
                </c:pt>
                <c:pt idx="2">
                  <c:v>-8.6331023904762105E-3</c:v>
                </c:pt>
                <c:pt idx="3">
                  <c:v>4.9629209371428562E-2</c:v>
                </c:pt>
              </c:numCache>
            </c:numRef>
          </c:val>
          <c:extLst/>
        </c:ser>
        <c:ser>
          <c:idx val="4"/>
          <c:order val="2"/>
          <c:tx>
            <c:strRef>
              <c:f>'2'!$C$28</c:f>
              <c:strCache>
                <c:ptCount val="1"/>
                <c:pt idx="0">
                  <c:v>retail margin</c:v>
                </c:pt>
              </c:strCache>
            </c:strRef>
          </c:tx>
          <c:spPr>
            <a:solidFill>
              <a:schemeClr val="accent1"/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'2'!$J$25:$M$25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'2'!$J$28:$M$28</c:f>
              <c:numCache>
                <c:formatCode>0.00</c:formatCode>
                <c:ptCount val="4"/>
                <c:pt idx="0">
                  <c:v>3.2456411299999877E-2</c:v>
                </c:pt>
                <c:pt idx="1">
                  <c:v>1.8080538099999988E-2</c:v>
                </c:pt>
                <c:pt idx="2">
                  <c:v>-3.9468222999998748E-3</c:v>
                </c:pt>
                <c:pt idx="3">
                  <c:v>1.3555870199999598E-2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951217184"/>
        <c:axId val="951217744"/>
      </c:barChart>
      <c:lineChart>
        <c:grouping val="standard"/>
        <c:varyColors val="0"/>
        <c:ser>
          <c:idx val="0"/>
          <c:order val="3"/>
          <c:tx>
            <c:v>net change</c:v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99650907520046E-2"/>
                  <c:y val="-3.502969473493777E-2"/>
                </c:manualLayout>
              </c:layout>
              <c:tx>
                <c:rich>
                  <a:bodyPr/>
                  <a:lstStyle/>
                  <a:p>
                    <a:fld id="{57DF2D14-B1BF-48F8-ADBB-830E3A754AD7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1"/>
              <c:layout>
                <c:manualLayout>
                  <c:x val="-7.5331442658969794E-2"/>
                  <c:y val="-9.989098234313909E-2"/>
                </c:manualLayout>
              </c:layout>
              <c:tx>
                <c:rich>
                  <a:bodyPr/>
                  <a:lstStyle/>
                  <a:p>
                    <a:fld id="{200F79C1-106C-4563-A0DA-3732C68346DE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2"/>
              <c:layout>
                <c:manualLayout>
                  <c:x val="-9.3797077590984601E-2"/>
                  <c:y val="3.1061439526759008E-2"/>
                </c:manualLayout>
              </c:layout>
              <c:tx>
                <c:rich>
                  <a:bodyPr/>
                  <a:lstStyle/>
                  <a:p>
                    <a:fld id="{AE288A2A-2BAD-4BC7-9B4E-10BF254B364D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3"/>
              <c:layout>
                <c:manualLayout>
                  <c:x val="-7.7557418014529228E-2"/>
                  <c:y val="-3.6398899012279481E-2"/>
                </c:manualLayout>
              </c:layout>
              <c:tx>
                <c:rich>
                  <a:bodyPr/>
                  <a:lstStyle/>
                  <a:p>
                    <a:fld id="{5C1D62A7-4424-4D8B-B809-8EF203C4A0A8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numRef>
              <c:f>'2'!$J$25:$M$25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'2'!$J$31:$M$31</c:f>
              <c:numCache>
                <c:formatCode>0.00</c:formatCode>
                <c:ptCount val="4"/>
                <c:pt idx="0">
                  <c:v>0.26772204619999984</c:v>
                </c:pt>
                <c:pt idx="1">
                  <c:v>0.31011690500000011</c:v>
                </c:pt>
                <c:pt idx="2">
                  <c:v>-0.25450492000000002</c:v>
                </c:pt>
                <c:pt idx="3">
                  <c:v>8.6278435499999695E-2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datalabelsRange>
                <c15:f>'2'!$J$30:$M$30</c15:f>
                <c15:dlblRangeCache>
                  <c:ptCount val="4"/>
                  <c:pt idx="0">
                    <c:v>0.27</c:v>
                  </c:pt>
                  <c:pt idx="1">
                    <c:v>0.31</c:v>
                  </c:pt>
                  <c:pt idx="2">
                    <c:v>-0.25</c:v>
                  </c:pt>
                  <c:pt idx="3">
                    <c:v>0.09</c:v>
                  </c:pt>
                </c15:dlblRangeCache>
              </c15:datalabelsRang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51217184"/>
        <c:axId val="951217744"/>
      </c:lineChart>
      <c:scatterChart>
        <c:scatterStyle val="lineMarker"/>
        <c:varyColors val="0"/>
        <c:ser>
          <c:idx val="3"/>
          <c:order val="4"/>
          <c:tx>
            <c:strRef>
              <c:f>'2'!$C$99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'2'!$B$100:$B$101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'2'!$C$100:$C$101</c:f>
              <c:numCache>
                <c:formatCode>0.00</c:formatCode>
                <c:ptCount val="2"/>
                <c:pt idx="0">
                  <c:v>-0.5</c:v>
                </c:pt>
                <c:pt idx="1">
                  <c:v>0.5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51218864"/>
        <c:axId val="951218304"/>
      </c:scatterChart>
      <c:catAx>
        <c:axId val="951217184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951217744"/>
        <c:crosses val="autoZero"/>
        <c:auto val="1"/>
        <c:lblAlgn val="ctr"/>
        <c:lblOffset val="100"/>
        <c:tickLblSkip val="1"/>
        <c:noMultiLvlLbl val="0"/>
      </c:catAx>
      <c:valAx>
        <c:axId val="951217744"/>
        <c:scaling>
          <c:orientation val="minMax"/>
          <c:max val="0.5"/>
          <c:min val="-0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951217184"/>
        <c:crosses val="autoZero"/>
        <c:crossBetween val="between"/>
      </c:valAx>
      <c:valAx>
        <c:axId val="951218304"/>
        <c:scaling>
          <c:orientation val="minMax"/>
          <c:max val="0.5"/>
          <c:min val="-0.5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951218864"/>
        <c:crosses val="max"/>
        <c:crossBetween val="midCat"/>
      </c:valAx>
      <c:valAx>
        <c:axId val="95121886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9512183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069480898221056"/>
          <c:y val="0.17099206349206353"/>
          <c:w val="0.89361275153105857"/>
          <c:h val="0.66949100112485938"/>
        </c:manualLayout>
      </c:layout>
      <c:lineChart>
        <c:grouping val="standard"/>
        <c:varyColors val="0"/>
        <c:ser>
          <c:idx val="0"/>
          <c:order val="0"/>
          <c:tx>
            <c:strRef>
              <c:f>'2'!$D$35</c:f>
              <c:strCache>
                <c:ptCount val="1"/>
                <c:pt idx="0">
                  <c:v>monthly retail regular gasoline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'2'!$D$36:$D$95</c:f>
              <c:numCache>
                <c:formatCode>0.000</c:formatCode>
                <c:ptCount val="60"/>
                <c:pt idx="0">
                  <c:v>1.9484999999999999</c:v>
                </c:pt>
                <c:pt idx="1">
                  <c:v>1.7636000000000001</c:v>
                </c:pt>
                <c:pt idx="2">
                  <c:v>1.96875</c:v>
                </c:pt>
                <c:pt idx="3">
                  <c:v>2.1127500000000001</c:v>
                </c:pt>
                <c:pt idx="4">
                  <c:v>2.2681999999999998</c:v>
                </c:pt>
                <c:pt idx="5">
                  <c:v>2.3654999999999999</c:v>
                </c:pt>
                <c:pt idx="6">
                  <c:v>2.2389999999999999</c:v>
                </c:pt>
                <c:pt idx="7">
                  <c:v>2.1776</c:v>
                </c:pt>
                <c:pt idx="8">
                  <c:v>2.2185000000000001</c:v>
                </c:pt>
                <c:pt idx="9">
                  <c:v>2.2494000000000001</c:v>
                </c:pt>
                <c:pt idx="10">
                  <c:v>2.1815000000000002</c:v>
                </c:pt>
                <c:pt idx="11">
                  <c:v>2.2542500000000003</c:v>
                </c:pt>
                <c:pt idx="12">
                  <c:v>2.3490000000000002</c:v>
                </c:pt>
                <c:pt idx="13">
                  <c:v>2.3040000000000003</c:v>
                </c:pt>
                <c:pt idx="14">
                  <c:v>2.3250000000000002</c:v>
                </c:pt>
                <c:pt idx="15">
                  <c:v>2.4172500000000001</c:v>
                </c:pt>
                <c:pt idx="16">
                  <c:v>2.3914</c:v>
                </c:pt>
                <c:pt idx="17">
                  <c:v>2.3465000000000003</c:v>
                </c:pt>
                <c:pt idx="18">
                  <c:v>2.2997999999999998</c:v>
                </c:pt>
                <c:pt idx="19">
                  <c:v>2.3802500000000002</c:v>
                </c:pt>
                <c:pt idx="20">
                  <c:v>2.6452499999999999</c:v>
                </c:pt>
                <c:pt idx="21">
                  <c:v>2.5049999999999999</c:v>
                </c:pt>
                <c:pt idx="22">
                  <c:v>2.5635000000000003</c:v>
                </c:pt>
                <c:pt idx="23">
                  <c:v>2.47675</c:v>
                </c:pt>
                <c:pt idx="24">
                  <c:v>2.5546000000000002</c:v>
                </c:pt>
                <c:pt idx="25">
                  <c:v>2.58725</c:v>
                </c:pt>
                <c:pt idx="26">
                  <c:v>2.5912500000000001</c:v>
                </c:pt>
                <c:pt idx="27">
                  <c:v>2.7569999999999997</c:v>
                </c:pt>
                <c:pt idx="28">
                  <c:v>2.9007499999999999</c:v>
                </c:pt>
                <c:pt idx="29">
                  <c:v>2.8907499999999997</c:v>
                </c:pt>
                <c:pt idx="30">
                  <c:v>2.8486000000000002</c:v>
                </c:pt>
                <c:pt idx="31">
                  <c:v>2.83575</c:v>
                </c:pt>
                <c:pt idx="32">
                  <c:v>2.8355000000000001</c:v>
                </c:pt>
                <c:pt idx="33">
                  <c:v>2.86</c:v>
                </c:pt>
                <c:pt idx="34">
                  <c:v>2.6472500000000001</c:v>
                </c:pt>
                <c:pt idx="35">
                  <c:v>2.3656000000000001</c:v>
                </c:pt>
                <c:pt idx="36">
                  <c:v>2.2477499999999999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'2'!$F$35</c:f>
              <c:strCache>
                <c:ptCount val="1"/>
                <c:pt idx="0">
                  <c:v>annual average gasoline</c:v>
                </c:pt>
              </c:strCache>
            </c:strRef>
          </c:tx>
          <c:spPr>
            <a:ln w="25400" cap="rnd">
              <a:solidFill>
                <a:schemeClr val="tx1">
                  <a:alpha val="8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'2'!$F$36:$F$95</c:f>
              <c:numCache>
                <c:formatCode>0.000</c:formatCode>
                <c:ptCount val="60"/>
                <c:pt idx="1">
                  <c:v>2.1456291666666663</c:v>
                </c:pt>
                <c:pt idx="2">
                  <c:v>2.1456291666666663</c:v>
                </c:pt>
                <c:pt idx="3">
                  <c:v>2.1456291666666663</c:v>
                </c:pt>
                <c:pt idx="4">
                  <c:v>2.1456291666666663</c:v>
                </c:pt>
                <c:pt idx="5">
                  <c:v>2.1456291666666663</c:v>
                </c:pt>
                <c:pt idx="6">
                  <c:v>2.1456291666666663</c:v>
                </c:pt>
                <c:pt idx="7">
                  <c:v>2.1456291666666663</c:v>
                </c:pt>
                <c:pt idx="8">
                  <c:v>2.1456291666666663</c:v>
                </c:pt>
                <c:pt idx="9">
                  <c:v>2.1456291666666663</c:v>
                </c:pt>
                <c:pt idx="10">
                  <c:v>2.1456291666666663</c:v>
                </c:pt>
                <c:pt idx="13">
                  <c:v>2.4169750000000003</c:v>
                </c:pt>
                <c:pt idx="14">
                  <c:v>2.4169750000000003</c:v>
                </c:pt>
                <c:pt idx="15">
                  <c:v>2.4169750000000003</c:v>
                </c:pt>
                <c:pt idx="16">
                  <c:v>2.4169750000000003</c:v>
                </c:pt>
                <c:pt idx="17">
                  <c:v>2.4169750000000003</c:v>
                </c:pt>
                <c:pt idx="18">
                  <c:v>2.4169750000000003</c:v>
                </c:pt>
                <c:pt idx="19">
                  <c:v>2.4169750000000003</c:v>
                </c:pt>
                <c:pt idx="20">
                  <c:v>2.4169750000000003</c:v>
                </c:pt>
                <c:pt idx="21">
                  <c:v>2.4169750000000003</c:v>
                </c:pt>
                <c:pt idx="22">
                  <c:v>2.4169750000000003</c:v>
                </c:pt>
                <c:pt idx="25">
                  <c:v>2.7228583333333334</c:v>
                </c:pt>
                <c:pt idx="26">
                  <c:v>2.7228583333333334</c:v>
                </c:pt>
                <c:pt idx="27">
                  <c:v>2.7228583333333334</c:v>
                </c:pt>
                <c:pt idx="28">
                  <c:v>2.7228583333333334</c:v>
                </c:pt>
                <c:pt idx="29">
                  <c:v>2.7228583333333334</c:v>
                </c:pt>
                <c:pt idx="30">
                  <c:v>2.7228583333333334</c:v>
                </c:pt>
                <c:pt idx="31">
                  <c:v>2.7228583333333334</c:v>
                </c:pt>
                <c:pt idx="32">
                  <c:v>2.7228583333333334</c:v>
                </c:pt>
                <c:pt idx="33">
                  <c:v>2.7228583333333334</c:v>
                </c:pt>
                <c:pt idx="34">
                  <c:v>2.7228583333333334</c:v>
                </c:pt>
                <c:pt idx="37">
                  <c:v>2.468523166666666</c:v>
                </c:pt>
                <c:pt idx="38">
                  <c:v>2.468523166666666</c:v>
                </c:pt>
                <c:pt idx="39">
                  <c:v>2.468523166666666</c:v>
                </c:pt>
                <c:pt idx="40">
                  <c:v>2.468523166666666</c:v>
                </c:pt>
                <c:pt idx="41">
                  <c:v>2.468523166666666</c:v>
                </c:pt>
                <c:pt idx="42">
                  <c:v>2.468523166666666</c:v>
                </c:pt>
                <c:pt idx="43">
                  <c:v>2.468523166666666</c:v>
                </c:pt>
                <c:pt idx="44">
                  <c:v>2.468523166666666</c:v>
                </c:pt>
                <c:pt idx="45">
                  <c:v>2.468523166666666</c:v>
                </c:pt>
                <c:pt idx="46">
                  <c:v>2.468523166666666</c:v>
                </c:pt>
                <c:pt idx="49">
                  <c:v>2.5557896666666662</c:v>
                </c:pt>
                <c:pt idx="50">
                  <c:v>2.5557896666666662</c:v>
                </c:pt>
                <c:pt idx="51">
                  <c:v>2.5557896666666662</c:v>
                </c:pt>
                <c:pt idx="52">
                  <c:v>2.5557896666666662</c:v>
                </c:pt>
                <c:pt idx="53">
                  <c:v>2.5557896666666662</c:v>
                </c:pt>
                <c:pt idx="54">
                  <c:v>2.5557896666666662</c:v>
                </c:pt>
                <c:pt idx="55">
                  <c:v>2.5557896666666662</c:v>
                </c:pt>
                <c:pt idx="56">
                  <c:v>2.5557896666666662</c:v>
                </c:pt>
                <c:pt idx="57">
                  <c:v>2.5557896666666662</c:v>
                </c:pt>
                <c:pt idx="58">
                  <c:v>2.5557896666666662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'2'!$I$35</c:f>
              <c:strCache>
                <c:ptCount val="1"/>
                <c:pt idx="0">
                  <c:v>monthly Brent crude oil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'2'!$I$36:$I$95</c:f>
              <c:numCache>
                <c:formatCode>0.000</c:formatCode>
                <c:ptCount val="60"/>
                <c:pt idx="0">
                  <c:v>0.73095238095238091</c:v>
                </c:pt>
                <c:pt idx="1">
                  <c:v>0.76623809523809527</c:v>
                </c:pt>
                <c:pt idx="2">
                  <c:v>0.90976190476190477</c:v>
                </c:pt>
                <c:pt idx="3">
                  <c:v>0.99007142857142849</c:v>
                </c:pt>
                <c:pt idx="4">
                  <c:v>1.1129047619047618</c:v>
                </c:pt>
                <c:pt idx="5">
                  <c:v>1.1487380952380952</c:v>
                </c:pt>
                <c:pt idx="6">
                  <c:v>1.0702857142857143</c:v>
                </c:pt>
                <c:pt idx="7">
                  <c:v>1.0915000000000001</c:v>
                </c:pt>
                <c:pt idx="8">
                  <c:v>1.1087619047619046</c:v>
                </c:pt>
                <c:pt idx="9">
                  <c:v>1.179095238095238</c:v>
                </c:pt>
                <c:pt idx="10">
                  <c:v>1.0650952380952381</c:v>
                </c:pt>
                <c:pt idx="11">
                  <c:v>1.2687857142857144</c:v>
                </c:pt>
                <c:pt idx="12">
                  <c:v>1.2994523809523808</c:v>
                </c:pt>
                <c:pt idx="13">
                  <c:v>1.3064285714285713</c:v>
                </c:pt>
                <c:pt idx="14">
                  <c:v>1.2283095238095239</c:v>
                </c:pt>
                <c:pt idx="15">
                  <c:v>1.2454285714285713</c:v>
                </c:pt>
                <c:pt idx="16">
                  <c:v>1.1982619047619048</c:v>
                </c:pt>
                <c:pt idx="17">
                  <c:v>1.1040000000000001</c:v>
                </c:pt>
                <c:pt idx="18">
                  <c:v>1.1542619047619047</c:v>
                </c:pt>
                <c:pt idx="19">
                  <c:v>1.2310476190476192</c:v>
                </c:pt>
                <c:pt idx="20">
                  <c:v>1.3369761904761905</c:v>
                </c:pt>
                <c:pt idx="21">
                  <c:v>1.3692380952380954</c:v>
                </c:pt>
                <c:pt idx="22">
                  <c:v>1.4931904761904762</c:v>
                </c:pt>
                <c:pt idx="23">
                  <c:v>1.5327142857142857</c:v>
                </c:pt>
                <c:pt idx="24">
                  <c:v>1.6446904761904761</c:v>
                </c:pt>
                <c:pt idx="25">
                  <c:v>1.5551904761904762</c:v>
                </c:pt>
                <c:pt idx="26">
                  <c:v>1.5718333333333332</c:v>
                </c:pt>
                <c:pt idx="27">
                  <c:v>1.7168095238095238</c:v>
                </c:pt>
                <c:pt idx="28">
                  <c:v>1.8327380952380952</c:v>
                </c:pt>
                <c:pt idx="29">
                  <c:v>1.7715476190476191</c:v>
                </c:pt>
                <c:pt idx="30">
                  <c:v>1.7679523809523812</c:v>
                </c:pt>
                <c:pt idx="31">
                  <c:v>1.7268571428571431</c:v>
                </c:pt>
                <c:pt idx="32">
                  <c:v>1.8783571428571431</c:v>
                </c:pt>
                <c:pt idx="33">
                  <c:v>1.9293333333333333</c:v>
                </c:pt>
                <c:pt idx="34">
                  <c:v>1.5416190476190477</c:v>
                </c:pt>
                <c:pt idx="35">
                  <c:v>1.3657619047619047</c:v>
                </c:pt>
                <c:pt idx="36">
                  <c:v>1.4145238095238095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5"/>
          <c:order val="3"/>
          <c:tx>
            <c:strRef>
              <c:f>'2'!$K$35</c:f>
              <c:strCache>
                <c:ptCount val="1"/>
                <c:pt idx="0">
                  <c:v>annual average Brent</c:v>
                </c:pt>
              </c:strCache>
            </c:strRef>
          </c:tx>
          <c:spPr>
            <a:ln w="25400" cap="rnd">
              <a:solidFill>
                <a:schemeClr val="accent2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dPt>
            <c:idx val="57"/>
            <c:marker>
              <c:symbol val="none"/>
            </c:marker>
            <c:bubble3D val="0"/>
            <c:spPr>
              <a:ln w="25400" cap="rnd">
                <a:solidFill>
                  <a:schemeClr val="accent2">
                    <a:lumMod val="50000"/>
                  </a:schemeClr>
                </a:solidFill>
                <a:round/>
              </a:ln>
              <a:effectLst/>
            </c:spPr>
          </c:dPt>
          <c:cat>
            <c:numRef>
              <c:f>'2'!$B$36:$B$95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'2'!$K$36:$K$95</c:f>
              <c:numCache>
                <c:formatCode>0.000</c:formatCode>
                <c:ptCount val="60"/>
                <c:pt idx="1">
                  <c:v>1.0368492063492065</c:v>
                </c:pt>
                <c:pt idx="2">
                  <c:v>1.0368492063492065</c:v>
                </c:pt>
                <c:pt idx="3">
                  <c:v>1.0368492063492065</c:v>
                </c:pt>
                <c:pt idx="4">
                  <c:v>1.0368492063492065</c:v>
                </c:pt>
                <c:pt idx="5">
                  <c:v>1.0368492063492065</c:v>
                </c:pt>
                <c:pt idx="6">
                  <c:v>1.0368492063492065</c:v>
                </c:pt>
                <c:pt idx="7">
                  <c:v>1.0368492063492065</c:v>
                </c:pt>
                <c:pt idx="8">
                  <c:v>1.0368492063492065</c:v>
                </c:pt>
                <c:pt idx="9">
                  <c:v>1.0368492063492065</c:v>
                </c:pt>
                <c:pt idx="10">
                  <c:v>1.0368492063492065</c:v>
                </c:pt>
                <c:pt idx="13">
                  <c:v>1.2916091269841272</c:v>
                </c:pt>
                <c:pt idx="14">
                  <c:v>1.2916091269841272</c:v>
                </c:pt>
                <c:pt idx="15">
                  <c:v>1.2916091269841272</c:v>
                </c:pt>
                <c:pt idx="16">
                  <c:v>1.2916091269841272</c:v>
                </c:pt>
                <c:pt idx="17">
                  <c:v>1.2916091269841272</c:v>
                </c:pt>
                <c:pt idx="18">
                  <c:v>1.2916091269841272</c:v>
                </c:pt>
                <c:pt idx="19">
                  <c:v>1.2916091269841272</c:v>
                </c:pt>
                <c:pt idx="20">
                  <c:v>1.2916091269841272</c:v>
                </c:pt>
                <c:pt idx="21">
                  <c:v>1.2916091269841272</c:v>
                </c:pt>
                <c:pt idx="22">
                  <c:v>1.2916091269841272</c:v>
                </c:pt>
                <c:pt idx="25">
                  <c:v>1.6918908730158728</c:v>
                </c:pt>
                <c:pt idx="26">
                  <c:v>1.6918908730158728</c:v>
                </c:pt>
                <c:pt idx="27">
                  <c:v>1.6918908730158728</c:v>
                </c:pt>
                <c:pt idx="28">
                  <c:v>1.6918908730158728</c:v>
                </c:pt>
                <c:pt idx="29">
                  <c:v>1.6918908730158728</c:v>
                </c:pt>
                <c:pt idx="30">
                  <c:v>1.6918908730158728</c:v>
                </c:pt>
                <c:pt idx="31">
                  <c:v>1.6918908730158728</c:v>
                </c:pt>
                <c:pt idx="32">
                  <c:v>1.6918908730158728</c:v>
                </c:pt>
                <c:pt idx="33">
                  <c:v>1.6918908730158728</c:v>
                </c:pt>
                <c:pt idx="34">
                  <c:v>1.6918908730158728</c:v>
                </c:pt>
                <c:pt idx="37">
                  <c:v>1.4531944444444445</c:v>
                </c:pt>
                <c:pt idx="38">
                  <c:v>1.4531944444444445</c:v>
                </c:pt>
                <c:pt idx="39">
                  <c:v>1.4531944444444445</c:v>
                </c:pt>
                <c:pt idx="40">
                  <c:v>1.4531944444444445</c:v>
                </c:pt>
                <c:pt idx="41">
                  <c:v>1.4531944444444445</c:v>
                </c:pt>
                <c:pt idx="42">
                  <c:v>1.4531944444444445</c:v>
                </c:pt>
                <c:pt idx="43">
                  <c:v>1.4531944444444445</c:v>
                </c:pt>
                <c:pt idx="44">
                  <c:v>1.4531944444444445</c:v>
                </c:pt>
                <c:pt idx="45">
                  <c:v>1.4531944444444445</c:v>
                </c:pt>
                <c:pt idx="46">
                  <c:v>1.4531944444444445</c:v>
                </c:pt>
                <c:pt idx="49">
                  <c:v>1.4761904761904763</c:v>
                </c:pt>
                <c:pt idx="50">
                  <c:v>1.4761904761904763</c:v>
                </c:pt>
                <c:pt idx="51">
                  <c:v>1.4761904761904763</c:v>
                </c:pt>
                <c:pt idx="52">
                  <c:v>1.4761904761904763</c:v>
                </c:pt>
                <c:pt idx="53">
                  <c:v>1.4761904761904763</c:v>
                </c:pt>
                <c:pt idx="54">
                  <c:v>1.4761904761904763</c:v>
                </c:pt>
                <c:pt idx="55">
                  <c:v>1.4761904761904763</c:v>
                </c:pt>
                <c:pt idx="56">
                  <c:v>1.4761904761904763</c:v>
                </c:pt>
                <c:pt idx="57">
                  <c:v>1.4761904761904763</c:v>
                </c:pt>
                <c:pt idx="58">
                  <c:v>1.4761904761904763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'2'!$J$35</c:f>
              <c:strCache>
                <c:ptCount val="1"/>
                <c:pt idx="0">
                  <c:v>Brent  forecast</c:v>
                </c:pt>
              </c:strCache>
            </c:strRef>
          </c:tx>
          <c:spPr>
            <a:ln w="28575" cap="rnd">
              <a:solidFill>
                <a:schemeClr val="accent2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'2'!$J$36:$J$95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1.4145238095238095</c:v>
                </c:pt>
                <c:pt idx="37">
                  <c:v>1.4761904761904763</c:v>
                </c:pt>
                <c:pt idx="38">
                  <c:v>1.4761904761904763</c:v>
                </c:pt>
                <c:pt idx="39">
                  <c:v>1.4761904761904763</c:v>
                </c:pt>
                <c:pt idx="40">
                  <c:v>1.4761904761904763</c:v>
                </c:pt>
                <c:pt idx="41">
                  <c:v>1.4285714285714286</c:v>
                </c:pt>
                <c:pt idx="42">
                  <c:v>1.4285714285714286</c:v>
                </c:pt>
                <c:pt idx="43">
                  <c:v>1.4285714285714286</c:v>
                </c:pt>
                <c:pt idx="44">
                  <c:v>1.4523809523809523</c:v>
                </c:pt>
                <c:pt idx="45">
                  <c:v>1.4523809523809523</c:v>
                </c:pt>
                <c:pt idx="46">
                  <c:v>1.4523809523809523</c:v>
                </c:pt>
                <c:pt idx="47">
                  <c:v>1.4761904761904763</c:v>
                </c:pt>
                <c:pt idx="48">
                  <c:v>1.4761904761904763</c:v>
                </c:pt>
                <c:pt idx="49">
                  <c:v>1.4761904761904763</c:v>
                </c:pt>
                <c:pt idx="50">
                  <c:v>1.4761904761904763</c:v>
                </c:pt>
                <c:pt idx="51">
                  <c:v>1.4761904761904763</c:v>
                </c:pt>
                <c:pt idx="52">
                  <c:v>1.4761904761904763</c:v>
                </c:pt>
                <c:pt idx="53">
                  <c:v>1.4761904761904763</c:v>
                </c:pt>
                <c:pt idx="54">
                  <c:v>1.4761904761904763</c:v>
                </c:pt>
                <c:pt idx="55">
                  <c:v>1.4761904761904763</c:v>
                </c:pt>
                <c:pt idx="56">
                  <c:v>1.4761904761904763</c:v>
                </c:pt>
                <c:pt idx="57">
                  <c:v>1.4761904761904763</c:v>
                </c:pt>
                <c:pt idx="58">
                  <c:v>1.4761904761904763</c:v>
                </c:pt>
                <c:pt idx="59">
                  <c:v>1.4761904761904763</c:v>
                </c:pt>
              </c:numCache>
            </c:numRef>
          </c:val>
          <c:smooth val="0"/>
        </c:ser>
        <c:ser>
          <c:idx val="2"/>
          <c:order val="5"/>
          <c:tx>
            <c:strRef>
              <c:f>'2'!$E$35</c:f>
              <c:strCache>
                <c:ptCount val="1"/>
                <c:pt idx="0">
                  <c:v>gasoline forecast</c:v>
                </c:pt>
              </c:strCache>
            </c:strRef>
          </c:tx>
          <c:spPr>
            <a:ln w="28575" cap="rnd">
              <a:solidFill>
                <a:schemeClr val="accent1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'2'!$E$36:$E$95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2.2477499999999999</c:v>
                </c:pt>
                <c:pt idx="37">
                  <c:v>2.2666200000000001</c:v>
                </c:pt>
                <c:pt idx="38">
                  <c:v>2.4262600000000001</c:v>
                </c:pt>
                <c:pt idx="39">
                  <c:v>2.4989089999999998</c:v>
                </c:pt>
                <c:pt idx="40">
                  <c:v>2.571701</c:v>
                </c:pt>
                <c:pt idx="41">
                  <c:v>2.574122</c:v>
                </c:pt>
                <c:pt idx="42">
                  <c:v>2.5703309999999999</c:v>
                </c:pt>
                <c:pt idx="43">
                  <c:v>2.5644690000000003</c:v>
                </c:pt>
                <c:pt idx="44">
                  <c:v>2.5356339999999999</c:v>
                </c:pt>
                <c:pt idx="45">
                  <c:v>2.5002680000000002</c:v>
                </c:pt>
                <c:pt idx="46">
                  <c:v>2.4746579999999998</c:v>
                </c:pt>
                <c:pt idx="47">
                  <c:v>2.391556</c:v>
                </c:pt>
                <c:pt idx="48">
                  <c:v>2.3748619999999998</c:v>
                </c:pt>
                <c:pt idx="49">
                  <c:v>2.496413</c:v>
                </c:pt>
                <c:pt idx="50">
                  <c:v>2.5895109999999999</c:v>
                </c:pt>
                <c:pt idx="51">
                  <c:v>2.6137329999999999</c:v>
                </c:pt>
                <c:pt idx="52">
                  <c:v>2.6513350000000004</c:v>
                </c:pt>
                <c:pt idx="53">
                  <c:v>2.697047</c:v>
                </c:pt>
                <c:pt idx="54">
                  <c:v>2.6786810000000001</c:v>
                </c:pt>
                <c:pt idx="55">
                  <c:v>2.6152609999999998</c:v>
                </c:pt>
                <c:pt idx="56">
                  <c:v>2.5648309999999999</c:v>
                </c:pt>
                <c:pt idx="57">
                  <c:v>2.514011</c:v>
                </c:pt>
                <c:pt idx="58">
                  <c:v>2.4469099999999999</c:v>
                </c:pt>
                <c:pt idx="59">
                  <c:v>2.4268809999999998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47063376"/>
        <c:axId val="1147063936"/>
      </c:lineChart>
      <c:catAx>
        <c:axId val="11470633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147063936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1147063936"/>
        <c:scaling>
          <c:orientation val="minMax"/>
          <c:max val="5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1470633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l"/>
      <c:layout>
        <c:manualLayout>
          <c:xMode val="edge"/>
          <c:yMode val="edge"/>
          <c:x val="0.14351851851851852"/>
          <c:y val="0.24386607924009499"/>
          <c:w val="0.71763961796442111"/>
          <c:h val="0.1709980002499687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79104695246426"/>
          <c:y val="0.17344519435070616"/>
          <c:w val="0.7986071011956839"/>
          <c:h val="0.66215785526809146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'3'!$C$26</c:f>
              <c:strCache>
                <c:ptCount val="1"/>
                <c:pt idx="0">
                  <c:v>Brent crude oil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'3'!$J$25:$M$25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'3'!$J$26:$M$26</c:f>
              <c:numCache>
                <c:formatCode>0.00</c:formatCode>
                <c:ptCount val="4"/>
                <c:pt idx="0">
                  <c:v>0.24780877092857145</c:v>
                </c:pt>
                <c:pt idx="1">
                  <c:v>0.40571983814285728</c:v>
                </c:pt>
                <c:pt idx="2">
                  <c:v>-0.24192499530952394</c:v>
                </c:pt>
                <c:pt idx="3">
                  <c:v>2.3093355928571535E-2</c:v>
                </c:pt>
              </c:numCache>
            </c:numRef>
          </c:val>
          <c:extLst/>
        </c:ser>
        <c:ser>
          <c:idx val="2"/>
          <c:order val="1"/>
          <c:tx>
            <c:strRef>
              <c:f>'3'!$C$27</c:f>
              <c:strCache>
                <c:ptCount val="1"/>
                <c:pt idx="0">
                  <c:v>wholesale margin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'3'!$J$25:$M$25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'3'!$J$27:$M$27</c:f>
              <c:numCache>
                <c:formatCode>0.00</c:formatCode>
                <c:ptCount val="4"/>
                <c:pt idx="0">
                  <c:v>6.3218133871428384E-2</c:v>
                </c:pt>
                <c:pt idx="1">
                  <c:v>4.2741462057142687E-2</c:v>
                </c:pt>
                <c:pt idx="2">
                  <c:v>3.676874630952387E-2</c:v>
                </c:pt>
                <c:pt idx="3">
                  <c:v>0.16748192437142873</c:v>
                </c:pt>
              </c:numCache>
            </c:numRef>
          </c:val>
          <c:extLst/>
        </c:ser>
        <c:ser>
          <c:idx val="4"/>
          <c:order val="2"/>
          <c:tx>
            <c:strRef>
              <c:f>'3'!$C$28</c:f>
              <c:strCache>
                <c:ptCount val="1"/>
                <c:pt idx="0">
                  <c:v>retail margin</c:v>
                </c:pt>
              </c:strCache>
            </c:strRef>
          </c:tx>
          <c:spPr>
            <a:solidFill>
              <a:schemeClr val="accent3"/>
            </a:solidFill>
            <a:ln w="28575" cap="rnd">
              <a:noFill/>
              <a:round/>
            </a:ln>
            <a:effectLst/>
          </c:spPr>
          <c:invertIfNegative val="0"/>
          <c:dLbls>
            <c:dLbl>
              <c:idx val="0"/>
              <c:layout>
                <c:manualLayout>
                  <c:x val="-2.3142680081656886E-3"/>
                  <c:y val="-4.4916416697912763E-2"/>
                </c:manualLayout>
              </c:layout>
              <c:tx>
                <c:rich>
                  <a:bodyPr rot="0" spcFirstLastPara="1" vertOverflow="ellipsis" vert="horz" wrap="square" lIns="38100" tIns="18288" rIns="38100" bIns="18288" anchor="ctr" anchorCtr="1">
                    <a:noAutofit/>
                  </a:bodyPr>
                  <a:lstStyle/>
                  <a:p>
                    <a:pPr>
                      <a:defRPr sz="900" b="1" i="0" u="none" strike="noStrike" kern="1200" baseline="0">
                        <a:solidFill>
                          <a:sysClr val="windowText" lastClr="000000"/>
                        </a:solidFill>
                        <a:latin typeface="Arial" panose="020B0604020202020204" pitchFamily="34" charset="0"/>
                        <a:ea typeface="+mn-ea"/>
                        <a:cs typeface="+mn-cs"/>
                      </a:defRPr>
                    </a:pPr>
                    <a:fld id="{176352B8-D6F6-4C00-8A08-8D8F15405BEE}" type="CELLRANGE">
                      <a:rPr lang="en-US"/>
                      <a:pPr>
                        <a:defRPr sz="900" b="1" i="0" u="none" strike="noStrike" kern="1200" baseline="0">
                          <a:solidFill>
                            <a:sysClr val="windowText" lastClr="000000"/>
                          </a:solidFill>
                          <a:latin typeface="Arial" panose="020B0604020202020204" pitchFamily="34" charset="0"/>
                          <a:ea typeface="+mn-ea"/>
                          <a:cs typeface="+mn-cs"/>
                        </a:defRPr>
                      </a:pPr>
                      <a:t>[CELLRANGE]</a:t>
                    </a:fld>
                    <a:endParaRPr lang="en-US"/>
                  </a:p>
                </c:rich>
              </c:tx>
              <c:numFmt formatCode="#,##0.00" sourceLinked="0"/>
              <c:spPr>
                <a:noFill/>
                <a:ln>
                  <a:noFill/>
                </a:ln>
                <a:effectLst/>
              </c:spPr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>
                    <c:manualLayout>
                      <c:w val="0.14707822980460775"/>
                      <c:h val="6.489751281089863E-2"/>
                    </c:manualLayout>
                  </c15:layout>
                  <c15:dlblFieldTable/>
                  <c15:showDataLabelsRange val="1"/>
                </c:ext>
              </c:extLst>
            </c:dLbl>
            <c:dLbl>
              <c:idx val="1"/>
              <c:layout>
                <c:manualLayout>
                  <c:x val="-8.4875562720133283E-17"/>
                  <c:y val="-4.7771841019872516E-2"/>
                </c:manualLayout>
              </c:layout>
              <c:tx>
                <c:rich>
                  <a:bodyPr/>
                  <a:lstStyle/>
                  <a:p>
                    <a:fld id="{0B799F5D-191F-49FB-86D9-08CA834856F8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2"/>
              <c:layout>
                <c:manualLayout>
                  <c:x val="0"/>
                  <c:y val="-5.1370766154230724E-2"/>
                </c:manualLayout>
              </c:layout>
              <c:tx>
                <c:rich>
                  <a:bodyPr/>
                  <a:lstStyle/>
                  <a:p>
                    <a:fld id="{C08E2176-C303-436C-A958-A58201D71D6D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3"/>
              <c:layout>
                <c:manualLayout>
                  <c:x val="4.6296296296296294E-3"/>
                  <c:y val="-3.9092300962379777E-2"/>
                </c:manualLayout>
              </c:layout>
              <c:tx>
                <c:rich>
                  <a:bodyPr/>
                  <a:lstStyle/>
                  <a:p>
                    <a:fld id="{E6222DA5-B401-4DE8-AA1E-CCCBAC66C587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inBase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DataLabelsRange val="1"/>
                <c15:showLeaderLines val="1"/>
                <c15:leaderLines>
                  <c:spPr>
                    <a:ln>
                      <a:noFill/>
                    </a:ln>
                  </c:spPr>
                </c15:leaderLines>
              </c:ext>
            </c:extLst>
          </c:dLbls>
          <c:cat>
            <c:numRef>
              <c:f>'3'!$J$25:$M$25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'3'!$J$28:$M$28</c:f>
              <c:numCache>
                <c:formatCode>0.00</c:formatCode>
                <c:ptCount val="4"/>
                <c:pt idx="0">
                  <c:v>3.3060466100000241E-2</c:v>
                </c:pt>
                <c:pt idx="1">
                  <c:v>8.0748577799999666E-2</c:v>
                </c:pt>
                <c:pt idx="2">
                  <c:v>-2.4062430599999685E-2</c:v>
                </c:pt>
                <c:pt idx="3">
                  <c:v>1.8818076999995714E-3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'3'!$J$30:$M$30</c15:f>
                <c15:dlblRangeCache>
                  <c:ptCount val="4"/>
                  <c:pt idx="0">
                    <c:v>0.34</c:v>
                  </c:pt>
                  <c:pt idx="1">
                    <c:v>0.53</c:v>
                  </c:pt>
                  <c:pt idx="2">
                    <c:v>-0.23</c:v>
                  </c:pt>
                  <c:pt idx="3">
                    <c:v>0.19</c:v>
                  </c:pt>
                </c15:dlblRangeCache>
              </c15:datalabelsRang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147070096"/>
        <c:axId val="1147070656"/>
      </c:barChart>
      <c:lineChart>
        <c:grouping val="standard"/>
        <c:varyColors val="0"/>
        <c:ser>
          <c:idx val="0"/>
          <c:order val="3"/>
          <c:tx>
            <c:v>net change</c:v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cat>
            <c:numRef>
              <c:f>'3'!$J$25:$M$25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'3'!$J$31:$M$31</c:f>
              <c:numCache>
                <c:formatCode>0.00</c:formatCode>
                <c:ptCount val="4"/>
                <c:pt idx="0">
                  <c:v>0.34408737090000008</c:v>
                </c:pt>
                <c:pt idx="1">
                  <c:v>0.52920987799999963</c:v>
                </c:pt>
                <c:pt idx="2">
                  <c:v>-0.22921867959999975</c:v>
                </c:pt>
                <c:pt idx="3">
                  <c:v>0.19245708799999983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47070096"/>
        <c:axId val="1147070656"/>
      </c:lineChart>
      <c:scatterChart>
        <c:scatterStyle val="lineMarker"/>
        <c:varyColors val="0"/>
        <c:ser>
          <c:idx val="3"/>
          <c:order val="4"/>
          <c:tx>
            <c:strRef>
              <c:f>'3'!$C$99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'3'!$B$100:$B$101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'3'!$C$100:$C$101</c:f>
              <c:numCache>
                <c:formatCode>0.00</c:formatCode>
                <c:ptCount val="2"/>
                <c:pt idx="0">
                  <c:v>-0.5</c:v>
                </c:pt>
                <c:pt idx="1">
                  <c:v>0.5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47071776"/>
        <c:axId val="1147071216"/>
      </c:scatterChart>
      <c:catAx>
        <c:axId val="1147070096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147070656"/>
        <c:crosses val="autoZero"/>
        <c:auto val="1"/>
        <c:lblAlgn val="ctr"/>
        <c:lblOffset val="100"/>
        <c:tickLblSkip val="1"/>
        <c:noMultiLvlLbl val="0"/>
      </c:catAx>
      <c:valAx>
        <c:axId val="1147070656"/>
        <c:scaling>
          <c:orientation val="minMax"/>
          <c:max val="0.60000000000000009"/>
          <c:min val="-0.60000000000000009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147070096"/>
        <c:crosses val="autoZero"/>
        <c:crossBetween val="between"/>
        <c:majorUnit val="0.2"/>
      </c:valAx>
      <c:valAx>
        <c:axId val="1147071216"/>
        <c:scaling>
          <c:orientation val="minMax"/>
          <c:max val="0.5"/>
          <c:min val="-0.5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1147071776"/>
        <c:crosses val="max"/>
        <c:crossBetween val="midCat"/>
      </c:valAx>
      <c:valAx>
        <c:axId val="114707177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14707121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069480898221056"/>
          <c:y val="0.17099206349206353"/>
          <c:w val="0.78468248760571591"/>
          <c:h val="0.66949100112485938"/>
        </c:manualLayout>
      </c:layout>
      <c:lineChart>
        <c:grouping val="standard"/>
        <c:varyColors val="0"/>
        <c:ser>
          <c:idx val="0"/>
          <c:order val="0"/>
          <c:tx>
            <c:strRef>
              <c:f>'3'!$D$35</c:f>
              <c:strCache>
                <c:ptCount val="1"/>
                <c:pt idx="0">
                  <c:v>monthly retail diesel</c:v>
                </c:pt>
              </c:strCache>
            </c:strRef>
          </c:tx>
          <c:spPr>
            <a:ln w="2540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'3'!$D$36:$D$95</c:f>
              <c:numCache>
                <c:formatCode>0.000</c:formatCode>
                <c:ptCount val="60"/>
                <c:pt idx="0">
                  <c:v>2.1427499999999999</c:v>
                </c:pt>
                <c:pt idx="1">
                  <c:v>1.9982</c:v>
                </c:pt>
                <c:pt idx="2">
                  <c:v>2.09</c:v>
                </c:pt>
                <c:pt idx="3">
                  <c:v>2.1515</c:v>
                </c:pt>
                <c:pt idx="4">
                  <c:v>2.3146</c:v>
                </c:pt>
                <c:pt idx="5">
                  <c:v>2.4224999999999999</c:v>
                </c:pt>
                <c:pt idx="6">
                  <c:v>2.4045000000000001</c:v>
                </c:pt>
                <c:pt idx="7">
                  <c:v>2.3506</c:v>
                </c:pt>
                <c:pt idx="8">
                  <c:v>2.39425</c:v>
                </c:pt>
                <c:pt idx="9">
                  <c:v>2.4544000000000001</c:v>
                </c:pt>
                <c:pt idx="10">
                  <c:v>2.4384999999999999</c:v>
                </c:pt>
                <c:pt idx="11">
                  <c:v>2.5099999999999998</c:v>
                </c:pt>
                <c:pt idx="12">
                  <c:v>2.5798000000000001</c:v>
                </c:pt>
                <c:pt idx="13">
                  <c:v>2.5680000000000001</c:v>
                </c:pt>
                <c:pt idx="14">
                  <c:v>2.5535000000000001</c:v>
                </c:pt>
                <c:pt idx="15">
                  <c:v>2.5825</c:v>
                </c:pt>
                <c:pt idx="16">
                  <c:v>2.5604</c:v>
                </c:pt>
                <c:pt idx="17">
                  <c:v>2.5105</c:v>
                </c:pt>
                <c:pt idx="18">
                  <c:v>2.4964</c:v>
                </c:pt>
                <c:pt idx="19">
                  <c:v>2.5950000000000002</c:v>
                </c:pt>
                <c:pt idx="20">
                  <c:v>2.7847500000000003</c:v>
                </c:pt>
                <c:pt idx="21">
                  <c:v>2.7942</c:v>
                </c:pt>
                <c:pt idx="22">
                  <c:v>2.9087499999999999</c:v>
                </c:pt>
                <c:pt idx="23">
                  <c:v>2.9089999999999998</c:v>
                </c:pt>
                <c:pt idx="24">
                  <c:v>3.0183999999999997</c:v>
                </c:pt>
                <c:pt idx="25">
                  <c:v>3.04575</c:v>
                </c:pt>
                <c:pt idx="26">
                  <c:v>2.9874999999999998</c:v>
                </c:pt>
                <c:pt idx="27">
                  <c:v>3.0957999999999997</c:v>
                </c:pt>
                <c:pt idx="28">
                  <c:v>3.2437499999999999</c:v>
                </c:pt>
                <c:pt idx="29">
                  <c:v>3.2527499999999998</c:v>
                </c:pt>
                <c:pt idx="30">
                  <c:v>3.2327999999999997</c:v>
                </c:pt>
                <c:pt idx="31">
                  <c:v>3.2182499999999998</c:v>
                </c:pt>
                <c:pt idx="32">
                  <c:v>3.2622500000000003</c:v>
                </c:pt>
                <c:pt idx="33">
                  <c:v>3.3654000000000002</c:v>
                </c:pt>
                <c:pt idx="34">
                  <c:v>3.2995000000000001</c:v>
                </c:pt>
                <c:pt idx="35">
                  <c:v>3.1227999999999998</c:v>
                </c:pt>
                <c:pt idx="36">
                  <c:v>2.9797500000000001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'3'!$F$35</c:f>
              <c:strCache>
                <c:ptCount val="1"/>
                <c:pt idx="0">
                  <c:v>annual average diesel</c:v>
                </c:pt>
              </c:strCache>
            </c:strRef>
          </c:tx>
          <c:spPr>
            <a:ln w="25400" cap="rnd">
              <a:solidFill>
                <a:schemeClr val="tx1">
                  <a:alpha val="8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'3'!$F$36:$F$95</c:f>
              <c:numCache>
                <c:formatCode>0.000</c:formatCode>
                <c:ptCount val="60"/>
                <c:pt idx="1">
                  <c:v>2.3059833333333337</c:v>
                </c:pt>
                <c:pt idx="2">
                  <c:v>2.3059833333333337</c:v>
                </c:pt>
                <c:pt idx="3">
                  <c:v>2.3059833333333337</c:v>
                </c:pt>
                <c:pt idx="4">
                  <c:v>2.3059833333333337</c:v>
                </c:pt>
                <c:pt idx="5">
                  <c:v>2.3059833333333337</c:v>
                </c:pt>
                <c:pt idx="6">
                  <c:v>2.3059833333333337</c:v>
                </c:pt>
                <c:pt idx="7">
                  <c:v>2.3059833333333337</c:v>
                </c:pt>
                <c:pt idx="8">
                  <c:v>2.3059833333333337</c:v>
                </c:pt>
                <c:pt idx="9">
                  <c:v>2.3059833333333337</c:v>
                </c:pt>
                <c:pt idx="10">
                  <c:v>2.3059833333333337</c:v>
                </c:pt>
                <c:pt idx="13">
                  <c:v>2.6535666666666664</c:v>
                </c:pt>
                <c:pt idx="14">
                  <c:v>2.6535666666666664</c:v>
                </c:pt>
                <c:pt idx="15">
                  <c:v>2.6535666666666664</c:v>
                </c:pt>
                <c:pt idx="16">
                  <c:v>2.6535666666666664</c:v>
                </c:pt>
                <c:pt idx="17">
                  <c:v>2.6535666666666664</c:v>
                </c:pt>
                <c:pt idx="18">
                  <c:v>2.6535666666666664</c:v>
                </c:pt>
                <c:pt idx="19">
                  <c:v>2.6535666666666664</c:v>
                </c:pt>
                <c:pt idx="20">
                  <c:v>2.6535666666666664</c:v>
                </c:pt>
                <c:pt idx="21">
                  <c:v>2.6535666666666664</c:v>
                </c:pt>
                <c:pt idx="22">
                  <c:v>2.6535666666666664</c:v>
                </c:pt>
                <c:pt idx="25">
                  <c:v>3.1787458333333336</c:v>
                </c:pt>
                <c:pt idx="26">
                  <c:v>3.1787458333333336</c:v>
                </c:pt>
                <c:pt idx="27">
                  <c:v>3.1787458333333336</c:v>
                </c:pt>
                <c:pt idx="28">
                  <c:v>3.1787458333333336</c:v>
                </c:pt>
                <c:pt idx="29">
                  <c:v>3.1787458333333336</c:v>
                </c:pt>
                <c:pt idx="30">
                  <c:v>3.1787458333333336</c:v>
                </c:pt>
                <c:pt idx="31">
                  <c:v>3.1787458333333336</c:v>
                </c:pt>
                <c:pt idx="32">
                  <c:v>3.1787458333333336</c:v>
                </c:pt>
                <c:pt idx="33">
                  <c:v>3.1787458333333336</c:v>
                </c:pt>
                <c:pt idx="34">
                  <c:v>3.1787458333333336</c:v>
                </c:pt>
                <c:pt idx="37">
                  <c:v>2.9544280000000001</c:v>
                </c:pt>
                <c:pt idx="38">
                  <c:v>2.9544280000000001</c:v>
                </c:pt>
                <c:pt idx="39">
                  <c:v>2.9544280000000001</c:v>
                </c:pt>
                <c:pt idx="40">
                  <c:v>2.9544280000000001</c:v>
                </c:pt>
                <c:pt idx="41">
                  <c:v>2.9544280000000001</c:v>
                </c:pt>
                <c:pt idx="42">
                  <c:v>2.9544280000000001</c:v>
                </c:pt>
                <c:pt idx="43">
                  <c:v>2.9544280000000001</c:v>
                </c:pt>
                <c:pt idx="44">
                  <c:v>2.9544280000000001</c:v>
                </c:pt>
                <c:pt idx="45">
                  <c:v>2.9544280000000001</c:v>
                </c:pt>
                <c:pt idx="46">
                  <c:v>2.9544280000000001</c:v>
                </c:pt>
                <c:pt idx="49">
                  <c:v>3.1461363333333328</c:v>
                </c:pt>
                <c:pt idx="50">
                  <c:v>3.1461363333333328</c:v>
                </c:pt>
                <c:pt idx="51">
                  <c:v>3.1461363333333328</c:v>
                </c:pt>
                <c:pt idx="52">
                  <c:v>3.1461363333333328</c:v>
                </c:pt>
                <c:pt idx="53">
                  <c:v>3.1461363333333328</c:v>
                </c:pt>
                <c:pt idx="54">
                  <c:v>3.1461363333333328</c:v>
                </c:pt>
                <c:pt idx="55">
                  <c:v>3.1461363333333328</c:v>
                </c:pt>
                <c:pt idx="56">
                  <c:v>3.1461363333333328</c:v>
                </c:pt>
                <c:pt idx="57">
                  <c:v>3.1461363333333328</c:v>
                </c:pt>
                <c:pt idx="58">
                  <c:v>3.1461363333333328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'3'!$I$35</c:f>
              <c:strCache>
                <c:ptCount val="1"/>
                <c:pt idx="0">
                  <c:v>monthly Brent crude oil</c:v>
                </c:pt>
              </c:strCache>
            </c:strRef>
          </c:tx>
          <c:spPr>
            <a:ln w="254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'3'!$I$36:$I$95</c:f>
              <c:numCache>
                <c:formatCode>0.000</c:formatCode>
                <c:ptCount val="60"/>
                <c:pt idx="0">
                  <c:v>0.73095238095238091</c:v>
                </c:pt>
                <c:pt idx="1">
                  <c:v>0.76623809523809527</c:v>
                </c:pt>
                <c:pt idx="2">
                  <c:v>0.90976190476190477</c:v>
                </c:pt>
                <c:pt idx="3">
                  <c:v>0.99007142857142849</c:v>
                </c:pt>
                <c:pt idx="4">
                  <c:v>1.1129047619047618</c:v>
                </c:pt>
                <c:pt idx="5">
                  <c:v>1.1487380952380952</c:v>
                </c:pt>
                <c:pt idx="6">
                  <c:v>1.0702857142857143</c:v>
                </c:pt>
                <c:pt idx="7">
                  <c:v>1.0915000000000001</c:v>
                </c:pt>
                <c:pt idx="8">
                  <c:v>1.1087619047619046</c:v>
                </c:pt>
                <c:pt idx="9">
                  <c:v>1.179095238095238</c:v>
                </c:pt>
                <c:pt idx="10">
                  <c:v>1.0650952380952381</c:v>
                </c:pt>
                <c:pt idx="11">
                  <c:v>1.2687857142857144</c:v>
                </c:pt>
                <c:pt idx="12">
                  <c:v>1.2994523809523808</c:v>
                </c:pt>
                <c:pt idx="13">
                  <c:v>1.3064285714285713</c:v>
                </c:pt>
                <c:pt idx="14">
                  <c:v>1.2283095238095239</c:v>
                </c:pt>
                <c:pt idx="15">
                  <c:v>1.2454285714285713</c:v>
                </c:pt>
                <c:pt idx="16">
                  <c:v>1.1982619047619048</c:v>
                </c:pt>
                <c:pt idx="17">
                  <c:v>1.1040000000000001</c:v>
                </c:pt>
                <c:pt idx="18">
                  <c:v>1.1542619047619047</c:v>
                </c:pt>
                <c:pt idx="19">
                  <c:v>1.2310476190476192</c:v>
                </c:pt>
                <c:pt idx="20">
                  <c:v>1.3369761904761905</c:v>
                </c:pt>
                <c:pt idx="21">
                  <c:v>1.3692380952380954</c:v>
                </c:pt>
                <c:pt idx="22">
                  <c:v>1.4931904761904762</c:v>
                </c:pt>
                <c:pt idx="23">
                  <c:v>1.5327142857142857</c:v>
                </c:pt>
                <c:pt idx="24">
                  <c:v>1.6446904761904761</c:v>
                </c:pt>
                <c:pt idx="25">
                  <c:v>1.5551904761904762</c:v>
                </c:pt>
                <c:pt idx="26">
                  <c:v>1.5718333333333332</c:v>
                </c:pt>
                <c:pt idx="27">
                  <c:v>1.7168095238095238</c:v>
                </c:pt>
                <c:pt idx="28">
                  <c:v>1.8327380952380952</c:v>
                </c:pt>
                <c:pt idx="29">
                  <c:v>1.7715476190476191</c:v>
                </c:pt>
                <c:pt idx="30">
                  <c:v>1.7679523809523812</c:v>
                </c:pt>
                <c:pt idx="31">
                  <c:v>1.7268571428571431</c:v>
                </c:pt>
                <c:pt idx="32">
                  <c:v>1.8783571428571431</c:v>
                </c:pt>
                <c:pt idx="33">
                  <c:v>1.9293333333333333</c:v>
                </c:pt>
                <c:pt idx="34">
                  <c:v>1.5416190476190477</c:v>
                </c:pt>
                <c:pt idx="35">
                  <c:v>1.3657619047619047</c:v>
                </c:pt>
                <c:pt idx="36">
                  <c:v>1.4145238095238095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5"/>
          <c:order val="3"/>
          <c:tx>
            <c:v>Brent annual average</c:v>
          </c:tx>
          <c:spPr>
            <a:ln w="25400" cap="rnd">
              <a:solidFill>
                <a:schemeClr val="accent2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'3'!$K$36:$K$95</c:f>
              <c:numCache>
                <c:formatCode>0.000</c:formatCode>
                <c:ptCount val="60"/>
                <c:pt idx="1">
                  <c:v>1.0368492063492065</c:v>
                </c:pt>
                <c:pt idx="2">
                  <c:v>1.0368492063492065</c:v>
                </c:pt>
                <c:pt idx="3">
                  <c:v>1.0368492063492065</c:v>
                </c:pt>
                <c:pt idx="4">
                  <c:v>1.0368492063492065</c:v>
                </c:pt>
                <c:pt idx="5">
                  <c:v>1.0368492063492065</c:v>
                </c:pt>
                <c:pt idx="6">
                  <c:v>1.0368492063492065</c:v>
                </c:pt>
                <c:pt idx="7">
                  <c:v>1.0368492063492065</c:v>
                </c:pt>
                <c:pt idx="8">
                  <c:v>1.0368492063492065</c:v>
                </c:pt>
                <c:pt idx="9">
                  <c:v>1.0368492063492065</c:v>
                </c:pt>
                <c:pt idx="10">
                  <c:v>1.0368492063492065</c:v>
                </c:pt>
                <c:pt idx="13">
                  <c:v>1.2916091269841272</c:v>
                </c:pt>
                <c:pt idx="14">
                  <c:v>1.2916091269841272</c:v>
                </c:pt>
                <c:pt idx="15">
                  <c:v>1.2916091269841272</c:v>
                </c:pt>
                <c:pt idx="16">
                  <c:v>1.2916091269841272</c:v>
                </c:pt>
                <c:pt idx="17">
                  <c:v>1.2916091269841272</c:v>
                </c:pt>
                <c:pt idx="18">
                  <c:v>1.2916091269841272</c:v>
                </c:pt>
                <c:pt idx="19">
                  <c:v>1.2916091269841272</c:v>
                </c:pt>
                <c:pt idx="20">
                  <c:v>1.2916091269841272</c:v>
                </c:pt>
                <c:pt idx="21">
                  <c:v>1.2916091269841272</c:v>
                </c:pt>
                <c:pt idx="22">
                  <c:v>1.2916091269841272</c:v>
                </c:pt>
                <c:pt idx="25">
                  <c:v>1.6918908730158728</c:v>
                </c:pt>
                <c:pt idx="26">
                  <c:v>1.6918908730158728</c:v>
                </c:pt>
                <c:pt idx="27">
                  <c:v>1.6918908730158728</c:v>
                </c:pt>
                <c:pt idx="28">
                  <c:v>1.6918908730158728</c:v>
                </c:pt>
                <c:pt idx="29">
                  <c:v>1.6918908730158728</c:v>
                </c:pt>
                <c:pt idx="30">
                  <c:v>1.6918908730158728</c:v>
                </c:pt>
                <c:pt idx="31">
                  <c:v>1.6918908730158728</c:v>
                </c:pt>
                <c:pt idx="32">
                  <c:v>1.6918908730158728</c:v>
                </c:pt>
                <c:pt idx="33">
                  <c:v>1.6918908730158728</c:v>
                </c:pt>
                <c:pt idx="34">
                  <c:v>1.6918908730158728</c:v>
                </c:pt>
                <c:pt idx="37">
                  <c:v>1.4531944444444445</c:v>
                </c:pt>
                <c:pt idx="38">
                  <c:v>1.4531944444444445</c:v>
                </c:pt>
                <c:pt idx="39">
                  <c:v>1.4531944444444445</c:v>
                </c:pt>
                <c:pt idx="40">
                  <c:v>1.4531944444444445</c:v>
                </c:pt>
                <c:pt idx="41">
                  <c:v>1.4531944444444445</c:v>
                </c:pt>
                <c:pt idx="42">
                  <c:v>1.4531944444444445</c:v>
                </c:pt>
                <c:pt idx="43">
                  <c:v>1.4531944444444445</c:v>
                </c:pt>
                <c:pt idx="44">
                  <c:v>1.4531944444444445</c:v>
                </c:pt>
                <c:pt idx="45">
                  <c:v>1.4531944444444445</c:v>
                </c:pt>
                <c:pt idx="46">
                  <c:v>1.4531944444444445</c:v>
                </c:pt>
                <c:pt idx="49">
                  <c:v>1.4761904761904763</c:v>
                </c:pt>
                <c:pt idx="50">
                  <c:v>1.4761904761904763</c:v>
                </c:pt>
                <c:pt idx="51">
                  <c:v>1.4761904761904763</c:v>
                </c:pt>
                <c:pt idx="52">
                  <c:v>1.4761904761904763</c:v>
                </c:pt>
                <c:pt idx="53">
                  <c:v>1.4761904761904763</c:v>
                </c:pt>
                <c:pt idx="54">
                  <c:v>1.4761904761904763</c:v>
                </c:pt>
                <c:pt idx="55">
                  <c:v>1.4761904761904763</c:v>
                </c:pt>
                <c:pt idx="56">
                  <c:v>1.4761904761904763</c:v>
                </c:pt>
                <c:pt idx="57">
                  <c:v>1.4761904761904763</c:v>
                </c:pt>
                <c:pt idx="58">
                  <c:v>1.4761904761904763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'3'!$J$35</c:f>
              <c:strCache>
                <c:ptCount val="1"/>
                <c:pt idx="0">
                  <c:v>crude oil  forecast</c:v>
                </c:pt>
              </c:strCache>
            </c:strRef>
          </c:tx>
          <c:spPr>
            <a:ln w="28575" cap="rnd">
              <a:solidFill>
                <a:schemeClr val="accent2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'3'!$J$36:$J$95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1.4145238095238095</c:v>
                </c:pt>
                <c:pt idx="37">
                  <c:v>1.4761904761904763</c:v>
                </c:pt>
                <c:pt idx="38">
                  <c:v>1.4761904761904763</c:v>
                </c:pt>
                <c:pt idx="39">
                  <c:v>1.4761904761904763</c:v>
                </c:pt>
                <c:pt idx="40">
                  <c:v>1.4761904761904763</c:v>
                </c:pt>
                <c:pt idx="41">
                  <c:v>1.4285714285714286</c:v>
                </c:pt>
                <c:pt idx="42">
                  <c:v>1.4285714285714286</c:v>
                </c:pt>
                <c:pt idx="43">
                  <c:v>1.4285714285714286</c:v>
                </c:pt>
                <c:pt idx="44">
                  <c:v>1.4523809523809523</c:v>
                </c:pt>
                <c:pt idx="45">
                  <c:v>1.4523809523809523</c:v>
                </c:pt>
                <c:pt idx="46">
                  <c:v>1.4523809523809523</c:v>
                </c:pt>
                <c:pt idx="47">
                  <c:v>1.4761904761904763</c:v>
                </c:pt>
                <c:pt idx="48">
                  <c:v>1.4761904761904763</c:v>
                </c:pt>
                <c:pt idx="49">
                  <c:v>1.4761904761904763</c:v>
                </c:pt>
                <c:pt idx="50">
                  <c:v>1.4761904761904763</c:v>
                </c:pt>
                <c:pt idx="51">
                  <c:v>1.4761904761904763</c:v>
                </c:pt>
                <c:pt idx="52">
                  <c:v>1.4761904761904763</c:v>
                </c:pt>
                <c:pt idx="53">
                  <c:v>1.4761904761904763</c:v>
                </c:pt>
                <c:pt idx="54">
                  <c:v>1.4761904761904763</c:v>
                </c:pt>
                <c:pt idx="55">
                  <c:v>1.4761904761904763</c:v>
                </c:pt>
                <c:pt idx="56">
                  <c:v>1.4761904761904763</c:v>
                </c:pt>
                <c:pt idx="57">
                  <c:v>1.4761904761904763</c:v>
                </c:pt>
                <c:pt idx="58">
                  <c:v>1.4761904761904763</c:v>
                </c:pt>
                <c:pt idx="59">
                  <c:v>1.4761904761904763</c:v>
                </c:pt>
              </c:numCache>
            </c:numRef>
          </c:val>
          <c:smooth val="0"/>
        </c:ser>
        <c:ser>
          <c:idx val="2"/>
          <c:order val="5"/>
          <c:tx>
            <c:strRef>
              <c:f>'3'!$E$35</c:f>
              <c:strCache>
                <c:ptCount val="1"/>
                <c:pt idx="0">
                  <c:v> diesel forecast</c:v>
                </c:pt>
              </c:strCache>
            </c:strRef>
          </c:tx>
          <c:spPr>
            <a:ln w="28575" cap="rnd">
              <a:solidFill>
                <a:schemeClr val="accent3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'3'!$E$36:$E$95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2.9797500000000001</c:v>
                </c:pt>
                <c:pt idx="37">
                  <c:v>2.8906259999999997</c:v>
                </c:pt>
                <c:pt idx="38">
                  <c:v>2.9297859999999996</c:v>
                </c:pt>
                <c:pt idx="39">
                  <c:v>2.9228989999999997</c:v>
                </c:pt>
                <c:pt idx="40">
                  <c:v>2.9154399999999998</c:v>
                </c:pt>
                <c:pt idx="41">
                  <c:v>2.8996440000000003</c:v>
                </c:pt>
                <c:pt idx="42">
                  <c:v>2.916366</c:v>
                </c:pt>
                <c:pt idx="43">
                  <c:v>2.924998</c:v>
                </c:pt>
                <c:pt idx="44">
                  <c:v>2.9625029999999999</c:v>
                </c:pt>
                <c:pt idx="45">
                  <c:v>3.0047100000000002</c:v>
                </c:pt>
                <c:pt idx="46">
                  <c:v>3.0301450000000001</c:v>
                </c:pt>
                <c:pt idx="47">
                  <c:v>3.0762689999999999</c:v>
                </c:pt>
                <c:pt idx="48">
                  <c:v>3.0730270000000002</c:v>
                </c:pt>
                <c:pt idx="49">
                  <c:v>3.0729509999999998</c:v>
                </c:pt>
                <c:pt idx="50">
                  <c:v>3.1287729999999998</c:v>
                </c:pt>
                <c:pt idx="51">
                  <c:v>3.1471040000000001</c:v>
                </c:pt>
                <c:pt idx="52">
                  <c:v>3.1590820000000002</c:v>
                </c:pt>
                <c:pt idx="53">
                  <c:v>3.1612709999999997</c:v>
                </c:pt>
                <c:pt idx="54">
                  <c:v>3.1561680000000001</c:v>
                </c:pt>
                <c:pt idx="55">
                  <c:v>3.1578570000000004</c:v>
                </c:pt>
                <c:pt idx="56">
                  <c:v>3.1617129999999998</c:v>
                </c:pt>
                <c:pt idx="57">
                  <c:v>3.1675580000000001</c:v>
                </c:pt>
                <c:pt idx="58">
                  <c:v>3.1744789999999998</c:v>
                </c:pt>
                <c:pt idx="59">
                  <c:v>3.1936529999999999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47077376"/>
        <c:axId val="1147077936"/>
      </c:lineChart>
      <c:catAx>
        <c:axId val="11470773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147077936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1147077936"/>
        <c:scaling>
          <c:orientation val="minMax"/>
          <c:max val="6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1470773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l"/>
      <c:layout>
        <c:manualLayout>
          <c:xMode val="edge"/>
          <c:yMode val="edge"/>
          <c:x val="0.125"/>
          <c:y val="0.22819335083114611"/>
          <c:w val="0.608866652085156"/>
          <c:h val="0.1547244094488189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baseline="0"/>
            </a:pPr>
            <a:r>
              <a:rPr lang="en-US" sz="1000" b="1" baseline="0"/>
              <a:t>Henry Hub natural gas price and NYMEX confidence intervals</a:t>
            </a:r>
          </a:p>
          <a:p>
            <a:pPr algn="l">
              <a:defRPr baseline="0"/>
            </a:pPr>
            <a:r>
              <a:rPr lang="en-US" sz="1000" b="0" baseline="0"/>
              <a:t>dollars per million Btu</a:t>
            </a:r>
          </a:p>
        </c:rich>
      </c:tx>
      <c:layout>
        <c:manualLayout>
          <c:xMode val="edge"/>
          <c:yMode val="edge"/>
          <c:x val="8.7984123935727545E-3"/>
          <c:y val="3.9137119694357732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5.1627936751808462E-2"/>
          <c:y val="0.13167916510436195"/>
          <c:w val="0.73463963346045169"/>
          <c:h val="0.59646262967129104"/>
        </c:manualLayout>
      </c:layout>
      <c:lineChart>
        <c:grouping val="standard"/>
        <c:varyColors val="0"/>
        <c:ser>
          <c:idx val="0"/>
          <c:order val="0"/>
          <c:tx>
            <c:v>Historical spot price</c:v>
          </c:tx>
          <c:spPr>
            <a:ln>
              <a:solidFill>
                <a:schemeClr val="tx2">
                  <a:lumMod val="90000"/>
                  <a:lumOff val="10000"/>
                </a:schemeClr>
              </a:solidFill>
            </a:ln>
          </c:spPr>
          <c:marker>
            <c:symbol val="none"/>
          </c:marker>
          <c:cat>
            <c:numRef>
              <c:f>'4'!$B$29:$B$112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'4'!$C$29:$C$112</c:f>
              <c:numCache>
                <c:formatCode>0.00</c:formatCode>
                <c:ptCount val="84"/>
                <c:pt idx="0">
                  <c:v>4.7130000000000001</c:v>
                </c:pt>
                <c:pt idx="1">
                  <c:v>5.9989999999999997</c:v>
                </c:pt>
                <c:pt idx="2">
                  <c:v>4.9029999999999996</c:v>
                </c:pt>
                <c:pt idx="3">
                  <c:v>4.6580000000000004</c:v>
                </c:pt>
                <c:pt idx="4">
                  <c:v>4.5810000000000004</c:v>
                </c:pt>
                <c:pt idx="5">
                  <c:v>4.5880000000000001</c:v>
                </c:pt>
                <c:pt idx="6">
                  <c:v>4.0490000000000004</c:v>
                </c:pt>
                <c:pt idx="7">
                  <c:v>3.9119999999999999</c:v>
                </c:pt>
                <c:pt idx="8">
                  <c:v>3.9239999999999999</c:v>
                </c:pt>
                <c:pt idx="9">
                  <c:v>3.7810000000000001</c:v>
                </c:pt>
                <c:pt idx="10">
                  <c:v>4.1219999999999999</c:v>
                </c:pt>
                <c:pt idx="11">
                  <c:v>3.4820000000000002</c:v>
                </c:pt>
                <c:pt idx="12">
                  <c:v>2.9940000000000002</c:v>
                </c:pt>
                <c:pt idx="13">
                  <c:v>2.8730000000000002</c:v>
                </c:pt>
                <c:pt idx="14">
                  <c:v>2.831</c:v>
                </c:pt>
                <c:pt idx="15">
                  <c:v>2.61</c:v>
                </c:pt>
                <c:pt idx="16">
                  <c:v>2.8490000000000002</c:v>
                </c:pt>
                <c:pt idx="17">
                  <c:v>2.7839999999999998</c:v>
                </c:pt>
                <c:pt idx="18">
                  <c:v>2.839</c:v>
                </c:pt>
                <c:pt idx="19">
                  <c:v>2.774</c:v>
                </c:pt>
                <c:pt idx="20">
                  <c:v>2.66</c:v>
                </c:pt>
                <c:pt idx="21">
                  <c:v>2.3410000000000002</c:v>
                </c:pt>
                <c:pt idx="22">
                  <c:v>2.093</c:v>
                </c:pt>
                <c:pt idx="23">
                  <c:v>1.929</c:v>
                </c:pt>
                <c:pt idx="24">
                  <c:v>2.2829999999999999</c:v>
                </c:pt>
                <c:pt idx="25">
                  <c:v>1.9890000000000001</c:v>
                </c:pt>
                <c:pt idx="26">
                  <c:v>1.7290000000000001</c:v>
                </c:pt>
                <c:pt idx="27">
                  <c:v>1.917</c:v>
                </c:pt>
                <c:pt idx="28">
                  <c:v>1.9219999999999999</c:v>
                </c:pt>
                <c:pt idx="29">
                  <c:v>2.5870000000000002</c:v>
                </c:pt>
                <c:pt idx="30">
                  <c:v>2.8220000000000001</c:v>
                </c:pt>
                <c:pt idx="31">
                  <c:v>2.8220000000000001</c:v>
                </c:pt>
                <c:pt idx="32">
                  <c:v>2.992</c:v>
                </c:pt>
                <c:pt idx="33">
                  <c:v>2.9769999999999999</c:v>
                </c:pt>
                <c:pt idx="34">
                  <c:v>2.548</c:v>
                </c:pt>
                <c:pt idx="35">
                  <c:v>3.5910000000000002</c:v>
                </c:pt>
                <c:pt idx="36">
                  <c:v>3.3039999999999998</c:v>
                </c:pt>
                <c:pt idx="37">
                  <c:v>2.8519999999999999</c:v>
                </c:pt>
                <c:pt idx="38">
                  <c:v>2.88</c:v>
                </c:pt>
                <c:pt idx="39">
                  <c:v>3.1030000000000002</c:v>
                </c:pt>
                <c:pt idx="40">
                  <c:v>3.15</c:v>
                </c:pt>
                <c:pt idx="41">
                  <c:v>2.9750000000000001</c:v>
                </c:pt>
                <c:pt idx="42">
                  <c:v>2.984</c:v>
                </c:pt>
                <c:pt idx="43">
                  <c:v>2.9</c:v>
                </c:pt>
                <c:pt idx="44">
                  <c:v>2.976</c:v>
                </c:pt>
                <c:pt idx="45">
                  <c:v>2.879</c:v>
                </c:pt>
                <c:pt idx="46">
                  <c:v>3.0139999999999998</c:v>
                </c:pt>
                <c:pt idx="47">
                  <c:v>2.8210000000000002</c:v>
                </c:pt>
                <c:pt idx="48">
                  <c:v>3.69</c:v>
                </c:pt>
                <c:pt idx="49">
                  <c:v>2.67</c:v>
                </c:pt>
                <c:pt idx="50">
                  <c:v>2.6930000000000001</c:v>
                </c:pt>
                <c:pt idx="51">
                  <c:v>2.7959999999999998</c:v>
                </c:pt>
                <c:pt idx="52">
                  <c:v>2.8</c:v>
                </c:pt>
                <c:pt idx="53">
                  <c:v>2.9670000000000001</c:v>
                </c:pt>
                <c:pt idx="54">
                  <c:v>2.8330000000000002</c:v>
                </c:pt>
                <c:pt idx="55">
                  <c:v>2.9609999999999999</c:v>
                </c:pt>
                <c:pt idx="56">
                  <c:v>2.9950000000000001</c:v>
                </c:pt>
                <c:pt idx="57">
                  <c:v>3.2759999999999998</c:v>
                </c:pt>
                <c:pt idx="58">
                  <c:v>4.0910000000000002</c:v>
                </c:pt>
                <c:pt idx="59">
                  <c:v>4.0410000000000004</c:v>
                </c:pt>
                <c:pt idx="60">
                  <c:v>3.129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v>STEO forecast price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'4'!$B$29:$B$112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'4'!$D$29:$D$112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3.129</c:v>
                </c:pt>
                <c:pt idx="61">
                  <c:v>2.9454850000000001</c:v>
                </c:pt>
                <c:pt idx="62">
                  <c:v>2.8277380000000001</c:v>
                </c:pt>
                <c:pt idx="63">
                  <c:v>2.7349869999999998</c:v>
                </c:pt>
                <c:pt idx="64">
                  <c:v>2.663605</c:v>
                </c:pt>
                <c:pt idx="65">
                  <c:v>2.672812</c:v>
                </c:pt>
                <c:pt idx="66">
                  <c:v>2.7021790000000001</c:v>
                </c:pt>
                <c:pt idx="67">
                  <c:v>2.7120760000000002</c:v>
                </c:pt>
                <c:pt idx="68">
                  <c:v>2.6962429999999999</c:v>
                </c:pt>
                <c:pt idx="69">
                  <c:v>2.8287079999999998</c:v>
                </c:pt>
                <c:pt idx="70">
                  <c:v>2.9582160000000002</c:v>
                </c:pt>
                <c:pt idx="71">
                  <c:v>3.0721509999999999</c:v>
                </c:pt>
                <c:pt idx="72">
                  <c:v>3.1736810000000002</c:v>
                </c:pt>
                <c:pt idx="73">
                  <c:v>3.1056530000000002</c:v>
                </c:pt>
                <c:pt idx="74">
                  <c:v>2.8285840000000002</c:v>
                </c:pt>
                <c:pt idx="75">
                  <c:v>2.6429260000000001</c:v>
                </c:pt>
                <c:pt idx="76">
                  <c:v>2.584165</c:v>
                </c:pt>
                <c:pt idx="77">
                  <c:v>2.560028</c:v>
                </c:pt>
                <c:pt idx="78">
                  <c:v>2.668167</c:v>
                </c:pt>
                <c:pt idx="79">
                  <c:v>2.6345100000000001</c:v>
                </c:pt>
                <c:pt idx="80">
                  <c:v>2.6285560000000001</c:v>
                </c:pt>
                <c:pt idx="81">
                  <c:v>2.7389269999999999</c:v>
                </c:pt>
                <c:pt idx="82">
                  <c:v>2.9023789999999998</c:v>
                </c:pt>
                <c:pt idx="83">
                  <c:v>3.0753550000000001</c:v>
                </c:pt>
              </c:numCache>
            </c:numRef>
          </c:val>
          <c:smooth val="0"/>
        </c:ser>
        <c:ser>
          <c:idx val="2"/>
          <c:order val="2"/>
          <c:tx>
            <c:v>NYMEX futures price</c:v>
          </c:tx>
          <c:spPr>
            <a:ln>
              <a:solidFill>
                <a:schemeClr val="accent3"/>
              </a:solidFill>
            </a:ln>
          </c:spPr>
          <c:marker>
            <c:symbol val="none"/>
          </c:marker>
          <c:cat>
            <c:numRef>
              <c:f>'4'!$B$29:$B$112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'4'!$E$29:$E$112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2.6537999999999999</c:v>
                </c:pt>
                <c:pt idx="63">
                  <c:v>2.6439999999999997</c:v>
                </c:pt>
                <c:pt idx="64">
                  <c:v>2.6604000000000001</c:v>
                </c:pt>
                <c:pt idx="65">
                  <c:v>2.7092000000000001</c:v>
                </c:pt>
                <c:pt idx="66">
                  <c:v>2.7581999999999995</c:v>
                </c:pt>
                <c:pt idx="67">
                  <c:v>2.7659999999999996</c:v>
                </c:pt>
                <c:pt idx="68">
                  <c:v>2.7451999999999996</c:v>
                </c:pt>
                <c:pt idx="69">
                  <c:v>2.7715999999999994</c:v>
                </c:pt>
                <c:pt idx="70">
                  <c:v>2.8245999999999998</c:v>
                </c:pt>
                <c:pt idx="71">
                  <c:v>2.9715999999999996</c:v>
                </c:pt>
                <c:pt idx="72">
                  <c:v>3.0672000000000001</c:v>
                </c:pt>
                <c:pt idx="73">
                  <c:v>3.0114000000000001</c:v>
                </c:pt>
                <c:pt idx="74">
                  <c:v>2.8807999999999998</c:v>
                </c:pt>
                <c:pt idx="75">
                  <c:v>2.5743999999999998</c:v>
                </c:pt>
                <c:pt idx="76">
                  <c:v>2.5298000000000003</c:v>
                </c:pt>
                <c:pt idx="77">
                  <c:v>2.5561999999999996</c:v>
                </c:pt>
                <c:pt idx="78">
                  <c:v>2.5844</c:v>
                </c:pt>
                <c:pt idx="79">
                  <c:v>2.5862000000000003</c:v>
                </c:pt>
                <c:pt idx="80">
                  <c:v>2.5709999999999997</c:v>
                </c:pt>
                <c:pt idx="81">
                  <c:v>2.5990000000000002</c:v>
                </c:pt>
                <c:pt idx="82">
                  <c:v>2.6521999999999997</c:v>
                </c:pt>
                <c:pt idx="83">
                  <c:v>2.8217999999999996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'4'!$B$133</c:f>
              <c:strCache>
                <c:ptCount val="1"/>
                <c:pt idx="0">
                  <c:v>95% NYMEX futures upper confidence interval</c:v>
                </c:pt>
              </c:strCache>
            </c:strRef>
          </c:tx>
          <c:spPr>
            <a:ln>
              <a:solidFill>
                <a:schemeClr val="accent3"/>
              </a:solidFill>
              <a:prstDash val="sysDot"/>
            </a:ln>
          </c:spPr>
          <c:marker>
            <c:symbol val="circle"/>
            <c:size val="7"/>
            <c:spPr>
              <a:solidFill>
                <a:schemeClr val="accent3"/>
              </a:solidFill>
              <a:ln w="15875">
                <a:noFill/>
              </a:ln>
            </c:spPr>
          </c:marker>
          <c:cat>
            <c:numRef>
              <c:f>'4'!$B$29:$B$112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'4'!$H$29:$H$112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2.3437084958636447</c:v>
                </c:pt>
                <c:pt idx="63">
                  <c:v>2.214185716853148</c:v>
                </c:pt>
                <c:pt idx="64">
                  <c:v>2.1465795619625148</c:v>
                </c:pt>
                <c:pt idx="65">
                  <c:v>2.1182120779501545</c:v>
                </c:pt>
                <c:pt idx="66">
                  <c:v>2.0988769212827489</c:v>
                </c:pt>
                <c:pt idx="67">
                  <c:v>2.0523046442479846</c:v>
                </c:pt>
                <c:pt idx="68">
                  <c:v>1.9871057196823765</c:v>
                </c:pt>
                <c:pt idx="69">
                  <c:v>1.9585148642956791</c:v>
                </c:pt>
                <c:pt idx="70">
                  <c:v>1.9092773360052255</c:v>
                </c:pt>
                <c:pt idx="71">
                  <c:v>1.9193188395563432</c:v>
                </c:pt>
                <c:pt idx="72">
                  <c:v>1.8414012119834022</c:v>
                </c:pt>
                <c:pt idx="73">
                  <c:v>1.6690890569560448</c:v>
                </c:pt>
                <c:pt idx="74">
                  <c:v>1.5613932789251765</c:v>
                </c:pt>
                <c:pt idx="75">
                  <c:v>1.8144757608787645</c:v>
                </c:pt>
                <c:pt idx="76">
                  <c:v>1.7956877853716682</c:v>
                </c:pt>
                <c:pt idx="77">
                  <c:v>1.8164521755016831</c:v>
                </c:pt>
                <c:pt idx="78">
                  <c:v>1.825156038473644</c:v>
                </c:pt>
                <c:pt idx="79">
                  <c:v>1.8106101825594345</c:v>
                </c:pt>
                <c:pt idx="80">
                  <c:v>1.7880308826042977</c:v>
                </c:pt>
                <c:pt idx="81">
                  <c:v>1.7839144946748304</c:v>
                </c:pt>
                <c:pt idx="82">
                  <c:v>1.7994136942662664</c:v>
                </c:pt>
                <c:pt idx="83">
                  <c:v>1.8847445395175699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'4'!$B$134</c:f>
              <c:strCache>
                <c:ptCount val="1"/>
                <c:pt idx="0">
                  <c:v>95% NYMEX futures lower confidence interval</c:v>
                </c:pt>
              </c:strCache>
            </c:strRef>
          </c:tx>
          <c:spPr>
            <a:ln>
              <a:solidFill>
                <a:schemeClr val="accent3"/>
              </a:solidFill>
              <a:prstDash val="sysDot"/>
            </a:ln>
          </c:spPr>
          <c:marker>
            <c:symbol val="circle"/>
            <c:size val="7"/>
            <c:spPr>
              <a:solidFill>
                <a:schemeClr val="accent3"/>
              </a:solidFill>
              <a:ln w="15875">
                <a:noFill/>
              </a:ln>
            </c:spPr>
          </c:marker>
          <c:cat>
            <c:numRef>
              <c:f>'4'!$B$29:$B$112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'4'!$I$29:$I$112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3.0049191068042007</c:v>
                </c:pt>
                <c:pt idx="63">
                  <c:v>3.1572491624304186</c:v>
                </c:pt>
                <c:pt idx="64">
                  <c:v>3.2972121254751778</c:v>
                </c:pt>
                <c:pt idx="65">
                  <c:v>3.4650754362154661</c:v>
                </c:pt>
                <c:pt idx="66">
                  <c:v>3.6246371394424108</c:v>
                </c:pt>
                <c:pt idx="67">
                  <c:v>3.7278851467996477</c:v>
                </c:pt>
                <c:pt idx="68">
                  <c:v>3.7925123788605415</c:v>
                </c:pt>
                <c:pt idx="69">
                  <c:v>3.9222406222392969</c:v>
                </c:pt>
                <c:pt idx="70">
                  <c:v>4.1787355925426235</c:v>
                </c:pt>
                <c:pt idx="71">
                  <c:v>4.6008023148676926</c:v>
                </c:pt>
                <c:pt idx="72">
                  <c:v>5.1089983968604011</c:v>
                </c:pt>
                <c:pt idx="73">
                  <c:v>5.433221146712496</c:v>
                </c:pt>
                <c:pt idx="74">
                  <c:v>5.3151302442603221</c:v>
                </c:pt>
                <c:pt idx="75">
                  <c:v>3.6525896365737247</c:v>
                </c:pt>
                <c:pt idx="76">
                  <c:v>3.5640316162619357</c:v>
                </c:pt>
                <c:pt idx="77">
                  <c:v>3.5972091795895142</c:v>
                </c:pt>
                <c:pt idx="78">
                  <c:v>3.6594807343626741</c:v>
                </c:pt>
                <c:pt idx="79">
                  <c:v>3.6940201178728596</c:v>
                </c:pt>
                <c:pt idx="80">
                  <c:v>3.6968270874451341</c:v>
                </c:pt>
                <c:pt idx="81">
                  <c:v>3.7865049138643037</c:v>
                </c:pt>
                <c:pt idx="82">
                  <c:v>3.9091426626428265</c:v>
                </c:pt>
                <c:pt idx="83">
                  <c:v>4.2247397846490848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47084096"/>
        <c:axId val="1147084656"/>
      </c:lineChart>
      <c:catAx>
        <c:axId val="1147084096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1147084656"/>
        <c:crosses val="autoZero"/>
        <c:auto val="0"/>
        <c:lblAlgn val="ctr"/>
        <c:lblOffset val="100"/>
        <c:tickLblSkip val="12"/>
        <c:tickMarkSkip val="12"/>
        <c:noMultiLvlLbl val="1"/>
      </c:catAx>
      <c:valAx>
        <c:axId val="1147084656"/>
        <c:scaling>
          <c:orientation val="minMax"/>
          <c:max val="9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1147084096"/>
        <c:crossesAt val="1"/>
        <c:crossBetween val="midCat"/>
      </c:valAx>
      <c:spPr>
        <a:ln>
          <a:solidFill>
            <a:schemeClr val="bg1">
              <a:lumMod val="7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2963145231846022E-2"/>
          <c:y val="0.12734126984126987"/>
          <c:w val="0.89361275153105857"/>
          <c:h val="0.72504655668041496"/>
        </c:manualLayout>
      </c:layout>
      <c:lineChart>
        <c:grouping val="standard"/>
        <c:varyColors val="0"/>
        <c:ser>
          <c:idx val="0"/>
          <c:order val="0"/>
          <c:tx>
            <c:strRef>
              <c:f>'5'!$D$25</c:f>
              <c:strCache>
                <c:ptCount val="1"/>
                <c:pt idx="0">
                  <c:v>monthly residential price</c:v>
                </c:pt>
              </c:strCache>
            </c:strRef>
          </c:tx>
          <c:spPr>
            <a:ln w="25400" cap="rnd">
              <a:solidFill>
                <a:schemeClr val="accent1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  <c:pt idx="60">
                  <c:v>2020</c:v>
                </c:pt>
                <c:pt idx="61">
                  <c:v>2020</c:v>
                </c:pt>
                <c:pt idx="62">
                  <c:v>2020</c:v>
                </c:pt>
                <c:pt idx="63">
                  <c:v>2020</c:v>
                </c:pt>
                <c:pt idx="64">
                  <c:v>2020</c:v>
                </c:pt>
                <c:pt idx="65">
                  <c:v>2020</c:v>
                </c:pt>
                <c:pt idx="66">
                  <c:v>2020</c:v>
                </c:pt>
                <c:pt idx="67">
                  <c:v>2020</c:v>
                </c:pt>
                <c:pt idx="68">
                  <c:v>2020</c:v>
                </c:pt>
                <c:pt idx="69">
                  <c:v>2020</c:v>
                </c:pt>
                <c:pt idx="70">
                  <c:v>2020</c:v>
                </c:pt>
                <c:pt idx="71">
                  <c:v>2020</c:v>
                </c:pt>
              </c:numCache>
            </c:numRef>
          </c:cat>
          <c:val>
            <c:numRef>
              <c:f>'5'!$D$26:$D$97</c:f>
              <c:numCache>
                <c:formatCode>0.000</c:formatCode>
                <c:ptCount val="72"/>
                <c:pt idx="0">
                  <c:v>9.5</c:v>
                </c:pt>
                <c:pt idx="1">
                  <c:v>9.08</c:v>
                </c:pt>
                <c:pt idx="2">
                  <c:v>9.2799999999999994</c:v>
                </c:pt>
                <c:pt idx="3">
                  <c:v>10.43</c:v>
                </c:pt>
                <c:pt idx="4">
                  <c:v>12.73</c:v>
                </c:pt>
                <c:pt idx="5">
                  <c:v>15.07</c:v>
                </c:pt>
                <c:pt idx="6">
                  <c:v>16.28</c:v>
                </c:pt>
                <c:pt idx="7">
                  <c:v>16.88</c:v>
                </c:pt>
                <c:pt idx="8">
                  <c:v>16.399999999999999</c:v>
                </c:pt>
                <c:pt idx="9">
                  <c:v>12.6</c:v>
                </c:pt>
                <c:pt idx="10">
                  <c:v>10.02</c:v>
                </c:pt>
                <c:pt idx="11">
                  <c:v>9.27</c:v>
                </c:pt>
                <c:pt idx="12">
                  <c:v>8.2799999999999994</c:v>
                </c:pt>
                <c:pt idx="13">
                  <c:v>8.36</c:v>
                </c:pt>
                <c:pt idx="14">
                  <c:v>9.19</c:v>
                </c:pt>
                <c:pt idx="15">
                  <c:v>9.65</c:v>
                </c:pt>
                <c:pt idx="16">
                  <c:v>11.62</c:v>
                </c:pt>
                <c:pt idx="17">
                  <c:v>14.43</c:v>
                </c:pt>
                <c:pt idx="18">
                  <c:v>16.559999999999999</c:v>
                </c:pt>
                <c:pt idx="19">
                  <c:v>17.600000000000001</c:v>
                </c:pt>
                <c:pt idx="20">
                  <c:v>16.78</c:v>
                </c:pt>
                <c:pt idx="21">
                  <c:v>13.74</c:v>
                </c:pt>
                <c:pt idx="22">
                  <c:v>10.77</c:v>
                </c:pt>
                <c:pt idx="23">
                  <c:v>9.06</c:v>
                </c:pt>
                <c:pt idx="24">
                  <c:v>9.32</c:v>
                </c:pt>
                <c:pt idx="25">
                  <c:v>10.01</c:v>
                </c:pt>
                <c:pt idx="26">
                  <c:v>9.86</c:v>
                </c:pt>
                <c:pt idx="27">
                  <c:v>11.34</c:v>
                </c:pt>
                <c:pt idx="28">
                  <c:v>13.26</c:v>
                </c:pt>
                <c:pt idx="29">
                  <c:v>16.059999999999999</c:v>
                </c:pt>
                <c:pt idx="30">
                  <c:v>17.86</c:v>
                </c:pt>
                <c:pt idx="31">
                  <c:v>18.22</c:v>
                </c:pt>
                <c:pt idx="32">
                  <c:v>16.920000000000002</c:v>
                </c:pt>
                <c:pt idx="33">
                  <c:v>13.36</c:v>
                </c:pt>
                <c:pt idx="34">
                  <c:v>10.15</c:v>
                </c:pt>
                <c:pt idx="35">
                  <c:v>9.2899999999999991</c:v>
                </c:pt>
                <c:pt idx="36">
                  <c:v>8.91</c:v>
                </c:pt>
                <c:pt idx="37">
                  <c:v>9.6300000000000008</c:v>
                </c:pt>
                <c:pt idx="38">
                  <c:v>9.7799999999999994</c:v>
                </c:pt>
                <c:pt idx="39">
                  <c:v>10.039999999999999</c:v>
                </c:pt>
                <c:pt idx="40">
                  <c:v>13.65</c:v>
                </c:pt>
                <c:pt idx="41">
                  <c:v>16.510000000000002</c:v>
                </c:pt>
                <c:pt idx="42">
                  <c:v>17.920000000000002</c:v>
                </c:pt>
                <c:pt idx="43">
                  <c:v>18.63</c:v>
                </c:pt>
                <c:pt idx="44">
                  <c:v>17.32</c:v>
                </c:pt>
                <c:pt idx="45">
                  <c:v>12.26</c:v>
                </c:pt>
                <c:pt idx="46">
                  <c:v>9.43</c:v>
                </c:pt>
                <c:pt idx="47">
                  <c:v>9.6283510000000003</c:v>
                </c:pt>
                <c:pt idx="48">
                  <c:v>9.6921009999999992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'5'!$F$25</c:f>
              <c:strCache>
                <c:ptCount val="1"/>
                <c:pt idx="0">
                  <c:v>annual average residential</c:v>
                </c:pt>
              </c:strCache>
            </c:strRef>
          </c:tx>
          <c:spPr>
            <a:ln w="25400" cap="rnd">
              <a:solidFill>
                <a:schemeClr val="tx1">
                  <a:lumMod val="85000"/>
                  <a:lumOff val="15000"/>
                  <a:alpha val="8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  <c:pt idx="60">
                  <c:v>2020</c:v>
                </c:pt>
                <c:pt idx="61">
                  <c:v>2020</c:v>
                </c:pt>
                <c:pt idx="62">
                  <c:v>2020</c:v>
                </c:pt>
                <c:pt idx="63">
                  <c:v>2020</c:v>
                </c:pt>
                <c:pt idx="64">
                  <c:v>2020</c:v>
                </c:pt>
                <c:pt idx="65">
                  <c:v>2020</c:v>
                </c:pt>
                <c:pt idx="66">
                  <c:v>2020</c:v>
                </c:pt>
                <c:pt idx="67">
                  <c:v>2020</c:v>
                </c:pt>
                <c:pt idx="68">
                  <c:v>2020</c:v>
                </c:pt>
                <c:pt idx="69">
                  <c:v>2020</c:v>
                </c:pt>
                <c:pt idx="70">
                  <c:v>2020</c:v>
                </c:pt>
                <c:pt idx="71">
                  <c:v>2020</c:v>
                </c:pt>
              </c:numCache>
            </c:numRef>
          </c:cat>
          <c:val>
            <c:numRef>
              <c:f>'5'!$F$26:$F$97</c:f>
              <c:numCache>
                <c:formatCode>0.000</c:formatCode>
                <c:ptCount val="72"/>
                <c:pt idx="1">
                  <c:v>12.295000000000002</c:v>
                </c:pt>
                <c:pt idx="2">
                  <c:v>12.295000000000002</c:v>
                </c:pt>
                <c:pt idx="3">
                  <c:v>12.295000000000002</c:v>
                </c:pt>
                <c:pt idx="4">
                  <c:v>12.295000000000002</c:v>
                </c:pt>
                <c:pt idx="5">
                  <c:v>12.295000000000002</c:v>
                </c:pt>
                <c:pt idx="6">
                  <c:v>12.295000000000002</c:v>
                </c:pt>
                <c:pt idx="7">
                  <c:v>12.295000000000002</c:v>
                </c:pt>
                <c:pt idx="8">
                  <c:v>12.295000000000002</c:v>
                </c:pt>
                <c:pt idx="9">
                  <c:v>12.295000000000002</c:v>
                </c:pt>
                <c:pt idx="10">
                  <c:v>12.295000000000002</c:v>
                </c:pt>
                <c:pt idx="13">
                  <c:v>12.17</c:v>
                </c:pt>
                <c:pt idx="14">
                  <c:v>12.17</c:v>
                </c:pt>
                <c:pt idx="15">
                  <c:v>12.17</c:v>
                </c:pt>
                <c:pt idx="16">
                  <c:v>12.17</c:v>
                </c:pt>
                <c:pt idx="17">
                  <c:v>12.17</c:v>
                </c:pt>
                <c:pt idx="18">
                  <c:v>12.17</c:v>
                </c:pt>
                <c:pt idx="19">
                  <c:v>12.17</c:v>
                </c:pt>
                <c:pt idx="20">
                  <c:v>12.17</c:v>
                </c:pt>
                <c:pt idx="21">
                  <c:v>12.17</c:v>
                </c:pt>
                <c:pt idx="22">
                  <c:v>12.17</c:v>
                </c:pt>
                <c:pt idx="25">
                  <c:v>12.970833333333331</c:v>
                </c:pt>
                <c:pt idx="26">
                  <c:v>12.970833333333331</c:v>
                </c:pt>
                <c:pt idx="27">
                  <c:v>12.970833333333331</c:v>
                </c:pt>
                <c:pt idx="28">
                  <c:v>12.970833333333331</c:v>
                </c:pt>
                <c:pt idx="29">
                  <c:v>12.970833333333331</c:v>
                </c:pt>
                <c:pt idx="30">
                  <c:v>12.970833333333331</c:v>
                </c:pt>
                <c:pt idx="31">
                  <c:v>12.970833333333331</c:v>
                </c:pt>
                <c:pt idx="32">
                  <c:v>12.970833333333331</c:v>
                </c:pt>
                <c:pt idx="33">
                  <c:v>12.970833333333331</c:v>
                </c:pt>
                <c:pt idx="34">
                  <c:v>12.970833333333331</c:v>
                </c:pt>
                <c:pt idx="37">
                  <c:v>12.80902925</c:v>
                </c:pt>
                <c:pt idx="38">
                  <c:v>12.80902925</c:v>
                </c:pt>
                <c:pt idx="39">
                  <c:v>12.80902925</c:v>
                </c:pt>
                <c:pt idx="40">
                  <c:v>12.80902925</c:v>
                </c:pt>
                <c:pt idx="41">
                  <c:v>12.80902925</c:v>
                </c:pt>
                <c:pt idx="42">
                  <c:v>12.80902925</c:v>
                </c:pt>
                <c:pt idx="43">
                  <c:v>12.80902925</c:v>
                </c:pt>
                <c:pt idx="44">
                  <c:v>12.80902925</c:v>
                </c:pt>
                <c:pt idx="45">
                  <c:v>12.80902925</c:v>
                </c:pt>
                <c:pt idx="46">
                  <c:v>12.80902925</c:v>
                </c:pt>
                <c:pt idx="49">
                  <c:v>12.59056633333333</c:v>
                </c:pt>
                <c:pt idx="50">
                  <c:v>12.59056633333333</c:v>
                </c:pt>
                <c:pt idx="51">
                  <c:v>12.59056633333333</c:v>
                </c:pt>
                <c:pt idx="52">
                  <c:v>12.59056633333333</c:v>
                </c:pt>
                <c:pt idx="53">
                  <c:v>12.59056633333333</c:v>
                </c:pt>
                <c:pt idx="54">
                  <c:v>12.59056633333333</c:v>
                </c:pt>
                <c:pt idx="55">
                  <c:v>12.59056633333333</c:v>
                </c:pt>
                <c:pt idx="56">
                  <c:v>12.59056633333333</c:v>
                </c:pt>
                <c:pt idx="57">
                  <c:v>12.59056633333333</c:v>
                </c:pt>
                <c:pt idx="58">
                  <c:v>12.59056633333333</c:v>
                </c:pt>
                <c:pt idx="61">
                  <c:v>12.755117083333333</c:v>
                </c:pt>
                <c:pt idx="62">
                  <c:v>12.755117083333333</c:v>
                </c:pt>
                <c:pt idx="63">
                  <c:v>12.755117083333333</c:v>
                </c:pt>
                <c:pt idx="64">
                  <c:v>12.755117083333333</c:v>
                </c:pt>
                <c:pt idx="65">
                  <c:v>12.755117083333333</c:v>
                </c:pt>
                <c:pt idx="66">
                  <c:v>12.755117083333333</c:v>
                </c:pt>
                <c:pt idx="67">
                  <c:v>12.755117083333333</c:v>
                </c:pt>
                <c:pt idx="68">
                  <c:v>12.755117083333333</c:v>
                </c:pt>
                <c:pt idx="69">
                  <c:v>12.755117083333333</c:v>
                </c:pt>
                <c:pt idx="70">
                  <c:v>12.755117083333333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'5'!$I$25</c:f>
              <c:strCache>
                <c:ptCount val="1"/>
                <c:pt idx="0">
                  <c:v>monthly Henry Hub spot price</c:v>
                </c:pt>
              </c:strCache>
            </c:strRef>
          </c:tx>
          <c:spPr>
            <a:ln w="2540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  <c:pt idx="60">
                  <c:v>2020</c:v>
                </c:pt>
                <c:pt idx="61">
                  <c:v>2020</c:v>
                </c:pt>
                <c:pt idx="62">
                  <c:v>2020</c:v>
                </c:pt>
                <c:pt idx="63">
                  <c:v>2020</c:v>
                </c:pt>
                <c:pt idx="64">
                  <c:v>2020</c:v>
                </c:pt>
                <c:pt idx="65">
                  <c:v>2020</c:v>
                </c:pt>
                <c:pt idx="66">
                  <c:v>2020</c:v>
                </c:pt>
                <c:pt idx="67">
                  <c:v>2020</c:v>
                </c:pt>
                <c:pt idx="68">
                  <c:v>2020</c:v>
                </c:pt>
                <c:pt idx="69">
                  <c:v>2020</c:v>
                </c:pt>
                <c:pt idx="70">
                  <c:v>2020</c:v>
                </c:pt>
                <c:pt idx="71">
                  <c:v>2020</c:v>
                </c:pt>
              </c:numCache>
            </c:numRef>
          </c:cat>
          <c:val>
            <c:numRef>
              <c:f>'5'!$I$26:$I$97</c:f>
              <c:numCache>
                <c:formatCode>0.000</c:formatCode>
                <c:ptCount val="72"/>
                <c:pt idx="0">
                  <c:v>3.1077720000000002</c:v>
                </c:pt>
                <c:pt idx="1">
                  <c:v>2.9821740000000001</c:v>
                </c:pt>
                <c:pt idx="2">
                  <c:v>2.9385780000000001</c:v>
                </c:pt>
                <c:pt idx="3">
                  <c:v>2.7091799999999999</c:v>
                </c:pt>
                <c:pt idx="4">
                  <c:v>2.9572620000000001</c:v>
                </c:pt>
                <c:pt idx="5">
                  <c:v>2.8897919999999999</c:v>
                </c:pt>
                <c:pt idx="6">
                  <c:v>2.946882</c:v>
                </c:pt>
                <c:pt idx="7">
                  <c:v>2.8794119999999999</c:v>
                </c:pt>
                <c:pt idx="8">
                  <c:v>2.7610800000000002</c:v>
                </c:pt>
                <c:pt idx="9">
                  <c:v>2.4299580000000001</c:v>
                </c:pt>
                <c:pt idx="10">
                  <c:v>2.1725340000000002</c:v>
                </c:pt>
                <c:pt idx="11">
                  <c:v>2.0023019999999998</c:v>
                </c:pt>
                <c:pt idx="12">
                  <c:v>2.3674710000000001</c:v>
                </c:pt>
                <c:pt idx="13">
                  <c:v>2.0625930000000001</c:v>
                </c:pt>
                <c:pt idx="14">
                  <c:v>1.7929729999999999</c:v>
                </c:pt>
                <c:pt idx="15">
                  <c:v>1.9879290000000001</c:v>
                </c:pt>
                <c:pt idx="16">
                  <c:v>1.9931140000000001</c:v>
                </c:pt>
                <c:pt idx="17">
                  <c:v>2.6827190000000001</c:v>
                </c:pt>
                <c:pt idx="18">
                  <c:v>2.9264139999999998</c:v>
                </c:pt>
                <c:pt idx="19">
                  <c:v>2.9264139999999998</c:v>
                </c:pt>
                <c:pt idx="20">
                  <c:v>3.1027040000000001</c:v>
                </c:pt>
                <c:pt idx="21">
                  <c:v>3.0871490000000001</c:v>
                </c:pt>
                <c:pt idx="22">
                  <c:v>2.6422759999999998</c:v>
                </c:pt>
                <c:pt idx="23">
                  <c:v>3.7238669999999998</c:v>
                </c:pt>
                <c:pt idx="24">
                  <c:v>3.4262480000000002</c:v>
                </c:pt>
                <c:pt idx="25">
                  <c:v>2.9575239999999998</c:v>
                </c:pt>
                <c:pt idx="26">
                  <c:v>2.9865599999999999</c:v>
                </c:pt>
                <c:pt idx="27">
                  <c:v>3.2178110000000002</c:v>
                </c:pt>
                <c:pt idx="28">
                  <c:v>3.2665500000000001</c:v>
                </c:pt>
                <c:pt idx="29">
                  <c:v>3.0850749999999998</c:v>
                </c:pt>
                <c:pt idx="30">
                  <c:v>3.094408</c:v>
                </c:pt>
                <c:pt idx="31">
                  <c:v>3.0072999999999999</c:v>
                </c:pt>
                <c:pt idx="32">
                  <c:v>3.086112</c:v>
                </c:pt>
                <c:pt idx="33">
                  <c:v>2.9855230000000001</c:v>
                </c:pt>
                <c:pt idx="34">
                  <c:v>3.125518</c:v>
                </c:pt>
                <c:pt idx="35">
                  <c:v>2.9253770000000001</c:v>
                </c:pt>
                <c:pt idx="36">
                  <c:v>3.82653</c:v>
                </c:pt>
                <c:pt idx="37">
                  <c:v>2.7687900000000001</c:v>
                </c:pt>
                <c:pt idx="38">
                  <c:v>2.7926410000000002</c:v>
                </c:pt>
                <c:pt idx="39">
                  <c:v>2.8994520000000001</c:v>
                </c:pt>
                <c:pt idx="40">
                  <c:v>2.9036</c:v>
                </c:pt>
                <c:pt idx="41">
                  <c:v>3.0767790000000002</c:v>
                </c:pt>
                <c:pt idx="42">
                  <c:v>2.937821</c:v>
                </c:pt>
                <c:pt idx="43">
                  <c:v>3.070557</c:v>
                </c:pt>
                <c:pt idx="44">
                  <c:v>3.1058150000000002</c:v>
                </c:pt>
                <c:pt idx="45">
                  <c:v>3.3972120000000001</c:v>
                </c:pt>
                <c:pt idx="46">
                  <c:v>4.2423669999999998</c:v>
                </c:pt>
                <c:pt idx="47">
                  <c:v>4.1905169999999998</c:v>
                </c:pt>
                <c:pt idx="48">
                  <c:v>3.2447729999999999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</c:numCache>
            </c:numRef>
          </c:val>
          <c:smooth val="0"/>
        </c:ser>
        <c:ser>
          <c:idx val="5"/>
          <c:order val="3"/>
          <c:tx>
            <c:v>Henry Hub annual average</c:v>
          </c:tx>
          <c:spPr>
            <a:ln w="25400" cap="rnd">
              <a:solidFill>
                <a:schemeClr val="accent5">
                  <a:lumMod val="50000"/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  <c:pt idx="60">
                  <c:v>2020</c:v>
                </c:pt>
                <c:pt idx="61">
                  <c:v>2020</c:v>
                </c:pt>
                <c:pt idx="62">
                  <c:v>2020</c:v>
                </c:pt>
                <c:pt idx="63">
                  <c:v>2020</c:v>
                </c:pt>
                <c:pt idx="64">
                  <c:v>2020</c:v>
                </c:pt>
                <c:pt idx="65">
                  <c:v>2020</c:v>
                </c:pt>
                <c:pt idx="66">
                  <c:v>2020</c:v>
                </c:pt>
                <c:pt idx="67">
                  <c:v>2020</c:v>
                </c:pt>
                <c:pt idx="68">
                  <c:v>2020</c:v>
                </c:pt>
                <c:pt idx="69">
                  <c:v>2020</c:v>
                </c:pt>
                <c:pt idx="70">
                  <c:v>2020</c:v>
                </c:pt>
                <c:pt idx="71">
                  <c:v>2020</c:v>
                </c:pt>
              </c:numCache>
            </c:numRef>
          </c:cat>
          <c:val>
            <c:numRef>
              <c:f>'5'!$K$26:$K$97</c:f>
              <c:numCache>
                <c:formatCode>0.000</c:formatCode>
                <c:ptCount val="72"/>
                <c:pt idx="1">
                  <c:v>2.7314104999999995</c:v>
                </c:pt>
                <c:pt idx="2">
                  <c:v>2.7314104999999995</c:v>
                </c:pt>
                <c:pt idx="3">
                  <c:v>2.7314104999999995</c:v>
                </c:pt>
                <c:pt idx="4">
                  <c:v>2.7314104999999995</c:v>
                </c:pt>
                <c:pt idx="5">
                  <c:v>2.7314104999999995</c:v>
                </c:pt>
                <c:pt idx="6">
                  <c:v>2.7314104999999995</c:v>
                </c:pt>
                <c:pt idx="7">
                  <c:v>2.7314104999999995</c:v>
                </c:pt>
                <c:pt idx="8">
                  <c:v>2.7314104999999995</c:v>
                </c:pt>
                <c:pt idx="9">
                  <c:v>2.7314104999999995</c:v>
                </c:pt>
                <c:pt idx="10">
                  <c:v>2.7314104999999995</c:v>
                </c:pt>
                <c:pt idx="13">
                  <c:v>2.6079685833333328</c:v>
                </c:pt>
                <c:pt idx="14">
                  <c:v>2.6079685833333328</c:v>
                </c:pt>
                <c:pt idx="15">
                  <c:v>2.6079685833333328</c:v>
                </c:pt>
                <c:pt idx="16">
                  <c:v>2.6079685833333328</c:v>
                </c:pt>
                <c:pt idx="17">
                  <c:v>2.6079685833333328</c:v>
                </c:pt>
                <c:pt idx="18">
                  <c:v>2.6079685833333328</c:v>
                </c:pt>
                <c:pt idx="19">
                  <c:v>2.6079685833333328</c:v>
                </c:pt>
                <c:pt idx="20">
                  <c:v>2.6079685833333328</c:v>
                </c:pt>
                <c:pt idx="21">
                  <c:v>2.6079685833333328</c:v>
                </c:pt>
                <c:pt idx="22">
                  <c:v>2.6079685833333328</c:v>
                </c:pt>
                <c:pt idx="25">
                  <c:v>3.0970005</c:v>
                </c:pt>
                <c:pt idx="26">
                  <c:v>3.0970005</c:v>
                </c:pt>
                <c:pt idx="27">
                  <c:v>3.0970005</c:v>
                </c:pt>
                <c:pt idx="28">
                  <c:v>3.0970005</c:v>
                </c:pt>
                <c:pt idx="29">
                  <c:v>3.0970005</c:v>
                </c:pt>
                <c:pt idx="30">
                  <c:v>3.0970005</c:v>
                </c:pt>
                <c:pt idx="31">
                  <c:v>3.0970005</c:v>
                </c:pt>
                <c:pt idx="32">
                  <c:v>3.0970005</c:v>
                </c:pt>
                <c:pt idx="33">
                  <c:v>3.0970005</c:v>
                </c:pt>
                <c:pt idx="34">
                  <c:v>3.0970005</c:v>
                </c:pt>
                <c:pt idx="37">
                  <c:v>3.2676734166666663</c:v>
                </c:pt>
                <c:pt idx="38">
                  <c:v>3.2676734166666663</c:v>
                </c:pt>
                <c:pt idx="39">
                  <c:v>3.2676734166666663</c:v>
                </c:pt>
                <c:pt idx="40">
                  <c:v>3.2676734166666663</c:v>
                </c:pt>
                <c:pt idx="41">
                  <c:v>3.2676734166666663</c:v>
                </c:pt>
                <c:pt idx="42">
                  <c:v>3.2676734166666663</c:v>
                </c:pt>
                <c:pt idx="43">
                  <c:v>3.2676734166666663</c:v>
                </c:pt>
                <c:pt idx="44">
                  <c:v>3.2676734166666663</c:v>
                </c:pt>
                <c:pt idx="45">
                  <c:v>3.2676734166666663</c:v>
                </c:pt>
                <c:pt idx="46">
                  <c:v>3.2676734166666663</c:v>
                </c:pt>
                <c:pt idx="49">
                  <c:v>2.9332582499999997</c:v>
                </c:pt>
                <c:pt idx="50">
                  <c:v>2.9332582499999997</c:v>
                </c:pt>
                <c:pt idx="51">
                  <c:v>2.9332582499999997</c:v>
                </c:pt>
                <c:pt idx="52">
                  <c:v>2.9332582499999997</c:v>
                </c:pt>
                <c:pt idx="53">
                  <c:v>2.9332582499999997</c:v>
                </c:pt>
                <c:pt idx="54">
                  <c:v>2.9332582499999997</c:v>
                </c:pt>
                <c:pt idx="55">
                  <c:v>2.9332582499999997</c:v>
                </c:pt>
                <c:pt idx="56">
                  <c:v>2.9332582499999997</c:v>
                </c:pt>
                <c:pt idx="57">
                  <c:v>2.9332582499999997</c:v>
                </c:pt>
                <c:pt idx="58">
                  <c:v>2.9332582499999997</c:v>
                </c:pt>
                <c:pt idx="61">
                  <c:v>2.8986682500000001</c:v>
                </c:pt>
                <c:pt idx="62">
                  <c:v>2.8986682500000001</c:v>
                </c:pt>
                <c:pt idx="63">
                  <c:v>2.8986682500000001</c:v>
                </c:pt>
                <c:pt idx="64">
                  <c:v>2.8986682500000001</c:v>
                </c:pt>
                <c:pt idx="65">
                  <c:v>2.8986682500000001</c:v>
                </c:pt>
                <c:pt idx="66">
                  <c:v>2.8986682500000001</c:v>
                </c:pt>
                <c:pt idx="67">
                  <c:v>2.8986682500000001</c:v>
                </c:pt>
                <c:pt idx="68">
                  <c:v>2.8986682500000001</c:v>
                </c:pt>
                <c:pt idx="69">
                  <c:v>2.8986682500000001</c:v>
                </c:pt>
                <c:pt idx="70">
                  <c:v>2.8986682500000001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'5'!$J$25</c:f>
              <c:strCache>
                <c:ptCount val="1"/>
                <c:pt idx="0">
                  <c:v> forecast</c:v>
                </c:pt>
              </c:strCache>
            </c:strRef>
          </c:tx>
          <c:spPr>
            <a:ln w="28575" cap="rnd">
              <a:solidFill>
                <a:schemeClr val="accent5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  <c:pt idx="60">
                  <c:v>2020</c:v>
                </c:pt>
                <c:pt idx="61">
                  <c:v>2020</c:v>
                </c:pt>
                <c:pt idx="62">
                  <c:v>2020</c:v>
                </c:pt>
                <c:pt idx="63">
                  <c:v>2020</c:v>
                </c:pt>
                <c:pt idx="64">
                  <c:v>2020</c:v>
                </c:pt>
                <c:pt idx="65">
                  <c:v>2020</c:v>
                </c:pt>
                <c:pt idx="66">
                  <c:v>2020</c:v>
                </c:pt>
                <c:pt idx="67">
                  <c:v>2020</c:v>
                </c:pt>
                <c:pt idx="68">
                  <c:v>2020</c:v>
                </c:pt>
                <c:pt idx="69">
                  <c:v>2020</c:v>
                </c:pt>
                <c:pt idx="70">
                  <c:v>2020</c:v>
                </c:pt>
                <c:pt idx="71">
                  <c:v>2020</c:v>
                </c:pt>
              </c:numCache>
            </c:numRef>
          </c:cat>
          <c:val>
            <c:numRef>
              <c:f>'5'!$J$26:$J$97</c:f>
              <c:numCache>
                <c:formatCode>0.000</c:formatCode>
                <c:ptCount val="7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3.2447729999999999</c:v>
                </c:pt>
                <c:pt idx="49">
                  <c:v>3.054468</c:v>
                </c:pt>
                <c:pt idx="50">
                  <c:v>2.9323640000000002</c:v>
                </c:pt>
                <c:pt idx="51">
                  <c:v>2.836182</c:v>
                </c:pt>
                <c:pt idx="52">
                  <c:v>2.7621579999999999</c:v>
                </c:pt>
                <c:pt idx="53">
                  <c:v>2.771706</c:v>
                </c:pt>
                <c:pt idx="54">
                  <c:v>2.8021600000000002</c:v>
                </c:pt>
                <c:pt idx="55">
                  <c:v>2.8124229999999999</c:v>
                </c:pt>
                <c:pt idx="56">
                  <c:v>2.7960039999999999</c:v>
                </c:pt>
                <c:pt idx="57">
                  <c:v>2.93337</c:v>
                </c:pt>
                <c:pt idx="58">
                  <c:v>3.0676700000000001</c:v>
                </c:pt>
                <c:pt idx="59">
                  <c:v>3.1858209999999998</c:v>
                </c:pt>
                <c:pt idx="60">
                  <c:v>3.2911069999999998</c:v>
                </c:pt>
                <c:pt idx="61">
                  <c:v>3.2205620000000001</c:v>
                </c:pt>
                <c:pt idx="62">
                  <c:v>2.9332410000000002</c:v>
                </c:pt>
                <c:pt idx="63">
                  <c:v>2.7407140000000001</c:v>
                </c:pt>
                <c:pt idx="64">
                  <c:v>2.6797789999999999</c:v>
                </c:pt>
                <c:pt idx="65">
                  <c:v>2.6547489999999998</c:v>
                </c:pt>
                <c:pt idx="66">
                  <c:v>2.7668900000000001</c:v>
                </c:pt>
                <c:pt idx="67">
                  <c:v>2.7319870000000002</c:v>
                </c:pt>
                <c:pt idx="68">
                  <c:v>2.7258119999999999</c:v>
                </c:pt>
                <c:pt idx="69">
                  <c:v>2.840268</c:v>
                </c:pt>
                <c:pt idx="70">
                  <c:v>3.0097670000000001</c:v>
                </c:pt>
                <c:pt idx="71">
                  <c:v>3.1891430000000001</c:v>
                </c:pt>
              </c:numCache>
            </c:numRef>
          </c:val>
          <c:smooth val="0"/>
        </c:ser>
        <c:ser>
          <c:idx val="2"/>
          <c:order val="5"/>
          <c:tx>
            <c:strRef>
              <c:f>'5'!$E$25</c:f>
              <c:strCache>
                <c:ptCount val="1"/>
                <c:pt idx="0">
                  <c:v> residential forecast</c:v>
                </c:pt>
              </c:strCache>
            </c:strRef>
          </c:tx>
          <c:spPr>
            <a:ln w="28575" cap="rnd">
              <a:solidFill>
                <a:schemeClr val="accent1">
                  <a:lumMod val="75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  <c:pt idx="60">
                  <c:v>2020</c:v>
                </c:pt>
                <c:pt idx="61">
                  <c:v>2020</c:v>
                </c:pt>
                <c:pt idx="62">
                  <c:v>2020</c:v>
                </c:pt>
                <c:pt idx="63">
                  <c:v>2020</c:v>
                </c:pt>
                <c:pt idx="64">
                  <c:v>2020</c:v>
                </c:pt>
                <c:pt idx="65">
                  <c:v>2020</c:v>
                </c:pt>
                <c:pt idx="66">
                  <c:v>2020</c:v>
                </c:pt>
                <c:pt idx="67">
                  <c:v>2020</c:v>
                </c:pt>
                <c:pt idx="68">
                  <c:v>2020</c:v>
                </c:pt>
                <c:pt idx="69">
                  <c:v>2020</c:v>
                </c:pt>
                <c:pt idx="70">
                  <c:v>2020</c:v>
                </c:pt>
                <c:pt idx="71">
                  <c:v>2020</c:v>
                </c:pt>
              </c:numCache>
            </c:numRef>
          </c:cat>
          <c:val>
            <c:numRef>
              <c:f>'5'!$E$26:$E$97</c:f>
              <c:numCache>
                <c:formatCode>0.000</c:formatCode>
                <c:ptCount val="7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9.6921009999999992</c:v>
                </c:pt>
                <c:pt idx="49">
                  <c:v>9.6288009999999993</c:v>
                </c:pt>
                <c:pt idx="50">
                  <c:v>9.7782359999999997</c:v>
                </c:pt>
                <c:pt idx="51">
                  <c:v>10.61436</c:v>
                </c:pt>
                <c:pt idx="52">
                  <c:v>12.67789</c:v>
                </c:pt>
                <c:pt idx="53">
                  <c:v>14.99461</c:v>
                </c:pt>
                <c:pt idx="54">
                  <c:v>16.421140000000001</c:v>
                </c:pt>
                <c:pt idx="55">
                  <c:v>17.224930000000001</c:v>
                </c:pt>
                <c:pt idx="56">
                  <c:v>16.23189</c:v>
                </c:pt>
                <c:pt idx="57">
                  <c:v>13.18791</c:v>
                </c:pt>
                <c:pt idx="58">
                  <c:v>10.74757</c:v>
                </c:pt>
                <c:pt idx="59">
                  <c:v>9.8873580000000008</c:v>
                </c:pt>
                <c:pt idx="60">
                  <c:v>9.7108670000000004</c:v>
                </c:pt>
                <c:pt idx="61">
                  <c:v>9.8636429999999997</c:v>
                </c:pt>
                <c:pt idx="62">
                  <c:v>10.13771</c:v>
                </c:pt>
                <c:pt idx="63">
                  <c:v>10.943479999999999</c:v>
                </c:pt>
                <c:pt idx="64">
                  <c:v>12.95243</c:v>
                </c:pt>
                <c:pt idx="65">
                  <c:v>15.25712</c:v>
                </c:pt>
                <c:pt idx="66">
                  <c:v>16.620339999999999</c:v>
                </c:pt>
                <c:pt idx="67">
                  <c:v>17.381019999999999</c:v>
                </c:pt>
                <c:pt idx="68">
                  <c:v>16.349509999999999</c:v>
                </c:pt>
                <c:pt idx="69">
                  <c:v>13.23005</c:v>
                </c:pt>
                <c:pt idx="70">
                  <c:v>10.73222</c:v>
                </c:pt>
                <c:pt idx="71">
                  <c:v>9.8830150000000003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47091936"/>
        <c:axId val="1147092496"/>
      </c:lineChart>
      <c:catAx>
        <c:axId val="11470919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147092496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1147092496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147091936"/>
        <c:crosses val="autoZero"/>
        <c:crossBetween val="between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l"/>
      <c:layout>
        <c:manualLayout>
          <c:xMode val="edge"/>
          <c:yMode val="edge"/>
          <c:x val="0.21759259259259259"/>
          <c:y val="0.55675728033995753"/>
          <c:w val="0.36819590259550888"/>
          <c:h val="0.1523584551931008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3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6605500902553428E-2"/>
          <c:y val="0.15865135608048994"/>
          <c:w val="0.86888750065719911"/>
          <c:h val="0.64273658501020703"/>
        </c:manualLayout>
      </c:layout>
      <c:lineChart>
        <c:grouping val="standard"/>
        <c:varyColors val="0"/>
        <c:ser>
          <c:idx val="0"/>
          <c:order val="0"/>
          <c:tx>
            <c:v>World production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multiLvlStrRef>
              <c:f>'6'!$B$28:$C$55</c:f>
              <c:multiLvlStrCache>
                <c:ptCount val="28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  <c:pt idx="24">
                    <c:v>Q1</c:v>
                  </c:pt>
                  <c:pt idx="25">
                    <c:v>Q2</c:v>
                  </c:pt>
                  <c:pt idx="26">
                    <c:v>Q3</c:v>
                  </c:pt>
                  <c:pt idx="27">
                    <c:v>Q4</c:v>
                  </c:pt>
                </c:lvl>
                <c:lvl>
                  <c:pt idx="0">
                    <c:v>2014</c:v>
                  </c:pt>
                  <c:pt idx="4">
                    <c:v>2015</c:v>
                  </c:pt>
                  <c:pt idx="8">
                    <c:v>2016</c:v>
                  </c:pt>
                  <c:pt idx="12">
                    <c:v>2017</c:v>
                  </c:pt>
                  <c:pt idx="16">
                    <c:v>2018</c:v>
                  </c:pt>
                  <c:pt idx="20">
                    <c:v>2019</c:v>
                  </c:pt>
                  <c:pt idx="24">
                    <c:v>2020</c:v>
                  </c:pt>
                </c:lvl>
              </c:multiLvlStrCache>
            </c:multiLvlStrRef>
          </c:cat>
          <c:val>
            <c:numRef>
              <c:f>'6'!$E$28:$E$55</c:f>
              <c:numCache>
                <c:formatCode>0.00</c:formatCode>
                <c:ptCount val="28"/>
                <c:pt idx="0">
                  <c:v>92.606993721999999</c:v>
                </c:pt>
                <c:pt idx="1">
                  <c:v>93.268630076999997</c:v>
                </c:pt>
                <c:pt idx="2">
                  <c:v>94.570638500000001</c:v>
                </c:pt>
                <c:pt idx="3">
                  <c:v>96.150406946000004</c:v>
                </c:pt>
                <c:pt idx="4">
                  <c:v>95.663785462000007</c:v>
                </c:pt>
                <c:pt idx="5">
                  <c:v>96.733558814999995</c:v>
                </c:pt>
                <c:pt idx="6">
                  <c:v>97.652281379000001</c:v>
                </c:pt>
                <c:pt idx="7">
                  <c:v>97.815785594000005</c:v>
                </c:pt>
                <c:pt idx="8">
                  <c:v>97.231870075000003</c:v>
                </c:pt>
                <c:pt idx="9">
                  <c:v>96.578885170999996</c:v>
                </c:pt>
                <c:pt idx="10">
                  <c:v>97.177231594000006</c:v>
                </c:pt>
                <c:pt idx="11">
                  <c:v>98.544133844000001</c:v>
                </c:pt>
                <c:pt idx="12">
                  <c:v>97.123377219999995</c:v>
                </c:pt>
                <c:pt idx="13">
                  <c:v>97.441070694999993</c:v>
                </c:pt>
                <c:pt idx="14">
                  <c:v>98.498625617000002</c:v>
                </c:pt>
                <c:pt idx="15">
                  <c:v>99.041851758999996</c:v>
                </c:pt>
                <c:pt idx="16">
                  <c:v>99.126332915999996</c:v>
                </c:pt>
                <c:pt idx="17">
                  <c:v>99.612157128000007</c:v>
                </c:pt>
                <c:pt idx="18">
                  <c:v>101.21021905000001</c:v>
                </c:pt>
                <c:pt idx="19">
                  <c:v>101.98788503</c:v>
                </c:pt>
                <c:pt idx="20">
                  <c:v>100.72817988</c:v>
                </c:pt>
                <c:pt idx="21">
                  <c:v>101.77220943</c:v>
                </c:pt>
                <c:pt idx="22">
                  <c:v>102.39779966</c:v>
                </c:pt>
                <c:pt idx="23">
                  <c:v>102.63566088</c:v>
                </c:pt>
                <c:pt idx="24">
                  <c:v>102.49278165</c:v>
                </c:pt>
                <c:pt idx="25">
                  <c:v>103.62814367</c:v>
                </c:pt>
                <c:pt idx="26">
                  <c:v>103.9743517</c:v>
                </c:pt>
                <c:pt idx="27">
                  <c:v>104.14211824</c:v>
                </c:pt>
              </c:numCache>
            </c:numRef>
          </c:val>
          <c:smooth val="0"/>
        </c:ser>
        <c:ser>
          <c:idx val="1"/>
          <c:order val="1"/>
          <c:tx>
            <c:v>World consumption</c:v>
          </c:tx>
          <c:spPr>
            <a:ln>
              <a:solidFill>
                <a:schemeClr val="accent6"/>
              </a:solidFill>
            </a:ln>
          </c:spPr>
          <c:marker>
            <c:symbol val="none"/>
          </c:marker>
          <c:cat>
            <c:multiLvlStrRef>
              <c:f>'6'!$B$28:$C$55</c:f>
              <c:multiLvlStrCache>
                <c:ptCount val="28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  <c:pt idx="24">
                    <c:v>Q1</c:v>
                  </c:pt>
                  <c:pt idx="25">
                    <c:v>Q2</c:v>
                  </c:pt>
                  <c:pt idx="26">
                    <c:v>Q3</c:v>
                  </c:pt>
                  <c:pt idx="27">
                    <c:v>Q4</c:v>
                  </c:pt>
                </c:lvl>
                <c:lvl>
                  <c:pt idx="0">
                    <c:v>2014</c:v>
                  </c:pt>
                  <c:pt idx="4">
                    <c:v>2015</c:v>
                  </c:pt>
                  <c:pt idx="8">
                    <c:v>2016</c:v>
                  </c:pt>
                  <c:pt idx="12">
                    <c:v>2017</c:v>
                  </c:pt>
                  <c:pt idx="16">
                    <c:v>2018</c:v>
                  </c:pt>
                  <c:pt idx="20">
                    <c:v>2019</c:v>
                  </c:pt>
                  <c:pt idx="24">
                    <c:v>2020</c:v>
                  </c:pt>
                </c:lvl>
              </c:multiLvlStrCache>
            </c:multiLvlStrRef>
          </c:cat>
          <c:val>
            <c:numRef>
              <c:f>'6'!$G$28:$G$55</c:f>
              <c:numCache>
                <c:formatCode>0.00</c:formatCode>
                <c:ptCount val="28"/>
                <c:pt idx="0">
                  <c:v>92.928463765000004</c:v>
                </c:pt>
                <c:pt idx="1">
                  <c:v>93.275012700999994</c:v>
                </c:pt>
                <c:pt idx="2">
                  <c:v>94.370443597999994</c:v>
                </c:pt>
                <c:pt idx="3">
                  <c:v>94.895366659999993</c:v>
                </c:pt>
                <c:pt idx="4">
                  <c:v>94.527261953999997</c:v>
                </c:pt>
                <c:pt idx="5">
                  <c:v>95.360734366000003</c:v>
                </c:pt>
                <c:pt idx="6">
                  <c:v>97.044538324000001</c:v>
                </c:pt>
                <c:pt idx="7">
                  <c:v>96.475884782999998</c:v>
                </c:pt>
                <c:pt idx="8">
                  <c:v>96.098757702</c:v>
                </c:pt>
                <c:pt idx="9">
                  <c:v>96.548356939000001</c:v>
                </c:pt>
                <c:pt idx="10">
                  <c:v>97.504883008999997</c:v>
                </c:pt>
                <c:pt idx="11">
                  <c:v>97.571239695000003</c:v>
                </c:pt>
                <c:pt idx="12">
                  <c:v>96.879858077999998</c:v>
                </c:pt>
                <c:pt idx="13">
                  <c:v>98.670296945999993</c:v>
                </c:pt>
                <c:pt idx="14">
                  <c:v>99.148682957000005</c:v>
                </c:pt>
                <c:pt idx="15">
                  <c:v>99.479123412000007</c:v>
                </c:pt>
                <c:pt idx="16">
                  <c:v>99.040822946999995</c:v>
                </c:pt>
                <c:pt idx="17">
                  <c:v>99.473888105</c:v>
                </c:pt>
                <c:pt idx="18">
                  <c:v>100.41588197</c:v>
                </c:pt>
                <c:pt idx="19">
                  <c:v>100.8901146</c:v>
                </c:pt>
                <c:pt idx="20">
                  <c:v>100.64350856</c:v>
                </c:pt>
                <c:pt idx="21">
                  <c:v>100.98982841999999</c:v>
                </c:pt>
                <c:pt idx="22">
                  <c:v>102.06408278000001</c:v>
                </c:pt>
                <c:pt idx="23">
                  <c:v>102.07496998000001</c:v>
                </c:pt>
                <c:pt idx="24">
                  <c:v>101.96196128</c:v>
                </c:pt>
                <c:pt idx="25">
                  <c:v>102.48954727</c:v>
                </c:pt>
                <c:pt idx="26">
                  <c:v>103.65242796</c:v>
                </c:pt>
                <c:pt idx="27">
                  <c:v>103.59658629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50057872"/>
        <c:axId val="1150058432"/>
      </c:lineChart>
      <c:scatterChart>
        <c:scatterStyle val="lineMarker"/>
        <c:varyColors val="0"/>
        <c:ser>
          <c:idx val="3"/>
          <c:order val="2"/>
          <c:tx>
            <c:strRef>
              <c:f>'6'!$C$58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2.0905740440981292E-2"/>
                  <c:y val="2.7613342302061451E-2"/>
                </c:manualLayout>
              </c:layout>
              <c:tx>
                <c:rich>
                  <a:bodyPr/>
                  <a:lstStyle/>
                  <a:p>
                    <a:r>
                      <a:rPr lang="en-US" b="0"/>
                      <a:t>forecast</a:t>
                    </a:r>
                  </a:p>
                </c:rich>
              </c:tx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'6'!$B$59:$B$60</c:f>
              <c:numCache>
                <c:formatCode>General</c:formatCode>
                <c:ptCount val="2"/>
                <c:pt idx="0">
                  <c:v>20.5</c:v>
                </c:pt>
                <c:pt idx="1">
                  <c:v>20.5</c:v>
                </c:pt>
              </c:numCache>
            </c:numRef>
          </c:xVal>
          <c:yVal>
            <c:numRef>
              <c:f>'6'!$C$59:$C$60</c:f>
              <c:numCache>
                <c:formatCode>0</c:formatCode>
                <c:ptCount val="2"/>
                <c:pt idx="0">
                  <c:v>86</c:v>
                </c:pt>
                <c:pt idx="1">
                  <c:v>106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50057872"/>
        <c:axId val="1150058432"/>
      </c:scatterChart>
      <c:catAx>
        <c:axId val="1150057872"/>
        <c:scaling>
          <c:orientation val="minMax"/>
        </c:scaling>
        <c:delete val="0"/>
        <c:axPos val="b"/>
        <c:numFmt formatCode="yyyy" sourceLinked="0"/>
        <c:majorTickMark val="out"/>
        <c:minorTickMark val="none"/>
        <c:tickLblPos val="nextTo"/>
        <c:txPr>
          <a:bodyPr/>
          <a:lstStyle/>
          <a:p>
            <a:pPr>
              <a:defRPr sz="900" baseline="0"/>
            </a:pPr>
            <a:endParaRPr lang="en-US"/>
          </a:p>
        </c:txPr>
        <c:crossAx val="1150058432"/>
        <c:crosses val="autoZero"/>
        <c:auto val="0"/>
        <c:lblAlgn val="ctr"/>
        <c:lblOffset val="100"/>
        <c:tickLblSkip val="4"/>
        <c:tickMarkSkip val="4"/>
        <c:noMultiLvlLbl val="0"/>
      </c:catAx>
      <c:valAx>
        <c:axId val="1150058432"/>
        <c:scaling>
          <c:orientation val="minMax"/>
          <c:max val="106"/>
          <c:min val="86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150057872"/>
        <c:crosses val="autoZero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5666217307869918E-2"/>
          <c:y val="9.6564324083283998E-2"/>
          <c:w val="0.86757732092358386"/>
          <c:h val="0.57181929662969755"/>
        </c:manualLayout>
      </c:layout>
      <c:barChart>
        <c:barDir val="col"/>
        <c:grouping val="stacked"/>
        <c:varyColors val="0"/>
        <c:ser>
          <c:idx val="2"/>
          <c:order val="0"/>
          <c:spPr>
            <a:solidFill>
              <a:schemeClr val="accent5"/>
            </a:solidFill>
          </c:spPr>
          <c:invertIfNegative val="0"/>
          <c:cat>
            <c:strRef>
              <c:f>'6'!$A$28:$A$55</c:f>
              <c:strCache>
                <c:ptCount val="28"/>
                <c:pt idx="0">
                  <c:v>2014-Q1</c:v>
                </c:pt>
                <c:pt idx="1">
                  <c:v>2014-Q2</c:v>
                </c:pt>
                <c:pt idx="2">
                  <c:v>2014-Q3</c:v>
                </c:pt>
                <c:pt idx="3">
                  <c:v>2014-Q4</c:v>
                </c:pt>
                <c:pt idx="4">
                  <c:v>2015-Q1</c:v>
                </c:pt>
                <c:pt idx="5">
                  <c:v>2015-Q2</c:v>
                </c:pt>
                <c:pt idx="6">
                  <c:v>2015-Q3</c:v>
                </c:pt>
                <c:pt idx="7">
                  <c:v>2015-Q4</c:v>
                </c:pt>
                <c:pt idx="8">
                  <c:v>2016-Q1</c:v>
                </c:pt>
                <c:pt idx="9">
                  <c:v>2016-Q2</c:v>
                </c:pt>
                <c:pt idx="10">
                  <c:v>2016-Q3</c:v>
                </c:pt>
                <c:pt idx="11">
                  <c:v>2016-Q4</c:v>
                </c:pt>
                <c:pt idx="12">
                  <c:v>2017-Q1</c:v>
                </c:pt>
                <c:pt idx="13">
                  <c:v>2017-Q2</c:v>
                </c:pt>
                <c:pt idx="14">
                  <c:v>2017-Q3</c:v>
                </c:pt>
                <c:pt idx="15">
                  <c:v>2017-Q4</c:v>
                </c:pt>
                <c:pt idx="16">
                  <c:v>2018-Q1</c:v>
                </c:pt>
                <c:pt idx="17">
                  <c:v>2018-Q2</c:v>
                </c:pt>
                <c:pt idx="18">
                  <c:v>2018-Q3</c:v>
                </c:pt>
                <c:pt idx="19">
                  <c:v>2018-Q4</c:v>
                </c:pt>
                <c:pt idx="20">
                  <c:v>2019-Q1</c:v>
                </c:pt>
                <c:pt idx="21">
                  <c:v>2019-Q2</c:v>
                </c:pt>
                <c:pt idx="22">
                  <c:v>2019-Q3</c:v>
                </c:pt>
                <c:pt idx="23">
                  <c:v>2019-Q4</c:v>
                </c:pt>
                <c:pt idx="24">
                  <c:v>2020-Q1</c:v>
                </c:pt>
                <c:pt idx="25">
                  <c:v>2020-Q2</c:v>
                </c:pt>
                <c:pt idx="26">
                  <c:v>2020-Q3</c:v>
                </c:pt>
                <c:pt idx="27">
                  <c:v>2020-Q4</c:v>
                </c:pt>
              </c:strCache>
            </c:strRef>
          </c:cat>
          <c:val>
            <c:numRef>
              <c:f>'6'!$J$28:$J$55</c:f>
              <c:numCache>
                <c:formatCode>0.00</c:formatCode>
                <c:ptCount val="28"/>
                <c:pt idx="0">
                  <c:v>-0.32147004292999998</c:v>
                </c:pt>
                <c:pt idx="1">
                  <c:v>-6.3826236860000003E-3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-0.32765141540999998</c:v>
                </c:pt>
                <c:pt idx="11">
                  <c:v>0</c:v>
                </c:pt>
                <c:pt idx="12">
                  <c:v>0</c:v>
                </c:pt>
                <c:pt idx="13">
                  <c:v>-1.2292262514000001</c:v>
                </c:pt>
                <c:pt idx="14">
                  <c:v>-0.65005733977000002</c:v>
                </c:pt>
                <c:pt idx="15">
                  <c:v>-0.43727165314999999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ser>
          <c:idx val="0"/>
          <c:order val="1"/>
          <c:spPr>
            <a:solidFill>
              <a:schemeClr val="accent4">
                <a:lumMod val="75000"/>
              </a:schemeClr>
            </a:solidFill>
          </c:spPr>
          <c:invertIfNegative val="0"/>
          <c:cat>
            <c:strRef>
              <c:f>'6'!$A$28:$A$55</c:f>
              <c:strCache>
                <c:ptCount val="28"/>
                <c:pt idx="0">
                  <c:v>2014-Q1</c:v>
                </c:pt>
                <c:pt idx="1">
                  <c:v>2014-Q2</c:v>
                </c:pt>
                <c:pt idx="2">
                  <c:v>2014-Q3</c:v>
                </c:pt>
                <c:pt idx="3">
                  <c:v>2014-Q4</c:v>
                </c:pt>
                <c:pt idx="4">
                  <c:v>2015-Q1</c:v>
                </c:pt>
                <c:pt idx="5">
                  <c:v>2015-Q2</c:v>
                </c:pt>
                <c:pt idx="6">
                  <c:v>2015-Q3</c:v>
                </c:pt>
                <c:pt idx="7">
                  <c:v>2015-Q4</c:v>
                </c:pt>
                <c:pt idx="8">
                  <c:v>2016-Q1</c:v>
                </c:pt>
                <c:pt idx="9">
                  <c:v>2016-Q2</c:v>
                </c:pt>
                <c:pt idx="10">
                  <c:v>2016-Q3</c:v>
                </c:pt>
                <c:pt idx="11">
                  <c:v>2016-Q4</c:v>
                </c:pt>
                <c:pt idx="12">
                  <c:v>2017-Q1</c:v>
                </c:pt>
                <c:pt idx="13">
                  <c:v>2017-Q2</c:v>
                </c:pt>
                <c:pt idx="14">
                  <c:v>2017-Q3</c:v>
                </c:pt>
                <c:pt idx="15">
                  <c:v>2017-Q4</c:v>
                </c:pt>
                <c:pt idx="16">
                  <c:v>2018-Q1</c:v>
                </c:pt>
                <c:pt idx="17">
                  <c:v>2018-Q2</c:v>
                </c:pt>
                <c:pt idx="18">
                  <c:v>2018-Q3</c:v>
                </c:pt>
                <c:pt idx="19">
                  <c:v>2018-Q4</c:v>
                </c:pt>
                <c:pt idx="20">
                  <c:v>2019-Q1</c:v>
                </c:pt>
                <c:pt idx="21">
                  <c:v>2019-Q2</c:v>
                </c:pt>
                <c:pt idx="22">
                  <c:v>2019-Q3</c:v>
                </c:pt>
                <c:pt idx="23">
                  <c:v>2019-Q4</c:v>
                </c:pt>
                <c:pt idx="24">
                  <c:v>2020-Q1</c:v>
                </c:pt>
                <c:pt idx="25">
                  <c:v>2020-Q2</c:v>
                </c:pt>
                <c:pt idx="26">
                  <c:v>2020-Q3</c:v>
                </c:pt>
                <c:pt idx="27">
                  <c:v>2020-Q4</c:v>
                </c:pt>
              </c:strCache>
            </c:strRef>
          </c:cat>
          <c:val>
            <c:numRef>
              <c:f>'6'!$K$28:$K$55</c:f>
              <c:numCache>
                <c:formatCode>0.00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0.20019490183999999</c:v>
                </c:pt>
                <c:pt idx="3">
                  <c:v>1.2550402853</c:v>
                </c:pt>
                <c:pt idx="4">
                  <c:v>1.1365235081</c:v>
                </c:pt>
                <c:pt idx="5">
                  <c:v>1.3728244490999999</c:v>
                </c:pt>
                <c:pt idx="6">
                  <c:v>0.60774305541999996</c:v>
                </c:pt>
                <c:pt idx="7">
                  <c:v>1.3399008104000001</c:v>
                </c:pt>
                <c:pt idx="8">
                  <c:v>1.1331123727000001</c:v>
                </c:pt>
                <c:pt idx="9">
                  <c:v>3.0528231898E-2</c:v>
                </c:pt>
                <c:pt idx="10">
                  <c:v>0</c:v>
                </c:pt>
                <c:pt idx="11">
                  <c:v>0.97289414853</c:v>
                </c:pt>
                <c:pt idx="12">
                  <c:v>0.24351914220000001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8.5509968961999999E-2</c:v>
                </c:pt>
                <c:pt idx="17">
                  <c:v>0.13826902302999999</c:v>
                </c:pt>
                <c:pt idx="18">
                  <c:v>0.79433708040999995</c:v>
                </c:pt>
                <c:pt idx="19">
                  <c:v>1.0977704306</c:v>
                </c:pt>
                <c:pt idx="20">
                  <c:v>8.4671316068000005E-2</c:v>
                </c:pt>
                <c:pt idx="21">
                  <c:v>0.78238101610999999</c:v>
                </c:pt>
                <c:pt idx="22">
                  <c:v>0.33371688231000002</c:v>
                </c:pt>
                <c:pt idx="23">
                  <c:v>0.56069089197999999</c:v>
                </c:pt>
                <c:pt idx="24">
                  <c:v>0.53082037535000004</c:v>
                </c:pt>
                <c:pt idx="25">
                  <c:v>1.1385964019000001</c:v>
                </c:pt>
                <c:pt idx="26">
                  <c:v>0.32192373968999999</c:v>
                </c:pt>
                <c:pt idx="27">
                  <c:v>0.54553195195000004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1150062352"/>
        <c:axId val="1150062912"/>
      </c:barChart>
      <c:scatterChart>
        <c:scatterStyle val="lineMarker"/>
        <c:varyColors val="0"/>
        <c:ser>
          <c:idx val="1"/>
          <c:order val="2"/>
          <c:tx>
            <c:strRef>
              <c:f>'6'!$C$61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pPr>
              <a:noFill/>
              <a:ln>
                <a:noFill/>
              </a:ln>
            </c:spPr>
          </c:marker>
          <c:xVal>
            <c:numRef>
              <c:f>'6'!$B$62:$B$63</c:f>
              <c:numCache>
                <c:formatCode>General</c:formatCode>
                <c:ptCount val="2"/>
                <c:pt idx="0">
                  <c:v>20.5</c:v>
                </c:pt>
                <c:pt idx="1">
                  <c:v>20.5</c:v>
                </c:pt>
              </c:numCache>
            </c:numRef>
          </c:xVal>
          <c:yVal>
            <c:numRef>
              <c:f>'6'!$C$62:$C$63</c:f>
              <c:numCache>
                <c:formatCode>0</c:formatCode>
                <c:ptCount val="2"/>
                <c:pt idx="0">
                  <c:v>-2</c:v>
                </c:pt>
                <c:pt idx="1">
                  <c:v>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50062352"/>
        <c:axId val="1150062912"/>
      </c:scatterChart>
      <c:catAx>
        <c:axId val="115006235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one"/>
        <c:spPr>
          <a:ln>
            <a:solidFill>
              <a:schemeClr val="tx1"/>
            </a:solidFill>
          </a:ln>
        </c:spPr>
        <c:crossAx val="1150062912"/>
        <c:crosses val="autoZero"/>
        <c:auto val="1"/>
        <c:lblAlgn val="ctr"/>
        <c:lblOffset val="100"/>
        <c:noMultiLvlLbl val="0"/>
      </c:catAx>
      <c:valAx>
        <c:axId val="1150062912"/>
        <c:scaling>
          <c:orientation val="minMax"/>
          <c:max val="2"/>
          <c:min val="-2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150062352"/>
        <c:crosses val="autoZero"/>
        <c:crossBetween val="between"/>
        <c:majorUnit val="1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>
                <a:effectLst/>
              </a:rPr>
              <a:t>Estimated unplanned liquid</a:t>
            </a:r>
            <a:r>
              <a:rPr lang="en-US" sz="1000" b="1" baseline="0">
                <a:effectLst/>
              </a:rPr>
              <a:t> fuels production outages </a:t>
            </a:r>
            <a:endParaRPr lang="en-US" sz="1000">
              <a:effectLst/>
            </a:endParaRPr>
          </a:p>
          <a:p>
            <a:pPr algn="l">
              <a:defRPr/>
            </a:pPr>
            <a:r>
              <a:rPr lang="en-US" sz="1000" b="0" baseline="0">
                <a:effectLst/>
              </a:rPr>
              <a:t>million barrels per day</a:t>
            </a:r>
            <a:endParaRPr lang="en-US" sz="1000" b="0">
              <a:effectLst/>
            </a:endParaRPr>
          </a:p>
        </c:rich>
      </c:tx>
      <c:layout>
        <c:manualLayout>
          <c:xMode val="edge"/>
          <c:yMode val="edge"/>
          <c:x val="9.8823871932396407E-3"/>
          <c:y val="1.578282828282828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7.9259166600830419E-2"/>
          <c:y val="0.13809974691920773"/>
          <c:w val="0.72860157216969956"/>
          <c:h val="0.66447011950210766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'7'!$C$27</c:f>
              <c:strCache>
                <c:ptCount val="1"/>
                <c:pt idx="0">
                  <c:v>Libya</c:v>
                </c:pt>
              </c:strCache>
            </c:strRef>
          </c:tx>
          <c:spPr>
            <a:solidFill>
              <a:schemeClr val="accent3"/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</c:numCache>
            </c:numRef>
          </c:cat>
          <c:val>
            <c:numRef>
              <c:f>'7'!$C$28:$C$63</c:f>
              <c:numCache>
                <c:formatCode>0.000</c:formatCode>
                <c:ptCount val="36"/>
                <c:pt idx="0">
                  <c:v>0.622</c:v>
                </c:pt>
                <c:pt idx="1">
                  <c:v>0.61</c:v>
                </c:pt>
                <c:pt idx="2">
                  <c:v>0.71</c:v>
                </c:pt>
                <c:pt idx="3">
                  <c:v>0.76500000000000001</c:v>
                </c:pt>
                <c:pt idx="4">
                  <c:v>0.52</c:v>
                </c:pt>
                <c:pt idx="5">
                  <c:v>0.45</c:v>
                </c:pt>
                <c:pt idx="6">
                  <c:v>0.29499999999999998</c:v>
                </c:pt>
                <c:pt idx="7">
                  <c:v>0.41</c:v>
                </c:pt>
                <c:pt idx="8">
                  <c:v>0.375</c:v>
                </c:pt>
                <c:pt idx="9">
                  <c:v>0.34</c:v>
                </c:pt>
                <c:pt idx="10">
                  <c:v>0.32</c:v>
                </c:pt>
                <c:pt idx="11">
                  <c:v>0.38</c:v>
                </c:pt>
                <c:pt idx="12">
                  <c:v>0.28499999999999998</c:v>
                </c:pt>
                <c:pt idx="13">
                  <c:v>0.31</c:v>
                </c:pt>
                <c:pt idx="14">
                  <c:v>0.315</c:v>
                </c:pt>
                <c:pt idx="15">
                  <c:v>0.29499999999999998</c:v>
                </c:pt>
                <c:pt idx="16">
                  <c:v>0.31</c:v>
                </c:pt>
                <c:pt idx="17">
                  <c:v>0.55000000000000004</c:v>
                </c:pt>
                <c:pt idx="18">
                  <c:v>0.63</c:v>
                </c:pt>
                <c:pt idx="19">
                  <c:v>0.31</c:v>
                </c:pt>
                <c:pt idx="20">
                  <c:v>0.22</c:v>
                </c:pt>
                <c:pt idx="21">
                  <c:v>0.22</c:v>
                </c:pt>
                <c:pt idx="22">
                  <c:v>0.15</c:v>
                </c:pt>
                <c:pt idx="23">
                  <c:v>0.42</c:v>
                </c:pt>
                <c:pt idx="24">
                  <c:v>0.47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2"/>
          <c:order val="1"/>
          <c:tx>
            <c:strRef>
              <c:f>'7'!$D$27</c:f>
              <c:strCache>
                <c:ptCount val="1"/>
                <c:pt idx="0">
                  <c:v>Nigeria</c:v>
                </c:pt>
              </c:strCache>
            </c:strRef>
          </c:tx>
          <c:spPr>
            <a:solidFill>
              <a:schemeClr val="accent3">
                <a:lumMod val="20000"/>
                <a:lumOff val="80000"/>
              </a:schemeClr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</c:numCache>
            </c:numRef>
          </c:cat>
          <c:val>
            <c:numRef>
              <c:f>'7'!$D$28:$D$63</c:f>
              <c:numCache>
                <c:formatCode>0.000</c:formatCode>
                <c:ptCount val="36"/>
                <c:pt idx="0">
                  <c:v>0.55275446702999997</c:v>
                </c:pt>
                <c:pt idx="1">
                  <c:v>0.51132692235999999</c:v>
                </c:pt>
                <c:pt idx="2">
                  <c:v>0.40491365314</c:v>
                </c:pt>
                <c:pt idx="3">
                  <c:v>0.36951451661000001</c:v>
                </c:pt>
                <c:pt idx="4">
                  <c:v>0.36012937144000001</c:v>
                </c:pt>
                <c:pt idx="5">
                  <c:v>0.28975807773000001</c:v>
                </c:pt>
                <c:pt idx="6">
                  <c:v>0.25340049695</c:v>
                </c:pt>
                <c:pt idx="7">
                  <c:v>0.22705649198</c:v>
                </c:pt>
                <c:pt idx="8">
                  <c:v>0.2</c:v>
                </c:pt>
                <c:pt idx="9">
                  <c:v>0.20499999999999999</c:v>
                </c:pt>
                <c:pt idx="10">
                  <c:v>0.16500000000000001</c:v>
                </c:pt>
                <c:pt idx="11">
                  <c:v>0.14000000000000001</c:v>
                </c:pt>
                <c:pt idx="12">
                  <c:v>0.14000000000000001</c:v>
                </c:pt>
                <c:pt idx="13">
                  <c:v>0.14000000000000001</c:v>
                </c:pt>
                <c:pt idx="14">
                  <c:v>0.17</c:v>
                </c:pt>
                <c:pt idx="15">
                  <c:v>0.17</c:v>
                </c:pt>
                <c:pt idx="16">
                  <c:v>0.35</c:v>
                </c:pt>
                <c:pt idx="17">
                  <c:v>0.42</c:v>
                </c:pt>
                <c:pt idx="18">
                  <c:v>0.37</c:v>
                </c:pt>
                <c:pt idx="19">
                  <c:v>0.3</c:v>
                </c:pt>
                <c:pt idx="20">
                  <c:v>0.2</c:v>
                </c:pt>
                <c:pt idx="21">
                  <c:v>0.24</c:v>
                </c:pt>
                <c:pt idx="22">
                  <c:v>0.23</c:v>
                </c:pt>
                <c:pt idx="23">
                  <c:v>0.22</c:v>
                </c:pt>
                <c:pt idx="24">
                  <c:v>0.27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3"/>
          <c:order val="2"/>
          <c:tx>
            <c:strRef>
              <c:f>'7'!$E$27</c:f>
              <c:strCache>
                <c:ptCount val="1"/>
                <c:pt idx="0">
                  <c:v>Iraq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</c:numCache>
            </c:numRef>
          </c:cat>
          <c:val>
            <c:numRef>
              <c:f>'7'!$E$28:$E$63</c:f>
              <c:numCache>
                <c:formatCode>0.000</c:formatCode>
                <c:ptCount val="36"/>
                <c:pt idx="0">
                  <c:v>0.13</c:v>
                </c:pt>
                <c:pt idx="1">
                  <c:v>0.16</c:v>
                </c:pt>
                <c:pt idx="2">
                  <c:v>0.223</c:v>
                </c:pt>
                <c:pt idx="3">
                  <c:v>0.26</c:v>
                </c:pt>
                <c:pt idx="4">
                  <c:v>0.16</c:v>
                </c:pt>
                <c:pt idx="5">
                  <c:v>0.13</c:v>
                </c:pt>
                <c:pt idx="6">
                  <c:v>0.1</c:v>
                </c:pt>
                <c:pt idx="7">
                  <c:v>0.1</c:v>
                </c:pt>
                <c:pt idx="8">
                  <c:v>0.05</c:v>
                </c:pt>
                <c:pt idx="9">
                  <c:v>0.18</c:v>
                </c:pt>
                <c:pt idx="10">
                  <c:v>0.22</c:v>
                </c:pt>
                <c:pt idx="11">
                  <c:v>0.17</c:v>
                </c:pt>
                <c:pt idx="12">
                  <c:v>0.23</c:v>
                </c:pt>
                <c:pt idx="13">
                  <c:v>0.28000000000000003</c:v>
                </c:pt>
                <c:pt idx="14">
                  <c:v>0.25</c:v>
                </c:pt>
                <c:pt idx="15">
                  <c:v>0.27</c:v>
                </c:pt>
                <c:pt idx="16">
                  <c:v>0.23</c:v>
                </c:pt>
                <c:pt idx="17">
                  <c:v>0.18</c:v>
                </c:pt>
                <c:pt idx="18">
                  <c:v>0.17</c:v>
                </c:pt>
                <c:pt idx="19">
                  <c:v>0.14000000000000001</c:v>
                </c:pt>
                <c:pt idx="20">
                  <c:v>0.14000000000000001</c:v>
                </c:pt>
                <c:pt idx="21">
                  <c:v>0.125</c:v>
                </c:pt>
                <c:pt idx="22">
                  <c:v>0.1</c:v>
                </c:pt>
                <c:pt idx="23">
                  <c:v>7.4999999999999997E-2</c:v>
                </c:pt>
                <c:pt idx="24">
                  <c:v>7.4999999999999997E-2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4"/>
          <c:order val="3"/>
          <c:tx>
            <c:strRef>
              <c:f>'7'!$F$27</c:f>
              <c:strCache>
                <c:ptCount val="1"/>
                <c:pt idx="0">
                  <c:v>Kuwait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</c:numCache>
            </c:numRef>
          </c:cat>
          <c:val>
            <c:numRef>
              <c:f>'7'!$F$28:$F$63</c:f>
              <c:numCache>
                <c:formatCode>0.000</c:formatCode>
                <c:ptCount val="36"/>
                <c:pt idx="0">
                  <c:v>0.25</c:v>
                </c:pt>
                <c:pt idx="1">
                  <c:v>0.25</c:v>
                </c:pt>
                <c:pt idx="2">
                  <c:v>0.25</c:v>
                </c:pt>
                <c:pt idx="3">
                  <c:v>0.25</c:v>
                </c:pt>
                <c:pt idx="4">
                  <c:v>0.25</c:v>
                </c:pt>
                <c:pt idx="5">
                  <c:v>0.25</c:v>
                </c:pt>
                <c:pt idx="6">
                  <c:v>0.25</c:v>
                </c:pt>
                <c:pt idx="7">
                  <c:v>0.25</c:v>
                </c:pt>
                <c:pt idx="8">
                  <c:v>0.25</c:v>
                </c:pt>
                <c:pt idx="9">
                  <c:v>0.25</c:v>
                </c:pt>
                <c:pt idx="10">
                  <c:v>0.25</c:v>
                </c:pt>
                <c:pt idx="11">
                  <c:v>0.25</c:v>
                </c:pt>
                <c:pt idx="12">
                  <c:v>0.25</c:v>
                </c:pt>
                <c:pt idx="13">
                  <c:v>0.25</c:v>
                </c:pt>
                <c:pt idx="14">
                  <c:v>0.25</c:v>
                </c:pt>
                <c:pt idx="15">
                  <c:v>0.25</c:v>
                </c:pt>
                <c:pt idx="16">
                  <c:v>0.25</c:v>
                </c:pt>
                <c:pt idx="17">
                  <c:v>0.25</c:v>
                </c:pt>
                <c:pt idx="18">
                  <c:v>0.25</c:v>
                </c:pt>
                <c:pt idx="19">
                  <c:v>0.25</c:v>
                </c:pt>
                <c:pt idx="20">
                  <c:v>0.25</c:v>
                </c:pt>
                <c:pt idx="21">
                  <c:v>0.25</c:v>
                </c:pt>
                <c:pt idx="22">
                  <c:v>0.25</c:v>
                </c:pt>
                <c:pt idx="23">
                  <c:v>0.25</c:v>
                </c:pt>
                <c:pt idx="24">
                  <c:v>0.25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0"/>
          <c:order val="4"/>
          <c:tx>
            <c:strRef>
              <c:f>'7'!$B$27</c:f>
              <c:strCache>
                <c:ptCount val="1"/>
                <c:pt idx="0">
                  <c:v>Iran</c:v>
                </c:pt>
              </c:strCache>
            </c:strRef>
          </c:tx>
          <c:spPr>
            <a:solidFill>
              <a:schemeClr val="accent3">
                <a:lumMod val="40000"/>
                <a:lumOff val="60000"/>
              </a:schemeClr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</c:numCache>
            </c:numRef>
          </c:cat>
          <c:val>
            <c:numRef>
              <c:f>'7'!$B$28:$B$63</c:f>
              <c:numCache>
                <c:formatCode>0.000</c:formatCode>
                <c:ptCount val="3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0.02</c:v>
                </c:pt>
                <c:pt idx="18">
                  <c:v>7.8E-2</c:v>
                </c:pt>
                <c:pt idx="19">
                  <c:v>0.28000000000000003</c:v>
                </c:pt>
                <c:pt idx="20">
                  <c:v>0.4</c:v>
                </c:pt>
                <c:pt idx="21">
                  <c:v>0.4</c:v>
                </c:pt>
                <c:pt idx="22">
                  <c:v>1.1000000000000001</c:v>
                </c:pt>
                <c:pt idx="23">
                  <c:v>1.2</c:v>
                </c:pt>
                <c:pt idx="24">
                  <c:v>1.1499999999999999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5"/>
          <c:order val="5"/>
          <c:tx>
            <c:v>Saudi Arabia</c:v>
          </c:tx>
          <c:spPr>
            <a:solidFill>
              <a:schemeClr val="accent3">
                <a:lumMod val="50000"/>
              </a:schemeClr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</c:numCache>
            </c:numRef>
          </c:cat>
          <c:val>
            <c:numRef>
              <c:f>'7'!$G$28:$G$63</c:f>
              <c:numCache>
                <c:formatCode>0.000</c:formatCode>
                <c:ptCount val="36"/>
                <c:pt idx="0">
                  <c:v>0.25</c:v>
                </c:pt>
                <c:pt idx="1">
                  <c:v>0.25</c:v>
                </c:pt>
                <c:pt idx="2">
                  <c:v>0.25</c:v>
                </c:pt>
                <c:pt idx="3">
                  <c:v>0.25</c:v>
                </c:pt>
                <c:pt idx="4">
                  <c:v>0.25</c:v>
                </c:pt>
                <c:pt idx="5">
                  <c:v>0.25</c:v>
                </c:pt>
                <c:pt idx="6">
                  <c:v>0.25</c:v>
                </c:pt>
                <c:pt idx="7">
                  <c:v>0.25</c:v>
                </c:pt>
                <c:pt idx="8">
                  <c:v>0.25</c:v>
                </c:pt>
                <c:pt idx="9">
                  <c:v>0.25</c:v>
                </c:pt>
                <c:pt idx="10">
                  <c:v>0.25</c:v>
                </c:pt>
                <c:pt idx="11">
                  <c:v>0.25</c:v>
                </c:pt>
                <c:pt idx="12">
                  <c:v>0.25</c:v>
                </c:pt>
                <c:pt idx="13">
                  <c:v>0.25</c:v>
                </c:pt>
                <c:pt idx="14">
                  <c:v>0.25</c:v>
                </c:pt>
                <c:pt idx="15">
                  <c:v>0.25</c:v>
                </c:pt>
                <c:pt idx="16">
                  <c:v>0.25</c:v>
                </c:pt>
                <c:pt idx="17">
                  <c:v>0.25</c:v>
                </c:pt>
                <c:pt idx="18">
                  <c:v>0.25</c:v>
                </c:pt>
                <c:pt idx="19">
                  <c:v>0.25</c:v>
                </c:pt>
                <c:pt idx="20">
                  <c:v>0.25</c:v>
                </c:pt>
                <c:pt idx="21">
                  <c:v>0.25</c:v>
                </c:pt>
                <c:pt idx="22">
                  <c:v>0.25</c:v>
                </c:pt>
                <c:pt idx="23">
                  <c:v>0.25</c:v>
                </c:pt>
                <c:pt idx="24">
                  <c:v>0.25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6"/>
          <c:order val="6"/>
          <c:tx>
            <c:strRef>
              <c:f>'7'!$L$27</c:f>
              <c:strCache>
                <c:ptCount val="1"/>
                <c:pt idx="0">
                  <c:v>Canada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val>
            <c:numRef>
              <c:f>'7'!$L$28:$L$63</c:f>
              <c:numCache>
                <c:formatCode>0.000</c:formatCode>
                <c:ptCount val="36"/>
                <c:pt idx="0">
                  <c:v>0</c:v>
                </c:pt>
                <c:pt idx="1">
                  <c:v>0</c:v>
                </c:pt>
                <c:pt idx="2">
                  <c:v>0.192</c:v>
                </c:pt>
                <c:pt idx="3">
                  <c:v>0.42499999999999999</c:v>
                </c:pt>
                <c:pt idx="4">
                  <c:v>0.36499999999999999</c:v>
                </c:pt>
                <c:pt idx="5">
                  <c:v>0.29499999999999998</c:v>
                </c:pt>
                <c:pt idx="6">
                  <c:v>0.22</c:v>
                </c:pt>
                <c:pt idx="7">
                  <c:v>0.13</c:v>
                </c:pt>
                <c:pt idx="8">
                  <c:v>0.17499999999999999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0.1</c:v>
                </c:pt>
                <c:pt idx="13">
                  <c:v>0.17</c:v>
                </c:pt>
                <c:pt idx="14">
                  <c:v>0.249</c:v>
                </c:pt>
                <c:pt idx="15">
                  <c:v>0</c:v>
                </c:pt>
                <c:pt idx="16">
                  <c:v>0</c:v>
                </c:pt>
                <c:pt idx="17">
                  <c:v>0.11700000000000001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0.11899999999999999</c:v>
                </c:pt>
                <c:pt idx="23">
                  <c:v>5.0999999999999997E-2</c:v>
                </c:pt>
                <c:pt idx="24">
                  <c:v>0.04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8"/>
          <c:order val="7"/>
          <c:tx>
            <c:strRef>
              <c:f>'7'!$M$27</c:f>
              <c:strCache>
                <c:ptCount val="1"/>
                <c:pt idx="0">
                  <c:v>United States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</c:spPr>
          <c:invertIfNegative val="0"/>
          <c:dPt>
            <c:idx val="19"/>
            <c:invertIfNegative val="0"/>
            <c:bubble3D val="0"/>
          </c:dPt>
          <c:val>
            <c:numRef>
              <c:f>'7'!$M$28:$M$63</c:f>
              <c:numCache>
                <c:formatCode>0.000</c:formatCode>
                <c:ptCount val="3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0.27700000000000002</c:v>
                </c:pt>
                <c:pt idx="8">
                  <c:v>1.6E-2</c:v>
                </c:pt>
                <c:pt idx="9">
                  <c:v>0.27100000000000002</c:v>
                </c:pt>
                <c:pt idx="10">
                  <c:v>0</c:v>
                </c:pt>
                <c:pt idx="11">
                  <c:v>0.03</c:v>
                </c:pt>
                <c:pt idx="12">
                  <c:v>4.9000000000000002E-2</c:v>
                </c:pt>
                <c:pt idx="13">
                  <c:v>4.9000000000000002E-2</c:v>
                </c:pt>
                <c:pt idx="14">
                  <c:v>4.9000000000000002E-2</c:v>
                </c:pt>
                <c:pt idx="15">
                  <c:v>0.13600000000000001</c:v>
                </c:pt>
                <c:pt idx="16">
                  <c:v>0.115</c:v>
                </c:pt>
                <c:pt idx="17">
                  <c:v>6.4000000000000001E-2</c:v>
                </c:pt>
                <c:pt idx="18">
                  <c:v>0</c:v>
                </c:pt>
                <c:pt idx="19">
                  <c:v>1.2E-2</c:v>
                </c:pt>
                <c:pt idx="20">
                  <c:v>0.08</c:v>
                </c:pt>
                <c:pt idx="21">
                  <c:v>0.16</c:v>
                </c:pt>
                <c:pt idx="22">
                  <c:v>0</c:v>
                </c:pt>
                <c:pt idx="23">
                  <c:v>5.8999999999999997E-2</c:v>
                </c:pt>
                <c:pt idx="24">
                  <c:v>6.5000000000000002E-2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7"/>
          <c:order val="8"/>
          <c:tx>
            <c:strRef>
              <c:f>'7'!$N$27</c:f>
              <c:strCache>
                <c:ptCount val="1"/>
                <c:pt idx="0">
                  <c:v>other non-OPEC</c:v>
                </c:pt>
              </c:strCache>
            </c:strRef>
          </c:tx>
          <c:spPr>
            <a:solidFill>
              <a:schemeClr val="bg2">
                <a:lumMod val="40000"/>
                <a:lumOff val="60000"/>
              </a:schemeClr>
            </a:solidFill>
            <a:ln>
              <a:noFill/>
            </a:ln>
          </c:spPr>
          <c:invertIfNegative val="0"/>
          <c:val>
            <c:numRef>
              <c:f>'7'!$N$28:$N$63</c:f>
              <c:numCache>
                <c:formatCode>0.000</c:formatCode>
                <c:ptCount val="36"/>
                <c:pt idx="0">
                  <c:v>0.43887096774000001</c:v>
                </c:pt>
                <c:pt idx="1">
                  <c:v>0.33714285713999997</c:v>
                </c:pt>
                <c:pt idx="2">
                  <c:v>0.315</c:v>
                </c:pt>
                <c:pt idx="3">
                  <c:v>0.32633333332999998</c:v>
                </c:pt>
                <c:pt idx="4">
                  <c:v>0.31500000000000006</c:v>
                </c:pt>
                <c:pt idx="5">
                  <c:v>0.30833333333000007</c:v>
                </c:pt>
                <c:pt idx="6">
                  <c:v>0.32241935484000006</c:v>
                </c:pt>
                <c:pt idx="7">
                  <c:v>0.30699999999999994</c:v>
                </c:pt>
                <c:pt idx="8">
                  <c:v>0.442</c:v>
                </c:pt>
                <c:pt idx="9">
                  <c:v>0.34532258064999999</c:v>
                </c:pt>
                <c:pt idx="10">
                  <c:v>0.35499999999999998</c:v>
                </c:pt>
                <c:pt idx="11">
                  <c:v>0.61798387096999996</c:v>
                </c:pt>
                <c:pt idx="12">
                  <c:v>0.29677419354999995</c:v>
                </c:pt>
                <c:pt idx="13">
                  <c:v>0.33112499999999995</c:v>
                </c:pt>
                <c:pt idx="14">
                  <c:v>0.28550000000000003</c:v>
                </c:pt>
                <c:pt idx="15">
                  <c:v>0.26550000000000001</c:v>
                </c:pt>
                <c:pt idx="16">
                  <c:v>0.2555</c:v>
                </c:pt>
                <c:pt idx="17">
                  <c:v>0.2555</c:v>
                </c:pt>
                <c:pt idx="18">
                  <c:v>0.26548387096999998</c:v>
                </c:pt>
                <c:pt idx="19">
                  <c:v>0.26094354839</c:v>
                </c:pt>
                <c:pt idx="20">
                  <c:v>0.28399999999999997</c:v>
                </c:pt>
                <c:pt idx="21">
                  <c:v>0.23514516128999999</c:v>
                </c:pt>
                <c:pt idx="22">
                  <c:v>0.27600000000000002</c:v>
                </c:pt>
                <c:pt idx="23">
                  <c:v>0.33174193548000003</c:v>
                </c:pt>
                <c:pt idx="24">
                  <c:v>0.21000000000000002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8"/>
        <c:overlap val="100"/>
        <c:axId val="1150071312"/>
        <c:axId val="1150071872"/>
      </c:barChart>
      <c:dateAx>
        <c:axId val="1150071312"/>
        <c:scaling>
          <c:orientation val="minMax"/>
        </c:scaling>
        <c:delete val="0"/>
        <c:axPos val="b"/>
        <c:numFmt formatCode="mmm\ yyyy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1150071872"/>
        <c:crosses val="autoZero"/>
        <c:auto val="1"/>
        <c:lblOffset val="100"/>
        <c:baseTimeUnit val="months"/>
        <c:majorUnit val="12"/>
        <c:majorTimeUnit val="months"/>
        <c:minorUnit val="1"/>
        <c:minorTimeUnit val="months"/>
      </c:dateAx>
      <c:valAx>
        <c:axId val="1150071872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.0" sourceLinked="0"/>
        <c:majorTickMark val="out"/>
        <c:minorTickMark val="none"/>
        <c:tickLblPos val="nextTo"/>
        <c:spPr>
          <a:ln>
            <a:noFill/>
          </a:ln>
        </c:spPr>
        <c:crossAx val="1150071312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0988" l="0.70000000000000062" r="0.70000000000000062" t="0.75000000000000988" header="0.30000000000000032" footer="0.30000000000000032"/>
    <c:pageSetup orientation="landscape"/>
  </c:printSettings>
  <c:userShapes r:id="rId1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838363954505687"/>
          <c:y val="0.13419101198997851"/>
          <c:w val="0.83564413823272088"/>
          <c:h val="0.70156970790583006"/>
        </c:manualLayout>
      </c:layout>
      <c:barChart>
        <c:barDir val="col"/>
        <c:grouping val="stacked"/>
        <c:varyColors val="0"/>
        <c:ser>
          <c:idx val="2"/>
          <c:order val="0"/>
          <c:tx>
            <c:strRef>
              <c:f>'8'!$B$27</c:f>
              <c:strCache>
                <c:ptCount val="1"/>
                <c:pt idx="0">
                  <c:v>Non-OECD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'8'!$I$25:$L$25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'8'!$I$27:$L$27</c:f>
              <c:numCache>
                <c:formatCode>0.000</c:formatCode>
                <c:ptCount val="4"/>
                <c:pt idx="0">
                  <c:v>1.2035993650000023</c:v>
                </c:pt>
                <c:pt idx="1">
                  <c:v>1.008446825</c:v>
                </c:pt>
                <c:pt idx="2">
                  <c:v>1.1324974270000041</c:v>
                </c:pt>
                <c:pt idx="3">
                  <c:v>1.2302279669999976</c:v>
                </c:pt>
              </c:numCache>
            </c:numRef>
          </c:val>
          <c:extLst/>
        </c:ser>
        <c:ser>
          <c:idx val="1"/>
          <c:order val="1"/>
          <c:tx>
            <c:strRef>
              <c:f>'8'!$B$26</c:f>
              <c:strCache>
                <c:ptCount val="1"/>
                <c:pt idx="0">
                  <c:v>OECD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'8'!$I$25:$L$25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'8'!$I$26:$L$26</c:f>
              <c:numCache>
                <c:formatCode>0.000</c:formatCode>
                <c:ptCount val="4"/>
                <c:pt idx="0">
                  <c:v>0.41553992800000117</c:v>
                </c:pt>
                <c:pt idx="1">
                  <c:v>0.39979189099999957</c:v>
                </c:pt>
                <c:pt idx="2">
                  <c:v>0.35471748700000205</c:v>
                </c:pt>
                <c:pt idx="3">
                  <c:v>0.25000388299999798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150077472"/>
        <c:axId val="1150078032"/>
      </c:barChart>
      <c:lineChart>
        <c:grouping val="stacked"/>
        <c:varyColors val="0"/>
        <c:ser>
          <c:idx val="3"/>
          <c:order val="2"/>
          <c:tx>
            <c:strRef>
              <c:f>'8'!$B$28</c:f>
              <c:strCache>
                <c:ptCount val="1"/>
                <c:pt idx="0">
                  <c:v>World Total 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tx1"/>
              </a:solidFill>
              <a:ln w="38100">
                <a:solidFill>
                  <a:schemeClr val="tx1"/>
                </a:solidFill>
              </a:ln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wrap="square" lIns="38100" tIns="0" rIns="38100" bIns="0" anchor="ctr">
                <a:spAutoFit/>
              </a:bodyPr>
              <a:lstStyle/>
              <a:p>
                <a:pPr>
                  <a:defRPr sz="900" b="1" i="0" baseline="0">
                    <a:solidFill>
                      <a:schemeClr val="tx1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layout/>
                <c15:showLeaderLines val="1"/>
              </c:ext>
            </c:extLst>
          </c:dLbls>
          <c:cat>
            <c:numRef>
              <c:f>'8'!$I$25:$L$25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'8'!$I$28:$L$28</c:f>
              <c:numCache>
                <c:formatCode>0.0</c:formatCode>
                <c:ptCount val="4"/>
                <c:pt idx="0">
                  <c:v>1.6191392929999893</c:v>
                </c:pt>
                <c:pt idx="1">
                  <c:v>1.4082387159999996</c:v>
                </c:pt>
                <c:pt idx="2">
                  <c:v>1.4872149180000065</c:v>
                </c:pt>
                <c:pt idx="3">
                  <c:v>1.4802318499999956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50077472"/>
        <c:axId val="1150078032"/>
      </c:lineChart>
      <c:scatterChart>
        <c:scatterStyle val="lineMarker"/>
        <c:varyColors val="0"/>
        <c:ser>
          <c:idx val="5"/>
          <c:order val="3"/>
          <c:tx>
            <c:strRef>
              <c:f>'8'!$B$82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'8'!$A$83:$A$84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'8'!$B$83:$B$84</c:f>
              <c:numCache>
                <c:formatCode>0.00</c:formatCode>
                <c:ptCount val="2"/>
                <c:pt idx="0">
                  <c:v>-2</c:v>
                </c:pt>
                <c:pt idx="1">
                  <c:v>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50079152"/>
        <c:axId val="1150078592"/>
      </c:scatterChart>
      <c:catAx>
        <c:axId val="1150077472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150078032"/>
        <c:crosses val="autoZero"/>
        <c:auto val="1"/>
        <c:lblAlgn val="ctr"/>
        <c:lblOffset val="100"/>
        <c:tickLblSkip val="1"/>
        <c:noMultiLvlLbl val="0"/>
      </c:catAx>
      <c:valAx>
        <c:axId val="1150078032"/>
        <c:scaling>
          <c:orientation val="minMax"/>
          <c:max val="3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150077472"/>
        <c:crosses val="autoZero"/>
        <c:crossBetween val="between"/>
        <c:majorUnit val="0.5"/>
        <c:minorUnit val="0.5"/>
      </c:valAx>
      <c:valAx>
        <c:axId val="1150078592"/>
        <c:scaling>
          <c:orientation val="minMax"/>
          <c:max val="4"/>
          <c:min val="-2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1150079152"/>
        <c:crosses val="max"/>
        <c:crossBetween val="midCat"/>
      </c:valAx>
      <c:valAx>
        <c:axId val="115007915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1500785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1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302358546645083"/>
          <c:y val="0.13950412448443944"/>
          <c:w val="0.77744100723443987"/>
          <c:h val="0.69332395950506176"/>
        </c:manualLayout>
      </c:layout>
      <c:lineChart>
        <c:grouping val="standard"/>
        <c:varyColors val="0"/>
        <c:ser>
          <c:idx val="0"/>
          <c:order val="0"/>
          <c:tx>
            <c:strRef>
              <c:f>'8'!$C$31</c:f>
              <c:strCache>
                <c:ptCount val="1"/>
                <c:pt idx="0">
                  <c:v>monthly history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'8'!$A$32:$A$80</c:f>
              <c:numCache>
                <c:formatCode>General</c:formatCode>
                <c:ptCount val="49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'8'!$C$32:$C$80</c:f>
              <c:numCache>
                <c:formatCode>0.000</c:formatCode>
                <c:ptCount val="49"/>
                <c:pt idx="0">
                  <c:v>95.105753183000004</c:v>
                </c:pt>
                <c:pt idx="1">
                  <c:v>96.777282146999994</c:v>
                </c:pt>
                <c:pt idx="2">
                  <c:v>98.746612201000005</c:v>
                </c:pt>
                <c:pt idx="3">
                  <c:v>96.394297249999994</c:v>
                </c:pt>
                <c:pt idx="4">
                  <c:v>98.919660097999994</c:v>
                </c:pt>
                <c:pt idx="5">
                  <c:v>100.68862138999999</c:v>
                </c:pt>
                <c:pt idx="6">
                  <c:v>98.706366850999999</c:v>
                </c:pt>
                <c:pt idx="7">
                  <c:v>98.938539703999993</c:v>
                </c:pt>
                <c:pt idx="8">
                  <c:v>99.822890962000002</c:v>
                </c:pt>
                <c:pt idx="9">
                  <c:v>98.246007797999994</c:v>
                </c:pt>
                <c:pt idx="10">
                  <c:v>100.95033508</c:v>
                </c:pt>
                <c:pt idx="11">
                  <c:v>99.288485796000003</c:v>
                </c:pt>
                <c:pt idx="12">
                  <c:v>97.972799858000002</c:v>
                </c:pt>
                <c:pt idx="13">
                  <c:v>99.498608552999997</c:v>
                </c:pt>
                <c:pt idx="14">
                  <c:v>99.695362263999996</c:v>
                </c:pt>
                <c:pt idx="15">
                  <c:v>98.591355859999993</c:v>
                </c:pt>
                <c:pt idx="16">
                  <c:v>99.063322221000007</c:v>
                </c:pt>
                <c:pt idx="17">
                  <c:v>100.78067176</c:v>
                </c:pt>
                <c:pt idx="18">
                  <c:v>100.70072636</c:v>
                </c:pt>
                <c:pt idx="19">
                  <c:v>101.03308894</c:v>
                </c:pt>
                <c:pt idx="20">
                  <c:v>99.483762216000002</c:v>
                </c:pt>
                <c:pt idx="21">
                  <c:v>100.01732714000001</c:v>
                </c:pt>
                <c:pt idx="22">
                  <c:v>101.09101008</c:v>
                </c:pt>
                <c:pt idx="23">
                  <c:v>101.56848708</c:v>
                </c:pt>
                <c:pt idx="24">
                  <c:v>99.191175306999995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'8'!$D$31</c:f>
              <c:strCache>
                <c:ptCount val="1"/>
                <c:pt idx="0">
                  <c:v>monthly forecast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'8'!$A$32:$A$80</c:f>
              <c:numCache>
                <c:formatCode>General</c:formatCode>
                <c:ptCount val="49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'8'!$D$32:$D$80</c:f>
              <c:numCache>
                <c:formatCode>0.000</c:formatCode>
                <c:ptCount val="49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99.191175306999995</c:v>
                </c:pt>
                <c:pt idx="25">
                  <c:v>101.91958935</c:v>
                </c:pt>
                <c:pt idx="26">
                  <c:v>100.94325271</c:v>
                </c:pt>
                <c:pt idx="27">
                  <c:v>100.52747776</c:v>
                </c:pt>
                <c:pt idx="28">
                  <c:v>100.49188544</c:v>
                </c:pt>
                <c:pt idx="29">
                  <c:v>101.96672015</c:v>
                </c:pt>
                <c:pt idx="30">
                  <c:v>102.18982247</c:v>
                </c:pt>
                <c:pt idx="31">
                  <c:v>101.82839238</c:v>
                </c:pt>
                <c:pt idx="32">
                  <c:v>102.17769851</c:v>
                </c:pt>
                <c:pt idx="33">
                  <c:v>101.05331764</c:v>
                </c:pt>
                <c:pt idx="34">
                  <c:v>101.82084447</c:v>
                </c:pt>
                <c:pt idx="35">
                  <c:v>103.34255023999999</c:v>
                </c:pt>
                <c:pt idx="36">
                  <c:v>100.38569828</c:v>
                </c:pt>
                <c:pt idx="37">
                  <c:v>103.15860777</c:v>
                </c:pt>
                <c:pt idx="38">
                  <c:v>102.41878077</c:v>
                </c:pt>
                <c:pt idx="39">
                  <c:v>102.03518800000001</c:v>
                </c:pt>
                <c:pt idx="40">
                  <c:v>101.94208015</c:v>
                </c:pt>
                <c:pt idx="41">
                  <c:v>103.50962257</c:v>
                </c:pt>
                <c:pt idx="42">
                  <c:v>103.72741904</c:v>
                </c:pt>
                <c:pt idx="43">
                  <c:v>103.37358595000001</c:v>
                </c:pt>
                <c:pt idx="44">
                  <c:v>103.86307391</c:v>
                </c:pt>
                <c:pt idx="45">
                  <c:v>102.57621064</c:v>
                </c:pt>
                <c:pt idx="46">
                  <c:v>103.33741787</c:v>
                </c:pt>
                <c:pt idx="47">
                  <c:v>104.86777008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'8'!$E$31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'8'!$E$32:$E$79</c:f>
              <c:numCache>
                <c:formatCode>0.000</c:formatCode>
                <c:ptCount val="48"/>
                <c:pt idx="1">
                  <c:v>98.548737704999994</c:v>
                </c:pt>
                <c:pt idx="2">
                  <c:v>98.548737704999994</c:v>
                </c:pt>
                <c:pt idx="3">
                  <c:v>98.548737704999994</c:v>
                </c:pt>
                <c:pt idx="4">
                  <c:v>98.548737704999994</c:v>
                </c:pt>
                <c:pt idx="5">
                  <c:v>98.548737704999994</c:v>
                </c:pt>
                <c:pt idx="6">
                  <c:v>98.548737704999994</c:v>
                </c:pt>
                <c:pt idx="7">
                  <c:v>98.548737704999994</c:v>
                </c:pt>
                <c:pt idx="8">
                  <c:v>98.548737704999994</c:v>
                </c:pt>
                <c:pt idx="9">
                  <c:v>98.548737704999994</c:v>
                </c:pt>
                <c:pt idx="10">
                  <c:v>98.548737704999994</c:v>
                </c:pt>
                <c:pt idx="13">
                  <c:v>99.958043527666675</c:v>
                </c:pt>
                <c:pt idx="14">
                  <c:v>99.958043527666675</c:v>
                </c:pt>
                <c:pt idx="15">
                  <c:v>99.958043527666675</c:v>
                </c:pt>
                <c:pt idx="16">
                  <c:v>99.958043527666675</c:v>
                </c:pt>
                <c:pt idx="17">
                  <c:v>99.958043527666675</c:v>
                </c:pt>
                <c:pt idx="18">
                  <c:v>99.958043527666675</c:v>
                </c:pt>
                <c:pt idx="19">
                  <c:v>99.958043527666675</c:v>
                </c:pt>
                <c:pt idx="20">
                  <c:v>99.958043527666675</c:v>
                </c:pt>
                <c:pt idx="21">
                  <c:v>99.958043527666675</c:v>
                </c:pt>
                <c:pt idx="22">
                  <c:v>99.958043527666675</c:v>
                </c:pt>
                <c:pt idx="25">
                  <c:v>101.45439386891667</c:v>
                </c:pt>
                <c:pt idx="26">
                  <c:v>101.45439386891667</c:v>
                </c:pt>
                <c:pt idx="27">
                  <c:v>101.45439386891667</c:v>
                </c:pt>
                <c:pt idx="28">
                  <c:v>101.45439386891667</c:v>
                </c:pt>
                <c:pt idx="29">
                  <c:v>101.45439386891667</c:v>
                </c:pt>
                <c:pt idx="30">
                  <c:v>101.45439386891667</c:v>
                </c:pt>
                <c:pt idx="31">
                  <c:v>101.45439386891667</c:v>
                </c:pt>
                <c:pt idx="32">
                  <c:v>101.45439386891667</c:v>
                </c:pt>
                <c:pt idx="33">
                  <c:v>101.45439386891667</c:v>
                </c:pt>
                <c:pt idx="34">
                  <c:v>101.45439386891667</c:v>
                </c:pt>
                <c:pt idx="37">
                  <c:v>102.93295458583333</c:v>
                </c:pt>
                <c:pt idx="38">
                  <c:v>102.93295458583333</c:v>
                </c:pt>
                <c:pt idx="39">
                  <c:v>102.93295458583333</c:v>
                </c:pt>
                <c:pt idx="40">
                  <c:v>102.93295458583333</c:v>
                </c:pt>
                <c:pt idx="41">
                  <c:v>102.93295458583333</c:v>
                </c:pt>
                <c:pt idx="42">
                  <c:v>102.93295458583333</c:v>
                </c:pt>
                <c:pt idx="43">
                  <c:v>102.93295458583333</c:v>
                </c:pt>
                <c:pt idx="44">
                  <c:v>102.93295458583333</c:v>
                </c:pt>
                <c:pt idx="45">
                  <c:v>102.93295458583333</c:v>
                </c:pt>
                <c:pt idx="46">
                  <c:v>102.93295458583333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50083072"/>
        <c:axId val="1150083632"/>
      </c:lineChart>
      <c:catAx>
        <c:axId val="11500830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150083632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1150083632"/>
        <c:scaling>
          <c:orientation val="minMax"/>
          <c:max val="110"/>
          <c:min val="8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150083072"/>
        <c:crosses val="autoZero"/>
        <c:crossBetween val="midCat"/>
        <c:majorUnit val="5"/>
        <c:minorUnit val="0.5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4517411260251772"/>
          <c:y val="0.53080114985626792"/>
          <c:w val="0.53106361348057596"/>
          <c:h val="0.1734014498187726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1083770778652665E-2"/>
          <c:y val="0.1382274090738658"/>
          <c:w val="0.71179311733481121"/>
          <c:h val="0.71166166729158853"/>
        </c:manualLayout>
      </c:layout>
      <c:barChart>
        <c:barDir val="col"/>
        <c:grouping val="stacked"/>
        <c:varyColors val="0"/>
        <c:ser>
          <c:idx val="1"/>
          <c:order val="1"/>
          <c:tx>
            <c:strRef>
              <c:f>'9'!$B$28</c:f>
              <c:strCache>
                <c:ptCount val="1"/>
                <c:pt idx="0">
                  <c:v>United States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'9'!$I$28:$L$28</c:f>
              <c:numCache>
                <c:formatCode>0.0</c:formatCode>
                <c:ptCount val="4"/>
                <c:pt idx="0">
                  <c:v>0.27048184300000244</c:v>
                </c:pt>
                <c:pt idx="1">
                  <c:v>0.51710671000000019</c:v>
                </c:pt>
                <c:pt idx="2">
                  <c:v>0.34213507099999774</c:v>
                </c:pt>
                <c:pt idx="3">
                  <c:v>0.22030893000000162</c:v>
                </c:pt>
              </c:numCache>
            </c:numRef>
          </c:val>
        </c:ser>
        <c:ser>
          <c:idx val="3"/>
          <c:order val="2"/>
          <c:tx>
            <c:strRef>
              <c:f>'9'!$B$33</c:f>
              <c:strCache>
                <c:ptCount val="1"/>
                <c:pt idx="0">
                  <c:v>Other OECD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'9'!$I$33:$L$33</c:f>
              <c:numCache>
                <c:formatCode>0.0</c:formatCode>
                <c:ptCount val="4"/>
                <c:pt idx="0">
                  <c:v>0.14505808499999873</c:v>
                </c:pt>
                <c:pt idx="1">
                  <c:v>-0.11731481900000063</c:v>
                </c:pt>
                <c:pt idx="2">
                  <c:v>1.2582416000004315E-2</c:v>
                </c:pt>
                <c:pt idx="3">
                  <c:v>2.969495299999636E-2</c:v>
                </c:pt>
              </c:numCache>
            </c:numRef>
          </c:val>
        </c:ser>
        <c:ser>
          <c:idx val="0"/>
          <c:order val="3"/>
          <c:tx>
            <c:strRef>
              <c:f>'9'!$B$27</c:f>
              <c:strCache>
                <c:ptCount val="1"/>
                <c:pt idx="0">
                  <c:v>China</c:v>
                </c:pt>
              </c:strCache>
            </c:strRef>
          </c:tx>
          <c:spPr>
            <a:solidFill>
              <a:schemeClr val="accent5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'9'!$I$27:$L$27</c:f>
              <c:numCache>
                <c:formatCode>0.0</c:formatCode>
                <c:ptCount val="4"/>
                <c:pt idx="0">
                  <c:v>0.56844699999999904</c:v>
                </c:pt>
                <c:pt idx="1">
                  <c:v>0.50999999999999979</c:v>
                </c:pt>
                <c:pt idx="2">
                  <c:v>0.47000000000000064</c:v>
                </c:pt>
                <c:pt idx="3">
                  <c:v>0.48000000000000043</c:v>
                </c:pt>
              </c:numCache>
            </c:numRef>
          </c:val>
        </c:ser>
        <c:ser>
          <c:idx val="2"/>
          <c:order val="4"/>
          <c:tx>
            <c:strRef>
              <c:f>'9'!$B$29</c:f>
              <c:strCache>
                <c:ptCount val="1"/>
                <c:pt idx="0">
                  <c:v>India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'9'!$I$29:$L$29</c:f>
              <c:numCache>
                <c:formatCode>0.0</c:formatCode>
                <c:ptCount val="4"/>
                <c:pt idx="0">
                  <c:v>0.11129041090000058</c:v>
                </c:pt>
                <c:pt idx="1">
                  <c:v>0.21599452049999979</c:v>
                </c:pt>
                <c:pt idx="2">
                  <c:v>0.25171506870000027</c:v>
                </c:pt>
                <c:pt idx="3">
                  <c:v>0.22999999999999954</c:v>
                </c:pt>
              </c:numCache>
            </c:numRef>
          </c:val>
        </c:ser>
        <c:ser>
          <c:idx val="4"/>
          <c:order val="5"/>
          <c:tx>
            <c:strRef>
              <c:f>'9'!$B$30</c:f>
              <c:strCache>
                <c:ptCount val="1"/>
                <c:pt idx="0">
                  <c:v>Middle East</c:v>
                </c:pt>
              </c:strCache>
            </c:strRef>
          </c:tx>
          <c:spPr>
            <a:solidFill>
              <a:schemeClr val="accent5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'9'!$I$30:$L$30</c:f>
              <c:numCache>
                <c:formatCode>0.0</c:formatCode>
                <c:ptCount val="4"/>
                <c:pt idx="0">
                  <c:v>0.29967874799999983</c:v>
                </c:pt>
                <c:pt idx="1">
                  <c:v>5.048500480000051E-2</c:v>
                </c:pt>
                <c:pt idx="2">
                  <c:v>8.8155545199999352E-2</c:v>
                </c:pt>
                <c:pt idx="3">
                  <c:v>0.11974809370000017</c:v>
                </c:pt>
              </c:numCache>
            </c:numRef>
          </c:val>
        </c:ser>
        <c:ser>
          <c:idx val="6"/>
          <c:order val="6"/>
          <c:tx>
            <c:strRef>
              <c:f>'9'!$B$34</c:f>
              <c:strCache>
                <c:ptCount val="1"/>
                <c:pt idx="0">
                  <c:v>Other non-OECD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  <a:ln w="25400">
              <a:noFill/>
            </a:ln>
            <a:effectLst/>
          </c:spPr>
          <c:invertIfNegative val="0"/>
          <c:val>
            <c:numRef>
              <c:f>'9'!$I$34:$L$34</c:f>
              <c:numCache>
                <c:formatCode>0.0</c:formatCode>
                <c:ptCount val="4"/>
                <c:pt idx="0">
                  <c:v>0.22418320609999753</c:v>
                </c:pt>
                <c:pt idx="1">
                  <c:v>0.23196729970000618</c:v>
                </c:pt>
                <c:pt idx="2">
                  <c:v>0.32262681310000474</c:v>
                </c:pt>
                <c:pt idx="3">
                  <c:v>0.40047987329999657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152901952"/>
        <c:axId val="1152902512"/>
      </c:barChart>
      <c:lineChart>
        <c:grouping val="standard"/>
        <c:varyColors val="0"/>
        <c:ser>
          <c:idx val="5"/>
          <c:order val="0"/>
          <c:tx>
            <c:v>World</c:v>
          </c:tx>
          <c:spPr>
            <a:ln w="28575" cap="rnd">
              <a:noFill/>
              <a:round/>
            </a:ln>
            <a:effectLst/>
          </c:spPr>
          <c:marker>
            <c:symbol val="dash"/>
            <c:size val="5"/>
            <c:spPr>
              <a:solidFill>
                <a:schemeClr val="tx1"/>
              </a:solidFill>
              <a:ln w="38100">
                <a:solidFill>
                  <a:schemeClr val="tx1"/>
                </a:solidFill>
              </a:ln>
              <a:effectLst/>
            </c:spPr>
          </c:marker>
          <c:dLbls>
            <c:dLbl>
              <c:idx val="2"/>
              <c:layout>
                <c:manualLayout>
                  <c:x val="-3.4363995861407773E-2"/>
                  <c:y val="-6.814491938507687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numRef>
              <c:f>'9'!$I$26:$L$26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'9'!$I$35:$L$35</c:f>
              <c:numCache>
                <c:formatCode>0.0</c:formatCode>
                <c:ptCount val="4"/>
                <c:pt idx="0">
                  <c:v>1.6191392929999893</c:v>
                </c:pt>
                <c:pt idx="1">
                  <c:v>1.4082387159999996</c:v>
                </c:pt>
                <c:pt idx="2">
                  <c:v>1.4872149180000065</c:v>
                </c:pt>
                <c:pt idx="3">
                  <c:v>1.4802318499999956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52901952"/>
        <c:axId val="1152902512"/>
      </c:lineChart>
      <c:scatterChart>
        <c:scatterStyle val="lineMarker"/>
        <c:varyColors val="0"/>
        <c:ser>
          <c:idx val="7"/>
          <c:order val="7"/>
          <c:tx>
            <c:strRef>
              <c:f>'9'!$C$40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  <a:round/>
            </a:ln>
            <a:effectLst/>
          </c:spPr>
          <c:marker>
            <c:symbol val="none"/>
          </c:marker>
          <c:xVal>
            <c:numRef>
              <c:f>'9'!$B$41:$B$42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'9'!$C$41:$C$42</c:f>
              <c:numCache>
                <c:formatCode>0.00</c:formatCode>
                <c:ptCount val="2"/>
                <c:pt idx="0">
                  <c:v>0</c:v>
                </c:pt>
                <c:pt idx="1">
                  <c:v>2.5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52903632"/>
        <c:axId val="1152903072"/>
      </c:scatterChart>
      <c:catAx>
        <c:axId val="1152901952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bg2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152902512"/>
        <c:crosses val="autoZero"/>
        <c:auto val="1"/>
        <c:lblAlgn val="ctr"/>
        <c:lblOffset val="100"/>
        <c:noMultiLvlLbl val="0"/>
      </c:catAx>
      <c:valAx>
        <c:axId val="11529025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152901952"/>
        <c:crosses val="autoZero"/>
        <c:crossBetween val="between"/>
      </c:valAx>
      <c:valAx>
        <c:axId val="1152903072"/>
        <c:scaling>
          <c:orientation val="minMax"/>
          <c:max val="2"/>
          <c:min val="0"/>
        </c:scaling>
        <c:delete val="0"/>
        <c:axPos val="r"/>
        <c:numFmt formatCode="0.00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152903632"/>
        <c:crosses val="max"/>
        <c:crossBetween val="midCat"/>
      </c:valAx>
      <c:valAx>
        <c:axId val="115290363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15290307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5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3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655475357247012"/>
          <c:y val="0.12235439320084991"/>
          <c:w val="0.78756014873140856"/>
          <c:h val="0.7235664291963505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'10'!$B$28</c:f>
              <c:strCache>
                <c:ptCount val="1"/>
                <c:pt idx="0">
                  <c:v>OPEC Countries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'10'!$I$28:$L$28</c:f>
              <c:numCache>
                <c:formatCode>0.00</c:formatCode>
                <c:ptCount val="4"/>
                <c:pt idx="0">
                  <c:v>-9.3486140999999634E-2</c:v>
                </c:pt>
                <c:pt idx="1">
                  <c:v>-5.4452030999996737E-2</c:v>
                </c:pt>
                <c:pt idx="2">
                  <c:v>-1.1803590530000037</c:v>
                </c:pt>
                <c:pt idx="3">
                  <c:v>-0.45164356000000083</c:v>
                </c:pt>
              </c:numCache>
            </c:numRef>
          </c:val>
        </c:ser>
        <c:ser>
          <c:idx val="1"/>
          <c:order val="1"/>
          <c:tx>
            <c:strRef>
              <c:f>'10'!$B$29</c:f>
              <c:strCache>
                <c:ptCount val="1"/>
                <c:pt idx="0">
                  <c:v>North America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'10'!$I$29:$L$29</c:f>
              <c:numCache>
                <c:formatCode>0.00</c:formatCode>
                <c:ptCount val="4"/>
                <c:pt idx="0">
                  <c:v>0.96016468610000061</c:v>
                </c:pt>
                <c:pt idx="1">
                  <c:v>2.3781098667000009</c:v>
                </c:pt>
                <c:pt idx="2">
                  <c:v>1.836039229899999</c:v>
                </c:pt>
                <c:pt idx="3">
                  <c:v>1.4246487405000003</c:v>
                </c:pt>
              </c:numCache>
            </c:numRef>
          </c:val>
        </c:ser>
        <c:ser>
          <c:idx val="2"/>
          <c:order val="2"/>
          <c:tx>
            <c:strRef>
              <c:f>'10'!$B$33</c:f>
              <c:strCache>
                <c:ptCount val="1"/>
                <c:pt idx="0">
                  <c:v>Eurasia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'10'!$I$33:$L$33</c:f>
              <c:numCache>
                <c:formatCode>0.00</c:formatCode>
                <c:ptCount val="4"/>
                <c:pt idx="0">
                  <c:v>0.11173568370000098</c:v>
                </c:pt>
                <c:pt idx="1">
                  <c:v>0.25865003835000167</c:v>
                </c:pt>
                <c:pt idx="2">
                  <c:v>0.16118718518999842</c:v>
                </c:pt>
                <c:pt idx="3">
                  <c:v>0.1825548773200012</c:v>
                </c:pt>
              </c:numCache>
            </c:numRef>
          </c:val>
        </c:ser>
        <c:ser>
          <c:idx val="3"/>
          <c:order val="3"/>
          <c:tx>
            <c:strRef>
              <c:f>'10'!$B$38</c:f>
              <c:strCache>
                <c:ptCount val="1"/>
                <c:pt idx="0">
                  <c:v>Latin America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'10'!$I$38:$L$38</c:f>
              <c:numCache>
                <c:formatCode>0.00</c:formatCode>
                <c:ptCount val="4"/>
                <c:pt idx="0">
                  <c:v>6.0050541569999893E-2</c:v>
                </c:pt>
                <c:pt idx="1">
                  <c:v>7.6747804090000038E-2</c:v>
                </c:pt>
                <c:pt idx="2">
                  <c:v>0.34879641201000045</c:v>
                </c:pt>
                <c:pt idx="3">
                  <c:v>0.25476902663999912</c:v>
                </c:pt>
              </c:numCache>
            </c:numRef>
          </c:val>
        </c:ser>
        <c:ser>
          <c:idx val="4"/>
          <c:order val="4"/>
          <c:tx>
            <c:strRef>
              <c:f>'10'!$B$43</c:f>
              <c:strCache>
                <c:ptCount val="1"/>
                <c:pt idx="0">
                  <c:v>Other Non-OPEC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'10'!$I$43:$L$43</c:f>
              <c:numCache>
                <c:formatCode>0.00</c:formatCode>
                <c:ptCount val="4"/>
                <c:pt idx="0">
                  <c:v>-0.39132341637000678</c:v>
                </c:pt>
                <c:pt idx="1">
                  <c:v>-0.19785969613999654</c:v>
                </c:pt>
                <c:pt idx="2">
                  <c:v>0.23045617589999878</c:v>
                </c:pt>
                <c:pt idx="3">
                  <c:v>0.26164830553999252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152910352"/>
        <c:axId val="1152910912"/>
      </c:barChart>
      <c:lineChart>
        <c:grouping val="standard"/>
        <c:varyColors val="0"/>
        <c:ser>
          <c:idx val="5"/>
          <c:order val="5"/>
          <c:tx>
            <c:v>World</c:v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tx1"/>
              </a:solidFill>
              <a:ln w="38100" cap="rnd">
                <a:solidFill>
                  <a:schemeClr val="tx1"/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7.2939997083697888E-2"/>
                  <c:y val="-8.004968128983877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2939997083697916E-2"/>
                  <c:y val="-4.830364954380702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6.8310367454068238E-2"/>
                  <c:y val="-0.13163698287714043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6.8310367454068238E-2"/>
                  <c:y val="-6.020841144856892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'10'!$I$27:$L$27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'10'!$I$44:$L$44</c:f>
              <c:numCache>
                <c:formatCode>0.00</c:formatCode>
                <c:ptCount val="4"/>
                <c:pt idx="0">
                  <c:v>0.64714135399999861</c:v>
                </c:pt>
                <c:pt idx="1">
                  <c:v>2.4611959820000067</c:v>
                </c:pt>
                <c:pt idx="2">
                  <c:v>1.3961199499999992</c:v>
                </c:pt>
                <c:pt idx="3">
                  <c:v>1.671977389999995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52910352"/>
        <c:axId val="1152910912"/>
      </c:lineChart>
      <c:scatterChart>
        <c:scatterStyle val="lineMarker"/>
        <c:varyColors val="0"/>
        <c:ser>
          <c:idx val="6"/>
          <c:order val="6"/>
          <c:tx>
            <c:strRef>
              <c:f>'10'!$B$101</c:f>
              <c:strCache>
                <c:ptCount val="1"/>
                <c:pt idx="0">
                  <c:v>Forecast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dPt>
            <c:idx val="1"/>
            <c:marker>
              <c:symbol val="none"/>
            </c:marker>
            <c:bubble3D val="0"/>
            <c:spPr>
              <a:ln w="9525" cap="flat">
                <a:solidFill>
                  <a:schemeClr val="bg1">
                    <a:lumMod val="65000"/>
                  </a:schemeClr>
                </a:solidFill>
                <a:prstDash val="lgDash"/>
                <a:round/>
              </a:ln>
              <a:effectLst/>
            </c:spPr>
          </c:dPt>
          <c:xVal>
            <c:numRef>
              <c:f>'10'!$A$102:$A$103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'10'!$B$102:$B$103</c:f>
              <c:numCache>
                <c:formatCode>0.00</c:formatCode>
                <c:ptCount val="2"/>
                <c:pt idx="0">
                  <c:v>-1</c:v>
                </c:pt>
                <c:pt idx="1">
                  <c:v>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52912032"/>
        <c:axId val="1152911472"/>
      </c:scatterChart>
      <c:catAx>
        <c:axId val="11529103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bg2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152910912"/>
        <c:crosses val="autoZero"/>
        <c:auto val="1"/>
        <c:lblAlgn val="ctr"/>
        <c:lblOffset val="100"/>
        <c:noMultiLvlLbl val="0"/>
      </c:catAx>
      <c:valAx>
        <c:axId val="1152910912"/>
        <c:scaling>
          <c:orientation val="minMax"/>
          <c:max val="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152910352"/>
        <c:crosses val="autoZero"/>
        <c:crossBetween val="between"/>
        <c:majorUnit val="1"/>
      </c:valAx>
      <c:valAx>
        <c:axId val="1152911472"/>
        <c:scaling>
          <c:orientation val="minMax"/>
          <c:max val="3"/>
          <c:min val="0"/>
        </c:scaling>
        <c:delete val="0"/>
        <c:axPos val="r"/>
        <c:numFmt formatCode="0.00" sourceLinked="1"/>
        <c:majorTickMark val="none"/>
        <c:minorTickMark val="none"/>
        <c:tickLblPos val="none"/>
        <c:spPr>
          <a:noFill/>
          <a:ln w="12700" cap="flat">
            <a:solidFill>
              <a:schemeClr val="bg1">
                <a:lumMod val="85000"/>
              </a:schemeClr>
            </a:solidFill>
            <a:prstDash val="sysDash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152912032"/>
        <c:crosses val="max"/>
        <c:crossBetween val="midCat"/>
      </c:valAx>
      <c:valAx>
        <c:axId val="115291203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152911472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5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081073199183435"/>
          <c:y val="0.12353737032870891"/>
          <c:w val="0.77024095946340043"/>
          <c:h val="0.72096081739782525"/>
        </c:manualLayout>
      </c:layout>
      <c:lineChart>
        <c:grouping val="standard"/>
        <c:varyColors val="0"/>
        <c:ser>
          <c:idx val="1"/>
          <c:order val="0"/>
          <c:tx>
            <c:strRef>
              <c:f>'10'!$C$49</c:f>
              <c:strCache>
                <c:ptCount val="1"/>
                <c:pt idx="0">
                  <c:v>monthly history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'10'!$A$50:$A$97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'10'!$C$50:$C$97</c:f>
              <c:numCache>
                <c:formatCode>0.00</c:formatCode>
                <c:ptCount val="48"/>
                <c:pt idx="0">
                  <c:v>97.245288791999997</c:v>
                </c:pt>
                <c:pt idx="1">
                  <c:v>97.400345148</c:v>
                </c:pt>
                <c:pt idx="2">
                  <c:v>96.751301068999993</c:v>
                </c:pt>
                <c:pt idx="3">
                  <c:v>96.569602343</c:v>
                </c:pt>
                <c:pt idx="4">
                  <c:v>97.511430164999993</c:v>
                </c:pt>
                <c:pt idx="5">
                  <c:v>98.239834260999999</c:v>
                </c:pt>
                <c:pt idx="6">
                  <c:v>98.968588780000005</c:v>
                </c:pt>
                <c:pt idx="7">
                  <c:v>98.213254513999999</c:v>
                </c:pt>
                <c:pt idx="8">
                  <c:v>98.307880488999999</c:v>
                </c:pt>
                <c:pt idx="9">
                  <c:v>98.898445374999994</c:v>
                </c:pt>
                <c:pt idx="10">
                  <c:v>99.480261931000001</c:v>
                </c:pt>
                <c:pt idx="11">
                  <c:v>98.760990234999994</c:v>
                </c:pt>
                <c:pt idx="12">
                  <c:v>98.966675128999995</c:v>
                </c:pt>
                <c:pt idx="13">
                  <c:v>99.162592758000002</c:v>
                </c:pt>
                <c:pt idx="14">
                  <c:v>99.253239879000006</c:v>
                </c:pt>
                <c:pt idx="15">
                  <c:v>99.376868669000004</c:v>
                </c:pt>
                <c:pt idx="16">
                  <c:v>99.364825339000006</c:v>
                </c:pt>
                <c:pt idx="17">
                  <c:v>100.10302177</c:v>
                </c:pt>
                <c:pt idx="18">
                  <c:v>100.97636743</c:v>
                </c:pt>
                <c:pt idx="19">
                  <c:v>101.36430684</c:v>
                </c:pt>
                <c:pt idx="20">
                  <c:v>101.29264166999999</c:v>
                </c:pt>
                <c:pt idx="21">
                  <c:v>102.00873916</c:v>
                </c:pt>
                <c:pt idx="22">
                  <c:v>102.12952038</c:v>
                </c:pt>
                <c:pt idx="23">
                  <c:v>101.82996443</c:v>
                </c:pt>
                <c:pt idx="24">
                  <c:v>100.58187343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0"/>
          <c:order val="1"/>
          <c:tx>
            <c:strRef>
              <c:f>'10'!$D$49</c:f>
              <c:strCache>
                <c:ptCount val="1"/>
                <c:pt idx="0">
                  <c:v>monthly forecast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'10'!$A$50:$A$97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'10'!$D$50:$D$97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100.58187343</c:v>
                </c:pt>
                <c:pt idx="25">
                  <c:v>100.57821926</c:v>
                </c:pt>
                <c:pt idx="26">
                  <c:v>101.00993462</c:v>
                </c:pt>
                <c:pt idx="27">
                  <c:v>101.41852991</c:v>
                </c:pt>
                <c:pt idx="28">
                  <c:v>101.72830553</c:v>
                </c:pt>
                <c:pt idx="29">
                  <c:v>102.17125633000001</c:v>
                </c:pt>
                <c:pt idx="30">
                  <c:v>102.46805519</c:v>
                </c:pt>
                <c:pt idx="31">
                  <c:v>102.21444984999999</c:v>
                </c:pt>
                <c:pt idx="32">
                  <c:v>102.51466376</c:v>
                </c:pt>
                <c:pt idx="33">
                  <c:v>102.58433687</c:v>
                </c:pt>
                <c:pt idx="34">
                  <c:v>102.74800947</c:v>
                </c:pt>
                <c:pt idx="35">
                  <c:v>102.57826043</c:v>
                </c:pt>
                <c:pt idx="36">
                  <c:v>102.38366195</c:v>
                </c:pt>
                <c:pt idx="37">
                  <c:v>102.35928536</c:v>
                </c:pt>
                <c:pt idx="38">
                  <c:v>102.72678498000001</c:v>
                </c:pt>
                <c:pt idx="39">
                  <c:v>103.37135838</c:v>
                </c:pt>
                <c:pt idx="40">
                  <c:v>103.580504</c:v>
                </c:pt>
                <c:pt idx="41">
                  <c:v>103.93415663</c:v>
                </c:pt>
                <c:pt idx="42">
                  <c:v>104.06159267</c:v>
                </c:pt>
                <c:pt idx="43">
                  <c:v>103.93544394</c:v>
                </c:pt>
                <c:pt idx="44">
                  <c:v>103.92440737</c:v>
                </c:pt>
                <c:pt idx="45">
                  <c:v>104.07794393</c:v>
                </c:pt>
                <c:pt idx="46">
                  <c:v>104.24922624</c:v>
                </c:pt>
                <c:pt idx="47">
                  <c:v>104.10263964000001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'10'!$E$49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'10'!$E$50:$E$97</c:f>
              <c:numCache>
                <c:formatCode>0.000</c:formatCode>
                <c:ptCount val="48"/>
                <c:pt idx="1">
                  <c:v>98.028935258499999</c:v>
                </c:pt>
                <c:pt idx="2">
                  <c:v>98.028935258499999</c:v>
                </c:pt>
                <c:pt idx="3">
                  <c:v>98.028935258499999</c:v>
                </c:pt>
                <c:pt idx="4">
                  <c:v>98.028935258499999</c:v>
                </c:pt>
                <c:pt idx="5">
                  <c:v>98.028935258499999</c:v>
                </c:pt>
                <c:pt idx="6">
                  <c:v>98.028935258499999</c:v>
                </c:pt>
                <c:pt idx="7">
                  <c:v>98.028935258499999</c:v>
                </c:pt>
                <c:pt idx="8">
                  <c:v>98.028935258499999</c:v>
                </c:pt>
                <c:pt idx="9">
                  <c:v>98.028935258499999</c:v>
                </c:pt>
                <c:pt idx="10">
                  <c:v>98.028935258499999</c:v>
                </c:pt>
                <c:pt idx="13">
                  <c:v>100.48573028783333</c:v>
                </c:pt>
                <c:pt idx="14">
                  <c:v>100.48573028783333</c:v>
                </c:pt>
                <c:pt idx="15">
                  <c:v>100.48573028783333</c:v>
                </c:pt>
                <c:pt idx="16">
                  <c:v>100.48573028783333</c:v>
                </c:pt>
                <c:pt idx="17">
                  <c:v>100.48573028783333</c:v>
                </c:pt>
                <c:pt idx="18">
                  <c:v>100.48573028783333</c:v>
                </c:pt>
                <c:pt idx="19">
                  <c:v>100.48573028783333</c:v>
                </c:pt>
                <c:pt idx="20">
                  <c:v>100.48573028783333</c:v>
                </c:pt>
                <c:pt idx="21">
                  <c:v>100.48573028783333</c:v>
                </c:pt>
                <c:pt idx="22">
                  <c:v>100.48573028783333</c:v>
                </c:pt>
                <c:pt idx="25">
                  <c:v>101.88299122083333</c:v>
                </c:pt>
                <c:pt idx="26">
                  <c:v>101.88299122083333</c:v>
                </c:pt>
                <c:pt idx="27">
                  <c:v>101.88299122083333</c:v>
                </c:pt>
                <c:pt idx="28">
                  <c:v>101.88299122083333</c:v>
                </c:pt>
                <c:pt idx="29">
                  <c:v>101.88299122083333</c:v>
                </c:pt>
                <c:pt idx="30">
                  <c:v>101.88299122083333</c:v>
                </c:pt>
                <c:pt idx="31">
                  <c:v>101.88299122083333</c:v>
                </c:pt>
                <c:pt idx="32">
                  <c:v>101.88299122083333</c:v>
                </c:pt>
                <c:pt idx="33">
                  <c:v>101.88299122083333</c:v>
                </c:pt>
                <c:pt idx="34">
                  <c:v>101.88299122083333</c:v>
                </c:pt>
                <c:pt idx="37">
                  <c:v>103.55891709083335</c:v>
                </c:pt>
                <c:pt idx="38">
                  <c:v>103.55891709083335</c:v>
                </c:pt>
                <c:pt idx="39">
                  <c:v>103.55891709083335</c:v>
                </c:pt>
                <c:pt idx="40">
                  <c:v>103.55891709083335</c:v>
                </c:pt>
                <c:pt idx="41">
                  <c:v>103.55891709083335</c:v>
                </c:pt>
                <c:pt idx="42">
                  <c:v>103.55891709083335</c:v>
                </c:pt>
                <c:pt idx="43">
                  <c:v>103.55891709083335</c:v>
                </c:pt>
                <c:pt idx="44">
                  <c:v>103.55891709083335</c:v>
                </c:pt>
                <c:pt idx="45">
                  <c:v>103.55891709083335</c:v>
                </c:pt>
                <c:pt idx="46">
                  <c:v>103.55891709083335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51538976"/>
        <c:axId val="1151539536"/>
      </c:lineChart>
      <c:catAx>
        <c:axId val="11515389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bg2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151539536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1151539536"/>
        <c:scaling>
          <c:orientation val="minMax"/>
          <c:max val="140"/>
          <c:min val="6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151538976"/>
        <c:crosses val="autoZero"/>
        <c:crossBetween val="midCat"/>
        <c:majorUnit val="10"/>
        <c:minorUnit val="0.5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3118037328667251"/>
          <c:y val="0.54660354955630541"/>
          <c:w val="0.54402850685331006"/>
          <c:h val="0.2442960254968129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>
                <a:effectLst/>
              </a:rPr>
              <a:t>World liquid</a:t>
            </a:r>
            <a:r>
              <a:rPr lang="en-US" sz="1000" b="1" baseline="0">
                <a:effectLst/>
              </a:rPr>
              <a:t> fuels consumption </a:t>
            </a:r>
            <a:endParaRPr lang="en-US" sz="1000">
              <a:effectLst/>
            </a:endParaRPr>
          </a:p>
          <a:p>
            <a:pPr algn="l">
              <a:defRPr/>
            </a:pPr>
            <a:r>
              <a:rPr lang="en-US" sz="1000" b="0" baseline="0">
                <a:effectLst/>
              </a:rPr>
              <a:t>million barrels per day</a:t>
            </a:r>
            <a:endParaRPr lang="en-US" sz="1000" b="0">
              <a:effectLst/>
            </a:endParaRPr>
          </a:p>
        </c:rich>
      </c:tx>
      <c:layout>
        <c:manualLayout>
          <c:xMode val="edge"/>
          <c:yMode val="edge"/>
          <c:x val="9.8823871932396407E-3"/>
          <c:y val="1.578282828282828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6226836611978677E-2"/>
          <c:y val="0.14555020139693087"/>
          <c:w val="0.84472940568883736"/>
          <c:h val="0.65701979474291239"/>
        </c:manualLayout>
      </c:layout>
      <c:areaChart>
        <c:grouping val="stacked"/>
        <c:varyColors val="0"/>
        <c:ser>
          <c:idx val="2"/>
          <c:order val="0"/>
          <c:tx>
            <c:strRef>
              <c:f>'11'!$G$27</c:f>
              <c:strCache>
                <c:ptCount val="1"/>
                <c:pt idx="0">
                  <c:v>OECD</c:v>
                </c:pt>
              </c:strCache>
            </c:strRef>
          </c:tx>
          <c:spPr>
            <a:solidFill>
              <a:schemeClr val="accent3">
                <a:lumMod val="50000"/>
              </a:schemeClr>
            </a:solidFill>
            <a:ln w="25400">
              <a:noFill/>
            </a:ln>
          </c:spPr>
          <c:cat>
            <c:numRef>
              <c:f>'11'!$B$28:$B$75</c:f>
              <c:numCache>
                <c:formatCode>mmm\ yyyy</c:formatCode>
                <c:ptCount val="48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  <c:pt idx="36">
                  <c:v>43831</c:v>
                </c:pt>
                <c:pt idx="37">
                  <c:v>43862</c:v>
                </c:pt>
                <c:pt idx="38">
                  <c:v>43891</c:v>
                </c:pt>
                <c:pt idx="39">
                  <c:v>43922</c:v>
                </c:pt>
                <c:pt idx="40">
                  <c:v>43952</c:v>
                </c:pt>
                <c:pt idx="41">
                  <c:v>43983</c:v>
                </c:pt>
                <c:pt idx="42">
                  <c:v>44013</c:v>
                </c:pt>
                <c:pt idx="43">
                  <c:v>44044</c:v>
                </c:pt>
                <c:pt idx="44">
                  <c:v>44075</c:v>
                </c:pt>
                <c:pt idx="45">
                  <c:v>44105</c:v>
                </c:pt>
                <c:pt idx="46">
                  <c:v>44136</c:v>
                </c:pt>
                <c:pt idx="47">
                  <c:v>44166</c:v>
                </c:pt>
              </c:numCache>
            </c:numRef>
          </c:cat>
          <c:val>
            <c:numRef>
              <c:f>'11'!$G$28:$G$75</c:f>
              <c:numCache>
                <c:formatCode>0.000</c:formatCode>
                <c:ptCount val="48"/>
                <c:pt idx="0">
                  <c:v>45.825254407999999</c:v>
                </c:pt>
                <c:pt idx="1">
                  <c:v>46.806535850000003</c:v>
                </c:pt>
                <c:pt idx="2">
                  <c:v>47.578188038999997</c:v>
                </c:pt>
                <c:pt idx="3">
                  <c:v>45.823300486999997</c:v>
                </c:pt>
                <c:pt idx="4">
                  <c:v>46.902963886000002</c:v>
                </c:pt>
                <c:pt idx="5">
                  <c:v>47.876827386000002</c:v>
                </c:pt>
                <c:pt idx="6">
                  <c:v>47.427112594999997</c:v>
                </c:pt>
                <c:pt idx="7">
                  <c:v>47.696183699999999</c:v>
                </c:pt>
                <c:pt idx="8">
                  <c:v>47.292502349999999</c:v>
                </c:pt>
                <c:pt idx="9">
                  <c:v>47.088861868999999</c:v>
                </c:pt>
                <c:pt idx="10">
                  <c:v>48.268830158999997</c:v>
                </c:pt>
                <c:pt idx="11">
                  <c:v>48.149497171999997</c:v>
                </c:pt>
                <c:pt idx="12">
                  <c:v>47.006021724999997</c:v>
                </c:pt>
                <c:pt idx="13">
                  <c:v>47.931315382000001</c:v>
                </c:pt>
                <c:pt idx="14">
                  <c:v>47.839872987</c:v>
                </c:pt>
                <c:pt idx="15">
                  <c:v>46.515580776999997</c:v>
                </c:pt>
                <c:pt idx="16">
                  <c:v>46.884529694999998</c:v>
                </c:pt>
                <c:pt idx="17">
                  <c:v>47.428297706000002</c:v>
                </c:pt>
                <c:pt idx="18">
                  <c:v>48.058500123000002</c:v>
                </c:pt>
                <c:pt idx="19">
                  <c:v>48.694993973000003</c:v>
                </c:pt>
                <c:pt idx="20">
                  <c:v>46.872690994999999</c:v>
                </c:pt>
                <c:pt idx="21">
                  <c:v>47.866803988999997</c:v>
                </c:pt>
                <c:pt idx="22">
                  <c:v>48.251477094000002</c:v>
                </c:pt>
                <c:pt idx="23">
                  <c:v>48.195811040999999</c:v>
                </c:pt>
                <c:pt idx="24">
                  <c:v>47.275757636000002</c:v>
                </c:pt>
                <c:pt idx="25">
                  <c:v>48.504457901999999</c:v>
                </c:pt>
                <c:pt idx="26">
                  <c:v>47.995124887000003</c:v>
                </c:pt>
                <c:pt idx="27">
                  <c:v>47.150915339000001</c:v>
                </c:pt>
                <c:pt idx="28">
                  <c:v>46.962601391</c:v>
                </c:pt>
                <c:pt idx="29">
                  <c:v>47.908517605999997</c:v>
                </c:pt>
                <c:pt idx="30">
                  <c:v>48.425410155000002</c:v>
                </c:pt>
                <c:pt idx="31">
                  <c:v>48.523736</c:v>
                </c:pt>
                <c:pt idx="32">
                  <c:v>48.147862740999997</c:v>
                </c:pt>
                <c:pt idx="33">
                  <c:v>48.055989459000003</c:v>
                </c:pt>
                <c:pt idx="34">
                  <c:v>48.006510669000001</c:v>
                </c:pt>
                <c:pt idx="35">
                  <c:v>48.890207512000003</c:v>
                </c:pt>
                <c:pt idx="36">
                  <c:v>47.432682825000001</c:v>
                </c:pt>
                <c:pt idx="37">
                  <c:v>48.678547729999998</c:v>
                </c:pt>
                <c:pt idx="38">
                  <c:v>48.234204335000001</c:v>
                </c:pt>
                <c:pt idx="39">
                  <c:v>47.413612776999997</c:v>
                </c:pt>
                <c:pt idx="40">
                  <c:v>47.161321348000001</c:v>
                </c:pt>
                <c:pt idx="41">
                  <c:v>48.193981329000003</c:v>
                </c:pt>
                <c:pt idx="42">
                  <c:v>48.713729934</c:v>
                </c:pt>
                <c:pt idx="43">
                  <c:v>48.828703505999997</c:v>
                </c:pt>
                <c:pt idx="44">
                  <c:v>48.559483513000004</c:v>
                </c:pt>
                <c:pt idx="45">
                  <c:v>48.320476581000001</c:v>
                </c:pt>
                <c:pt idx="46">
                  <c:v>48.217068599000001</c:v>
                </c:pt>
                <c:pt idx="47">
                  <c:v>49.077166028999997</c:v>
                </c:pt>
              </c:numCache>
            </c:numRef>
          </c:val>
        </c:ser>
        <c:ser>
          <c:idx val="3"/>
          <c:order val="1"/>
          <c:tx>
            <c:strRef>
              <c:f>'11'!$H$27</c:f>
              <c:strCache>
                <c:ptCount val="1"/>
                <c:pt idx="0">
                  <c:v>non-OECD</c:v>
                </c:pt>
              </c:strCache>
            </c:strRef>
          </c:tx>
          <c:spPr>
            <a:solidFill>
              <a:schemeClr val="accent3"/>
            </a:solidFill>
            <a:ln w="25400">
              <a:noFill/>
            </a:ln>
          </c:spPr>
          <c:cat>
            <c:numRef>
              <c:f>'11'!$B$28:$B$75</c:f>
              <c:numCache>
                <c:formatCode>mmm\ yyyy</c:formatCode>
                <c:ptCount val="48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  <c:pt idx="36">
                  <c:v>43831</c:v>
                </c:pt>
                <c:pt idx="37">
                  <c:v>43862</c:v>
                </c:pt>
                <c:pt idx="38">
                  <c:v>43891</c:v>
                </c:pt>
                <c:pt idx="39">
                  <c:v>43922</c:v>
                </c:pt>
                <c:pt idx="40">
                  <c:v>43952</c:v>
                </c:pt>
                <c:pt idx="41">
                  <c:v>43983</c:v>
                </c:pt>
                <c:pt idx="42">
                  <c:v>44013</c:v>
                </c:pt>
                <c:pt idx="43">
                  <c:v>44044</c:v>
                </c:pt>
                <c:pt idx="44">
                  <c:v>44075</c:v>
                </c:pt>
                <c:pt idx="45">
                  <c:v>44105</c:v>
                </c:pt>
                <c:pt idx="46">
                  <c:v>44136</c:v>
                </c:pt>
                <c:pt idx="47">
                  <c:v>44166</c:v>
                </c:pt>
              </c:numCache>
            </c:numRef>
          </c:cat>
          <c:val>
            <c:numRef>
              <c:f>'11'!$H$28:$H$75</c:f>
              <c:numCache>
                <c:formatCode>0.000</c:formatCode>
                <c:ptCount val="48"/>
                <c:pt idx="0">
                  <c:v>49.280498774999998</c:v>
                </c:pt>
                <c:pt idx="1">
                  <c:v>49.970746296999998</c:v>
                </c:pt>
                <c:pt idx="2">
                  <c:v>51.168424162000001</c:v>
                </c:pt>
                <c:pt idx="3">
                  <c:v>50.570996762</c:v>
                </c:pt>
                <c:pt idx="4">
                  <c:v>52.016696211999999</c:v>
                </c:pt>
                <c:pt idx="5">
                  <c:v>52.811793999000002</c:v>
                </c:pt>
                <c:pt idx="6">
                  <c:v>51.279254256000002</c:v>
                </c:pt>
                <c:pt idx="7">
                  <c:v>51.242356004000001</c:v>
                </c:pt>
                <c:pt idx="8">
                  <c:v>52.530388612000003</c:v>
                </c:pt>
                <c:pt idx="9">
                  <c:v>51.157145929000002</c:v>
                </c:pt>
                <c:pt idx="10">
                  <c:v>52.681504924000002</c:v>
                </c:pt>
                <c:pt idx="11">
                  <c:v>51.138988624</c:v>
                </c:pt>
                <c:pt idx="12">
                  <c:v>50.966778132999998</c:v>
                </c:pt>
                <c:pt idx="13">
                  <c:v>51.567293171000003</c:v>
                </c:pt>
                <c:pt idx="14">
                  <c:v>51.855489276999997</c:v>
                </c:pt>
                <c:pt idx="15">
                  <c:v>52.075775083000003</c:v>
                </c:pt>
                <c:pt idx="16">
                  <c:v>52.178792526000002</c:v>
                </c:pt>
                <c:pt idx="17">
                  <c:v>53.352374056000002</c:v>
                </c:pt>
                <c:pt idx="18">
                  <c:v>52.642226239000003</c:v>
                </c:pt>
                <c:pt idx="19">
                  <c:v>52.338094966</c:v>
                </c:pt>
                <c:pt idx="20">
                  <c:v>52.611071221000003</c:v>
                </c:pt>
                <c:pt idx="21">
                  <c:v>52.150523151999998</c:v>
                </c:pt>
                <c:pt idx="22">
                  <c:v>52.839532984000002</c:v>
                </c:pt>
                <c:pt idx="23">
                  <c:v>53.372676036000001</c:v>
                </c:pt>
                <c:pt idx="24">
                  <c:v>51.915417671</c:v>
                </c:pt>
                <c:pt idx="25">
                  <c:v>53.415131451999997</c:v>
                </c:pt>
                <c:pt idx="26">
                  <c:v>52.948127819</c:v>
                </c:pt>
                <c:pt idx="27">
                  <c:v>53.376562423000003</c:v>
                </c:pt>
                <c:pt idx="28">
                  <c:v>53.529284046999997</c:v>
                </c:pt>
                <c:pt idx="29">
                  <c:v>54.058202543999997</c:v>
                </c:pt>
                <c:pt idx="30">
                  <c:v>53.764412313999998</c:v>
                </c:pt>
                <c:pt idx="31">
                  <c:v>53.304656379000001</c:v>
                </c:pt>
                <c:pt idx="32">
                  <c:v>54.029835773000002</c:v>
                </c:pt>
                <c:pt idx="33">
                  <c:v>52.997328183999997</c:v>
                </c:pt>
                <c:pt idx="34">
                  <c:v>53.814333804999997</c:v>
                </c:pt>
                <c:pt idx="35">
                  <c:v>54.452342723999998</c:v>
                </c:pt>
                <c:pt idx="36">
                  <c:v>52.953015456000003</c:v>
                </c:pt>
                <c:pt idx="37">
                  <c:v>54.480060043999998</c:v>
                </c:pt>
                <c:pt idx="38">
                  <c:v>54.184576436</c:v>
                </c:pt>
                <c:pt idx="39">
                  <c:v>54.621575219999997</c:v>
                </c:pt>
                <c:pt idx="40">
                  <c:v>54.780758804999998</c:v>
                </c:pt>
                <c:pt idx="41">
                  <c:v>55.315641237999998</c:v>
                </c:pt>
                <c:pt idx="42">
                  <c:v>55.013689104000001</c:v>
                </c:pt>
                <c:pt idx="43">
                  <c:v>54.544882444999999</c:v>
                </c:pt>
                <c:pt idx="44">
                  <c:v>55.303590395000001</c:v>
                </c:pt>
                <c:pt idx="45">
                  <c:v>54.255734058000002</c:v>
                </c:pt>
                <c:pt idx="46">
                  <c:v>55.120349269999998</c:v>
                </c:pt>
                <c:pt idx="47">
                  <c:v>55.790604047000002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51544016"/>
        <c:axId val="1151544576"/>
      </c:areaChart>
      <c:scatterChart>
        <c:scatterStyle val="lineMarker"/>
        <c:varyColors val="0"/>
        <c:ser>
          <c:idx val="0"/>
          <c:order val="2"/>
          <c:tx>
            <c:strRef>
              <c:f>'11'!$C$79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'11'!$B$80:$B$81</c:f>
              <c:numCache>
                <c:formatCode>0</c:formatCode>
                <c:ptCount val="2"/>
                <c:pt idx="0">
                  <c:v>25.5</c:v>
                </c:pt>
                <c:pt idx="1">
                  <c:v>25.5</c:v>
                </c:pt>
              </c:numCache>
            </c:numRef>
          </c:xVal>
          <c:yVal>
            <c:numRef>
              <c:f>'11'!$C$80:$C$81</c:f>
              <c:numCache>
                <c:formatCode>General</c:formatCode>
                <c:ptCount val="2"/>
                <c:pt idx="0">
                  <c:v>0</c:v>
                </c:pt>
                <c:pt idx="1">
                  <c:v>1.2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51545696"/>
        <c:axId val="1151545136"/>
      </c:scatterChart>
      <c:dateAx>
        <c:axId val="1151544016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1151544576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1151544576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1151544016"/>
        <c:crosses val="autoZero"/>
        <c:crossBetween val="midCat"/>
      </c:valAx>
      <c:valAx>
        <c:axId val="1151545136"/>
        <c:scaling>
          <c:orientation val="minMax"/>
          <c:max val="1"/>
        </c:scaling>
        <c:delete val="0"/>
        <c:axPos val="r"/>
        <c:numFmt formatCode="General" sourceLinked="1"/>
        <c:majorTickMark val="out"/>
        <c:minorTickMark val="none"/>
        <c:tickLblPos val="none"/>
        <c:spPr>
          <a:ln>
            <a:noFill/>
          </a:ln>
        </c:spPr>
        <c:crossAx val="1151545696"/>
        <c:crosses val="max"/>
        <c:crossBetween val="midCat"/>
      </c:valAx>
      <c:valAx>
        <c:axId val="1151545696"/>
        <c:scaling>
          <c:orientation val="minMax"/>
          <c:max val="48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1151545136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0988" l="0.70000000000000062" r="0.70000000000000062" t="0.75000000000000988" header="0.30000000000000032" footer="0.30000000000000032"/>
    <c:pageSetup orientation="landscape"/>
  </c:printSettings>
  <c:userShapes r:id="rId1"/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>
                <a:effectLst/>
              </a:rPr>
              <a:t>World liquid</a:t>
            </a:r>
            <a:r>
              <a:rPr lang="en-US" sz="1000" b="1" baseline="0">
                <a:effectLst/>
              </a:rPr>
              <a:t> fuels production </a:t>
            </a:r>
            <a:endParaRPr lang="en-US" sz="1000">
              <a:effectLst/>
            </a:endParaRPr>
          </a:p>
          <a:p>
            <a:pPr algn="l">
              <a:defRPr/>
            </a:pPr>
            <a:r>
              <a:rPr lang="en-US" sz="1000" b="0" baseline="0">
                <a:effectLst/>
              </a:rPr>
              <a:t>million barrels per day</a:t>
            </a:r>
            <a:endParaRPr lang="en-US" sz="1000" b="0">
              <a:effectLst/>
            </a:endParaRPr>
          </a:p>
        </c:rich>
      </c:tx>
      <c:layout>
        <c:manualLayout>
          <c:xMode val="edge"/>
          <c:yMode val="edge"/>
          <c:x val="9.8823871932396407E-3"/>
          <c:y val="1.578282828282828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6226836611978677E-2"/>
          <c:y val="0.14555020139693087"/>
          <c:w val="0.84472940568883736"/>
          <c:h val="0.65701979474291239"/>
        </c:manualLayout>
      </c:layout>
      <c:areaChart>
        <c:grouping val="stacked"/>
        <c:varyColors val="0"/>
        <c:ser>
          <c:idx val="2"/>
          <c:order val="0"/>
          <c:tx>
            <c:strRef>
              <c:f>'11'!$C$27</c:f>
              <c:strCache>
                <c:ptCount val="1"/>
                <c:pt idx="0">
                  <c:v>non-OPEC Countries</c:v>
                </c:pt>
              </c:strCache>
            </c:strRef>
          </c:tx>
          <c:spPr>
            <a:solidFill>
              <a:schemeClr val="accent2">
                <a:lumMod val="50000"/>
              </a:schemeClr>
            </a:solidFill>
            <a:ln w="25400">
              <a:noFill/>
            </a:ln>
          </c:spPr>
          <c:cat>
            <c:numRef>
              <c:f>'11'!$B$28:$B$75</c:f>
              <c:numCache>
                <c:formatCode>mmm\ yyyy</c:formatCode>
                <c:ptCount val="48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  <c:pt idx="36">
                  <c:v>43831</c:v>
                </c:pt>
                <c:pt idx="37">
                  <c:v>43862</c:v>
                </c:pt>
                <c:pt idx="38">
                  <c:v>43891</c:v>
                </c:pt>
                <c:pt idx="39">
                  <c:v>43922</c:v>
                </c:pt>
                <c:pt idx="40">
                  <c:v>43952</c:v>
                </c:pt>
                <c:pt idx="41">
                  <c:v>43983</c:v>
                </c:pt>
                <c:pt idx="42">
                  <c:v>44013</c:v>
                </c:pt>
                <c:pt idx="43">
                  <c:v>44044</c:v>
                </c:pt>
                <c:pt idx="44">
                  <c:v>44075</c:v>
                </c:pt>
                <c:pt idx="45">
                  <c:v>44105</c:v>
                </c:pt>
                <c:pt idx="46">
                  <c:v>44136</c:v>
                </c:pt>
                <c:pt idx="47">
                  <c:v>44166</c:v>
                </c:pt>
              </c:numCache>
            </c:numRef>
          </c:cat>
          <c:val>
            <c:numRef>
              <c:f>'11'!$C$28:$C$75</c:f>
              <c:numCache>
                <c:formatCode>0.000</c:formatCode>
                <c:ptCount val="48"/>
                <c:pt idx="0">
                  <c:v>60.018762418999998</c:v>
                </c:pt>
                <c:pt idx="1">
                  <c:v>60.373737286000001</c:v>
                </c:pt>
                <c:pt idx="2">
                  <c:v>60.216606710000001</c:v>
                </c:pt>
                <c:pt idx="3">
                  <c:v>59.823957</c:v>
                </c:pt>
                <c:pt idx="4">
                  <c:v>60.282611387000003</c:v>
                </c:pt>
                <c:pt idx="5">
                  <c:v>60.615020332999997</c:v>
                </c:pt>
                <c:pt idx="6">
                  <c:v>61.108324676999999</c:v>
                </c:pt>
                <c:pt idx="7">
                  <c:v>60.559149290000001</c:v>
                </c:pt>
                <c:pt idx="8">
                  <c:v>60.494934000000001</c:v>
                </c:pt>
                <c:pt idx="9">
                  <c:v>61.350436354999999</c:v>
                </c:pt>
                <c:pt idx="10">
                  <c:v>62.093449333000002</c:v>
                </c:pt>
                <c:pt idx="11">
                  <c:v>61.449689386999999</c:v>
                </c:pt>
                <c:pt idx="12">
                  <c:v>61.349300452000001</c:v>
                </c:pt>
                <c:pt idx="13">
                  <c:v>61.702161713999999</c:v>
                </c:pt>
                <c:pt idx="14">
                  <c:v>62.042441773999997</c:v>
                </c:pt>
                <c:pt idx="15">
                  <c:v>62.266395000000003</c:v>
                </c:pt>
                <c:pt idx="16">
                  <c:v>62.384832838999998</c:v>
                </c:pt>
                <c:pt idx="17">
                  <c:v>63.071711667000002</c:v>
                </c:pt>
                <c:pt idx="18">
                  <c:v>63.877223161000003</c:v>
                </c:pt>
                <c:pt idx="19">
                  <c:v>64.015633968000003</c:v>
                </c:pt>
                <c:pt idx="20">
                  <c:v>63.782270666999999</c:v>
                </c:pt>
                <c:pt idx="21">
                  <c:v>64.328368161</c:v>
                </c:pt>
                <c:pt idx="22">
                  <c:v>64.608832179999993</c:v>
                </c:pt>
                <c:pt idx="23">
                  <c:v>65.051011371000001</c:v>
                </c:pt>
                <c:pt idx="24">
                  <c:v>64.388440024000005</c:v>
                </c:pt>
                <c:pt idx="25">
                  <c:v>64.519964904000005</c:v>
                </c:pt>
                <c:pt idx="26">
                  <c:v>64.788131832000005</c:v>
                </c:pt>
                <c:pt idx="27">
                  <c:v>65.322396351999998</c:v>
                </c:pt>
                <c:pt idx="28">
                  <c:v>65.591841318999997</c:v>
                </c:pt>
                <c:pt idx="29">
                  <c:v>65.962304080999999</c:v>
                </c:pt>
                <c:pt idx="30">
                  <c:v>66.187691122000004</c:v>
                </c:pt>
                <c:pt idx="31">
                  <c:v>65.982944317000005</c:v>
                </c:pt>
                <c:pt idx="32">
                  <c:v>66.421940194000001</c:v>
                </c:pt>
                <c:pt idx="33">
                  <c:v>66.600537045999999</c:v>
                </c:pt>
                <c:pt idx="34">
                  <c:v>66.902556073</c:v>
                </c:pt>
                <c:pt idx="35">
                  <c:v>66.771056060000006</c:v>
                </c:pt>
                <c:pt idx="36">
                  <c:v>66.735694633999998</c:v>
                </c:pt>
                <c:pt idx="37">
                  <c:v>66.748323166000006</c:v>
                </c:pt>
                <c:pt idx="38">
                  <c:v>67.093215916999995</c:v>
                </c:pt>
                <c:pt idx="39">
                  <c:v>67.764373896999999</c:v>
                </c:pt>
                <c:pt idx="40">
                  <c:v>67.905109877000001</c:v>
                </c:pt>
                <c:pt idx="41">
                  <c:v>68.195176154999999</c:v>
                </c:pt>
                <c:pt idx="42">
                  <c:v>68.234107535000007</c:v>
                </c:pt>
                <c:pt idx="43">
                  <c:v>68.144719903999999</c:v>
                </c:pt>
                <c:pt idx="44">
                  <c:v>68.250351318</c:v>
                </c:pt>
                <c:pt idx="45">
                  <c:v>68.500723570999995</c:v>
                </c:pt>
                <c:pt idx="46">
                  <c:v>68.793245342999995</c:v>
                </c:pt>
                <c:pt idx="47">
                  <c:v>68.602795009999994</c:v>
                </c:pt>
              </c:numCache>
            </c:numRef>
          </c:val>
        </c:ser>
        <c:ser>
          <c:idx val="3"/>
          <c:order val="1"/>
          <c:tx>
            <c:strRef>
              <c:f>'11'!$D$27</c:f>
              <c:strCache>
                <c:ptCount val="1"/>
                <c:pt idx="0">
                  <c:v>OPEC Countries</c:v>
                </c:pt>
              </c:strCache>
            </c:strRef>
          </c:tx>
          <c:spPr>
            <a:solidFill>
              <a:schemeClr val="accent2"/>
            </a:solidFill>
            <a:ln w="25400">
              <a:noFill/>
            </a:ln>
          </c:spPr>
          <c:cat>
            <c:numRef>
              <c:f>'11'!$B$28:$B$75</c:f>
              <c:numCache>
                <c:formatCode>mmm\ yyyy</c:formatCode>
                <c:ptCount val="48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  <c:pt idx="36">
                  <c:v>43831</c:v>
                </c:pt>
                <c:pt idx="37">
                  <c:v>43862</c:v>
                </c:pt>
                <c:pt idx="38">
                  <c:v>43891</c:v>
                </c:pt>
                <c:pt idx="39">
                  <c:v>43922</c:v>
                </c:pt>
                <c:pt idx="40">
                  <c:v>43952</c:v>
                </c:pt>
                <c:pt idx="41">
                  <c:v>43983</c:v>
                </c:pt>
                <c:pt idx="42">
                  <c:v>44013</c:v>
                </c:pt>
                <c:pt idx="43">
                  <c:v>44044</c:v>
                </c:pt>
                <c:pt idx="44">
                  <c:v>44075</c:v>
                </c:pt>
                <c:pt idx="45">
                  <c:v>44105</c:v>
                </c:pt>
                <c:pt idx="46">
                  <c:v>44136</c:v>
                </c:pt>
                <c:pt idx="47">
                  <c:v>44166</c:v>
                </c:pt>
              </c:numCache>
            </c:numRef>
          </c:cat>
          <c:val>
            <c:numRef>
              <c:f>'11'!$D$28:$D$75</c:f>
              <c:numCache>
                <c:formatCode>0.000</c:formatCode>
                <c:ptCount val="48"/>
                <c:pt idx="0">
                  <c:v>37.226526372999999</c:v>
                </c:pt>
                <c:pt idx="1">
                  <c:v>37.026607861999999</c:v>
                </c:pt>
                <c:pt idx="2">
                  <c:v>36.534694359</c:v>
                </c:pt>
                <c:pt idx="3">
                  <c:v>36.745645343</c:v>
                </c:pt>
                <c:pt idx="4">
                  <c:v>37.228818777999997</c:v>
                </c:pt>
                <c:pt idx="5">
                  <c:v>37.624813928000002</c:v>
                </c:pt>
                <c:pt idx="6">
                  <c:v>37.860264102999999</c:v>
                </c:pt>
                <c:pt idx="7">
                  <c:v>37.654105223999998</c:v>
                </c:pt>
                <c:pt idx="8">
                  <c:v>37.812946488999998</c:v>
                </c:pt>
                <c:pt idx="9">
                  <c:v>37.548009020999999</c:v>
                </c:pt>
                <c:pt idx="10">
                  <c:v>37.386812597000002</c:v>
                </c:pt>
                <c:pt idx="11">
                  <c:v>37.311300848000002</c:v>
                </c:pt>
                <c:pt idx="12">
                  <c:v>37.617374677999997</c:v>
                </c:pt>
                <c:pt idx="13">
                  <c:v>37.460431043</c:v>
                </c:pt>
                <c:pt idx="14">
                  <c:v>37.210798105000002</c:v>
                </c:pt>
                <c:pt idx="15">
                  <c:v>37.110473669000001</c:v>
                </c:pt>
                <c:pt idx="16">
                  <c:v>36.979992500000002</c:v>
                </c:pt>
                <c:pt idx="17">
                  <c:v>37.031310101000003</c:v>
                </c:pt>
                <c:pt idx="18">
                  <c:v>37.099144268000003</c:v>
                </c:pt>
                <c:pt idx="19">
                  <c:v>37.348672868000001</c:v>
                </c:pt>
                <c:pt idx="20">
                  <c:v>37.510370999999999</c:v>
                </c:pt>
                <c:pt idx="21">
                  <c:v>37.680371000000001</c:v>
                </c:pt>
                <c:pt idx="22">
                  <c:v>37.520688196000002</c:v>
                </c:pt>
                <c:pt idx="23">
                  <c:v>36.778953061999999</c:v>
                </c:pt>
                <c:pt idx="24">
                  <c:v>36.193433405</c:v>
                </c:pt>
                <c:pt idx="25">
                  <c:v>36.058254359999999</c:v>
                </c:pt>
                <c:pt idx="26">
                  <c:v>36.221802783999998</c:v>
                </c:pt>
                <c:pt idx="27">
                  <c:v>36.096133557000002</c:v>
                </c:pt>
                <c:pt idx="28">
                  <c:v>36.136464211000003</c:v>
                </c:pt>
                <c:pt idx="29">
                  <c:v>36.208952244000002</c:v>
                </c:pt>
                <c:pt idx="30">
                  <c:v>36.280364065000001</c:v>
                </c:pt>
                <c:pt idx="31">
                  <c:v>36.231505534999997</c:v>
                </c:pt>
                <c:pt idx="32">
                  <c:v>36.092723562000003</c:v>
                </c:pt>
                <c:pt idx="33">
                  <c:v>35.983799824000002</c:v>
                </c:pt>
                <c:pt idx="34">
                  <c:v>35.845453397999997</c:v>
                </c:pt>
                <c:pt idx="35">
                  <c:v>35.807204372999998</c:v>
                </c:pt>
                <c:pt idx="36">
                  <c:v>35.647967311000002</c:v>
                </c:pt>
                <c:pt idx="37">
                  <c:v>35.610962196000003</c:v>
                </c:pt>
                <c:pt idx="38">
                  <c:v>35.633569065000003</c:v>
                </c:pt>
                <c:pt idx="39">
                  <c:v>35.606984478999998</c:v>
                </c:pt>
                <c:pt idx="40">
                  <c:v>35.675394122999997</c:v>
                </c:pt>
                <c:pt idx="41">
                  <c:v>35.738980476999998</c:v>
                </c:pt>
                <c:pt idx="42">
                  <c:v>35.827485131000003</c:v>
                </c:pt>
                <c:pt idx="43">
                  <c:v>35.790724034999997</c:v>
                </c:pt>
                <c:pt idx="44">
                  <c:v>35.674056055000001</c:v>
                </c:pt>
                <c:pt idx="45">
                  <c:v>35.577220363000002</c:v>
                </c:pt>
                <c:pt idx="46">
                  <c:v>35.455980895000003</c:v>
                </c:pt>
                <c:pt idx="47">
                  <c:v>35.499844627000002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51549616"/>
        <c:axId val="1151550176"/>
      </c:areaChart>
      <c:scatterChart>
        <c:scatterStyle val="lineMarker"/>
        <c:varyColors val="0"/>
        <c:ser>
          <c:idx val="0"/>
          <c:order val="2"/>
          <c:tx>
            <c:strRef>
              <c:f>'11'!$C$79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'11'!$B$80:$B$81</c:f>
              <c:numCache>
                <c:formatCode>0</c:formatCode>
                <c:ptCount val="2"/>
                <c:pt idx="0">
                  <c:v>25.5</c:v>
                </c:pt>
                <c:pt idx="1">
                  <c:v>25.5</c:v>
                </c:pt>
              </c:numCache>
            </c:numRef>
          </c:xVal>
          <c:yVal>
            <c:numRef>
              <c:f>'11'!$C$80:$C$81</c:f>
              <c:numCache>
                <c:formatCode>General</c:formatCode>
                <c:ptCount val="2"/>
                <c:pt idx="0">
                  <c:v>0</c:v>
                </c:pt>
                <c:pt idx="1">
                  <c:v>1.2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51551296"/>
        <c:axId val="1151550736"/>
      </c:scatterChart>
      <c:dateAx>
        <c:axId val="1151549616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1151550176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1151550176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1151549616"/>
        <c:crosses val="autoZero"/>
        <c:crossBetween val="midCat"/>
      </c:valAx>
      <c:valAx>
        <c:axId val="1151550736"/>
        <c:scaling>
          <c:orientation val="minMax"/>
          <c:max val="1"/>
        </c:scaling>
        <c:delete val="0"/>
        <c:axPos val="r"/>
        <c:numFmt formatCode="General" sourceLinked="1"/>
        <c:majorTickMark val="out"/>
        <c:minorTickMark val="none"/>
        <c:tickLblPos val="none"/>
        <c:spPr>
          <a:ln>
            <a:noFill/>
          </a:ln>
        </c:spPr>
        <c:crossAx val="1151551296"/>
        <c:crosses val="max"/>
        <c:crossBetween val="midCat"/>
      </c:valAx>
      <c:valAx>
        <c:axId val="1151551296"/>
        <c:scaling>
          <c:orientation val="minMax"/>
          <c:max val="48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1151550736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0988" l="0.70000000000000062" r="0.70000000000000062" t="0.75000000000000988" header="0.30000000000000032" footer="0.30000000000000032"/>
    <c:pageSetup orientation="landscape"/>
  </c:printSettings>
  <c:userShapes r:id="rId1"/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554363631375347E-2"/>
          <c:y val="0.17899400404861415"/>
          <c:w val="0.91356379233083673"/>
          <c:h val="0.60032573640904863"/>
        </c:manualLayout>
      </c:layout>
      <c:barChart>
        <c:barDir val="col"/>
        <c:grouping val="clustered"/>
        <c:varyColors val="0"/>
        <c:ser>
          <c:idx val="1"/>
          <c:order val="0"/>
          <c:tx>
            <c:v>OPEC surplus capacity</c:v>
          </c:tx>
          <c:spPr>
            <a:solidFill>
              <a:schemeClr val="accent3"/>
            </a:solidFill>
          </c:spPr>
          <c:invertIfNegative val="0"/>
          <c:cat>
            <c:numRef>
              <c:f>'12'!$B$29:$B$42</c:f>
              <c:numCache>
                <c:formatCode>General</c:formatCode>
                <c:ptCount val="14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  <c:pt idx="12">
                  <c:v>2020</c:v>
                </c:pt>
                <c:pt idx="13">
                  <c:v>2021</c:v>
                </c:pt>
              </c:numCache>
            </c:numRef>
          </c:cat>
          <c:val>
            <c:numRef>
              <c:f>'12'!$C$29:$C$42</c:f>
              <c:numCache>
                <c:formatCode>0.00</c:formatCode>
                <c:ptCount val="14"/>
                <c:pt idx="1">
                  <c:v>3.7770274081999999</c:v>
                </c:pt>
                <c:pt idx="2">
                  <c:v>3.9780037397000001</c:v>
                </c:pt>
                <c:pt idx="3">
                  <c:v>3.0469274137000002</c:v>
                </c:pt>
                <c:pt idx="4">
                  <c:v>2.1223238769999999</c:v>
                </c:pt>
                <c:pt idx="5">
                  <c:v>2.1556190247</c:v>
                </c:pt>
                <c:pt idx="6">
                  <c:v>2.0735442219000002</c:v>
                </c:pt>
                <c:pt idx="7">
                  <c:v>1.4591209178</c:v>
                </c:pt>
                <c:pt idx="8">
                  <c:v>1.1467601284</c:v>
                </c:pt>
                <c:pt idx="9">
                  <c:v>2.0330684932</c:v>
                </c:pt>
                <c:pt idx="10">
                  <c:v>1.4842392466000001</c:v>
                </c:pt>
                <c:pt idx="11">
                  <c:v>1.9741780821999999</c:v>
                </c:pt>
                <c:pt idx="12">
                  <c:v>2.5294535519000001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1151555776"/>
        <c:axId val="1151556336"/>
      </c:barChart>
      <c:lineChart>
        <c:grouping val="standard"/>
        <c:varyColors val="0"/>
        <c:ser>
          <c:idx val="0"/>
          <c:order val="1"/>
          <c:spPr>
            <a:ln w="19050">
              <a:solidFill>
                <a:schemeClr val="tx1"/>
              </a:solidFill>
            </a:ln>
          </c:spPr>
          <c:marker>
            <c:symbol val="none"/>
          </c:marker>
          <c:cat>
            <c:numRef>
              <c:f>'12'!$B$29:$B$42</c:f>
              <c:numCache>
                <c:formatCode>General</c:formatCode>
                <c:ptCount val="14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  <c:pt idx="12">
                  <c:v>2020</c:v>
                </c:pt>
                <c:pt idx="13">
                  <c:v>2021</c:v>
                </c:pt>
              </c:numCache>
            </c:numRef>
          </c:cat>
          <c:val>
            <c:numRef>
              <c:f>'12'!$D$29:$D$42</c:f>
              <c:numCache>
                <c:formatCode>0.00</c:formatCode>
                <c:ptCount val="14"/>
                <c:pt idx="0">
                  <c:v>2.32766344712</c:v>
                </c:pt>
                <c:pt idx="1">
                  <c:v>2.32766344712</c:v>
                </c:pt>
                <c:pt idx="2">
                  <c:v>2.32766344712</c:v>
                </c:pt>
                <c:pt idx="3">
                  <c:v>2.32766344712</c:v>
                </c:pt>
                <c:pt idx="4">
                  <c:v>2.32766344712</c:v>
                </c:pt>
                <c:pt idx="5">
                  <c:v>2.32766344712</c:v>
                </c:pt>
                <c:pt idx="6">
                  <c:v>2.32766344712</c:v>
                </c:pt>
                <c:pt idx="7">
                  <c:v>2.32766344712</c:v>
                </c:pt>
                <c:pt idx="8">
                  <c:v>2.32766344712</c:v>
                </c:pt>
                <c:pt idx="9">
                  <c:v>2.32766344712</c:v>
                </c:pt>
                <c:pt idx="10">
                  <c:v>2.32766344712</c:v>
                </c:pt>
                <c:pt idx="11">
                  <c:v>2.32766344712</c:v>
                </c:pt>
                <c:pt idx="12">
                  <c:v>2.32766344712</c:v>
                </c:pt>
                <c:pt idx="13">
                  <c:v>2.32766344712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51555776"/>
        <c:axId val="1151556336"/>
      </c:lineChart>
      <c:scatterChart>
        <c:scatterStyle val="lineMarker"/>
        <c:varyColors val="0"/>
        <c:ser>
          <c:idx val="2"/>
          <c:order val="2"/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'12'!$B$46:$B$48</c:f>
              <c:numCache>
                <c:formatCode>General</c:formatCode>
                <c:ptCount val="3"/>
                <c:pt idx="1">
                  <c:v>10.8</c:v>
                </c:pt>
                <c:pt idx="2">
                  <c:v>10.8</c:v>
                </c:pt>
              </c:numCache>
            </c:numRef>
          </c:xVal>
          <c:yVal>
            <c:numRef>
              <c:f>'12'!$C$46:$C$48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51556896"/>
        <c:axId val="1151557456"/>
      </c:scatterChart>
      <c:dateAx>
        <c:axId val="1151555776"/>
        <c:scaling>
          <c:orientation val="minMax"/>
          <c:max val="2020"/>
          <c:min val="2009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>
            <a:solidFill>
              <a:schemeClr val="tx1"/>
            </a:solidFill>
          </a:ln>
        </c:spPr>
        <c:crossAx val="1151556336"/>
        <c:crosses val="autoZero"/>
        <c:auto val="0"/>
        <c:lblOffset val="100"/>
        <c:baseTimeUnit val="days"/>
      </c:dateAx>
      <c:valAx>
        <c:axId val="1151556336"/>
        <c:scaling>
          <c:orientation val="minMax"/>
          <c:max val="5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.0" sourceLinked="0"/>
        <c:majorTickMark val="out"/>
        <c:minorTickMark val="none"/>
        <c:tickLblPos val="nextTo"/>
        <c:spPr>
          <a:ln>
            <a:noFill/>
          </a:ln>
        </c:spPr>
        <c:crossAx val="1151555776"/>
        <c:crosses val="autoZero"/>
        <c:crossBetween val="between"/>
      </c:valAx>
      <c:valAx>
        <c:axId val="1151556896"/>
        <c:scaling>
          <c:orientation val="minMax"/>
          <c:max val="13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1151557456"/>
        <c:crosses val="max"/>
        <c:crossBetween val="midCat"/>
        <c:majorUnit val="1"/>
      </c:valAx>
      <c:valAx>
        <c:axId val="1151557456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1151556896"/>
        <c:crosses val="max"/>
        <c:crossBetween val="midCat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4284342505967249E-2"/>
          <c:y val="0.19089782416251222"/>
          <c:w val="0.91482308613862295"/>
          <c:h val="0.61219462951746417"/>
        </c:manualLayout>
      </c:layout>
      <c:areaChart>
        <c:grouping val="stacked"/>
        <c:varyColors val="0"/>
        <c:ser>
          <c:idx val="1"/>
          <c:order val="1"/>
          <c:tx>
            <c:v>Normal range (low)</c:v>
          </c:tx>
          <c:spPr>
            <a:noFill/>
            <a:ln>
              <a:noFill/>
            </a:ln>
          </c:spPr>
          <c:cat>
            <c:numRef>
              <c:f>'13'!$A$29:$A$112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'13'!$C$29:$C$112</c:f>
              <c:numCache>
                <c:formatCode>0</c:formatCode>
                <c:ptCount val="84"/>
                <c:pt idx="0">
                  <c:v>54.910057258000002</c:v>
                </c:pt>
                <c:pt idx="1">
                  <c:v>56.421352777000003</c:v>
                </c:pt>
                <c:pt idx="2">
                  <c:v>56.991174751999999</c:v>
                </c:pt>
                <c:pt idx="3">
                  <c:v>58.236890977000002</c:v>
                </c:pt>
                <c:pt idx="4">
                  <c:v>58.672855822000002</c:v>
                </c:pt>
                <c:pt idx="5">
                  <c:v>57.170212972000002</c:v>
                </c:pt>
                <c:pt idx="6">
                  <c:v>58.034491484</c:v>
                </c:pt>
                <c:pt idx="7">
                  <c:v>58.803082961000001</c:v>
                </c:pt>
                <c:pt idx="8">
                  <c:v>58.343067267000002</c:v>
                </c:pt>
                <c:pt idx="9">
                  <c:v>59.016088324999998</c:v>
                </c:pt>
                <c:pt idx="10">
                  <c:v>57.263354524</c:v>
                </c:pt>
                <c:pt idx="11">
                  <c:v>58.839480100999999</c:v>
                </c:pt>
                <c:pt idx="12">
                  <c:v>54.910057258000002</c:v>
                </c:pt>
                <c:pt idx="13">
                  <c:v>56.421352777000003</c:v>
                </c:pt>
                <c:pt idx="14">
                  <c:v>56.991174751999999</c:v>
                </c:pt>
                <c:pt idx="15">
                  <c:v>58.236890977000002</c:v>
                </c:pt>
                <c:pt idx="16">
                  <c:v>58.672855822000002</c:v>
                </c:pt>
                <c:pt idx="17">
                  <c:v>57.170212972000002</c:v>
                </c:pt>
                <c:pt idx="18">
                  <c:v>58.034491484</c:v>
                </c:pt>
                <c:pt idx="19">
                  <c:v>58.803082961000001</c:v>
                </c:pt>
                <c:pt idx="20">
                  <c:v>58.343067267000002</c:v>
                </c:pt>
                <c:pt idx="21">
                  <c:v>59.016088324999998</c:v>
                </c:pt>
                <c:pt idx="22">
                  <c:v>57.263354524</c:v>
                </c:pt>
                <c:pt idx="23">
                  <c:v>58.839480100999999</c:v>
                </c:pt>
                <c:pt idx="24">
                  <c:v>54.910057258000002</c:v>
                </c:pt>
                <c:pt idx="25">
                  <c:v>56.421352777000003</c:v>
                </c:pt>
                <c:pt idx="26">
                  <c:v>56.991174751999999</c:v>
                </c:pt>
                <c:pt idx="27">
                  <c:v>58.236890977000002</c:v>
                </c:pt>
                <c:pt idx="28">
                  <c:v>58.672855822000002</c:v>
                </c:pt>
                <c:pt idx="29">
                  <c:v>57.170212972000002</c:v>
                </c:pt>
                <c:pt idx="30">
                  <c:v>58.034491484</c:v>
                </c:pt>
                <c:pt idx="31">
                  <c:v>58.803082961000001</c:v>
                </c:pt>
                <c:pt idx="32">
                  <c:v>58.343067267000002</c:v>
                </c:pt>
                <c:pt idx="33">
                  <c:v>59.016088324999998</c:v>
                </c:pt>
                <c:pt idx="34">
                  <c:v>57.263354524</c:v>
                </c:pt>
                <c:pt idx="35">
                  <c:v>58.839480100999999</c:v>
                </c:pt>
                <c:pt idx="36">
                  <c:v>54.910057258000002</c:v>
                </c:pt>
                <c:pt idx="37">
                  <c:v>56.421352777000003</c:v>
                </c:pt>
                <c:pt idx="38">
                  <c:v>56.991174751999999</c:v>
                </c:pt>
                <c:pt idx="39">
                  <c:v>58.236890977000002</c:v>
                </c:pt>
                <c:pt idx="40">
                  <c:v>58.672855822000002</c:v>
                </c:pt>
                <c:pt idx="41">
                  <c:v>57.170212972000002</c:v>
                </c:pt>
                <c:pt idx="42">
                  <c:v>58.034491484</c:v>
                </c:pt>
                <c:pt idx="43">
                  <c:v>58.803082961000001</c:v>
                </c:pt>
                <c:pt idx="44">
                  <c:v>58.343067267000002</c:v>
                </c:pt>
                <c:pt idx="45">
                  <c:v>59.016088324999998</c:v>
                </c:pt>
                <c:pt idx="46">
                  <c:v>57.263354524</c:v>
                </c:pt>
                <c:pt idx="47">
                  <c:v>58.839480100999999</c:v>
                </c:pt>
                <c:pt idx="48">
                  <c:v>54.910057258000002</c:v>
                </c:pt>
                <c:pt idx="49">
                  <c:v>56.421352777000003</c:v>
                </c:pt>
                <c:pt idx="50">
                  <c:v>56.991174751999999</c:v>
                </c:pt>
                <c:pt idx="51">
                  <c:v>58.236890977000002</c:v>
                </c:pt>
                <c:pt idx="52">
                  <c:v>58.672855822000002</c:v>
                </c:pt>
                <c:pt idx="53">
                  <c:v>57.170212972000002</c:v>
                </c:pt>
                <c:pt idx="54">
                  <c:v>58.034491484</c:v>
                </c:pt>
                <c:pt idx="55">
                  <c:v>58.803082961000001</c:v>
                </c:pt>
                <c:pt idx="56">
                  <c:v>58.343067267000002</c:v>
                </c:pt>
                <c:pt idx="57">
                  <c:v>59.016088324999998</c:v>
                </c:pt>
                <c:pt idx="58">
                  <c:v>57.263354524</c:v>
                </c:pt>
                <c:pt idx="59">
                  <c:v>58.839480100999999</c:v>
                </c:pt>
                <c:pt idx="60">
                  <c:v>54.910057258000002</c:v>
                </c:pt>
                <c:pt idx="61">
                  <c:v>56.421352777000003</c:v>
                </c:pt>
                <c:pt idx="62">
                  <c:v>56.991174751999999</c:v>
                </c:pt>
                <c:pt idx="63">
                  <c:v>58.236890977000002</c:v>
                </c:pt>
                <c:pt idx="64">
                  <c:v>58.672855822000002</c:v>
                </c:pt>
                <c:pt idx="65">
                  <c:v>57.170212972000002</c:v>
                </c:pt>
                <c:pt idx="66">
                  <c:v>58.034491484</c:v>
                </c:pt>
                <c:pt idx="67">
                  <c:v>58.803082961000001</c:v>
                </c:pt>
                <c:pt idx="68">
                  <c:v>58.343067267000002</c:v>
                </c:pt>
                <c:pt idx="69">
                  <c:v>59.016088324999998</c:v>
                </c:pt>
                <c:pt idx="70">
                  <c:v>57.263354524</c:v>
                </c:pt>
                <c:pt idx="71">
                  <c:v>58.839480100999999</c:v>
                </c:pt>
                <c:pt idx="72">
                  <c:v>54.910057258000002</c:v>
                </c:pt>
                <c:pt idx="73">
                  <c:v>56.421352777000003</c:v>
                </c:pt>
                <c:pt idx="74">
                  <c:v>56.991174751999999</c:v>
                </c:pt>
                <c:pt idx="75">
                  <c:v>58.236890977000002</c:v>
                </c:pt>
                <c:pt idx="76">
                  <c:v>58.672855822000002</c:v>
                </c:pt>
                <c:pt idx="77">
                  <c:v>57.170212972000002</c:v>
                </c:pt>
                <c:pt idx="78">
                  <c:v>58.034491484</c:v>
                </c:pt>
                <c:pt idx="79">
                  <c:v>58.803082961000001</c:v>
                </c:pt>
                <c:pt idx="80">
                  <c:v>58.343067267000002</c:v>
                </c:pt>
                <c:pt idx="81">
                  <c:v>59.016088324999998</c:v>
                </c:pt>
                <c:pt idx="82">
                  <c:v>57.263354524</c:v>
                </c:pt>
                <c:pt idx="83">
                  <c:v>58.839480100999999</c:v>
                </c:pt>
              </c:numCache>
            </c:numRef>
          </c:val>
        </c:ser>
        <c:ser>
          <c:idx val="2"/>
          <c:order val="2"/>
          <c:tx>
            <c:v>Normal range</c:v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  <a:ln>
              <a:solidFill>
                <a:schemeClr val="bg2">
                  <a:lumMod val="20000"/>
                  <a:lumOff val="80000"/>
                </a:schemeClr>
              </a:solidFill>
            </a:ln>
          </c:spPr>
          <c:cat>
            <c:numRef>
              <c:f>'13'!$A$29:$A$112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'13'!$E$29:$E$112</c:f>
              <c:numCache>
                <c:formatCode>0</c:formatCode>
                <c:ptCount val="84"/>
                <c:pt idx="0">
                  <c:v>10.600906997999992</c:v>
                </c:pt>
                <c:pt idx="1">
                  <c:v>8.0104858679999964</c:v>
                </c:pt>
                <c:pt idx="2">
                  <c:v>9.1109481370000012</c:v>
                </c:pt>
                <c:pt idx="3">
                  <c:v>8.4950571309999958</c:v>
                </c:pt>
                <c:pt idx="4">
                  <c:v>7.0918844050000018</c:v>
                </c:pt>
                <c:pt idx="5">
                  <c:v>8.7080130249999996</c:v>
                </c:pt>
                <c:pt idx="6">
                  <c:v>6.7754367600000052</c:v>
                </c:pt>
                <c:pt idx="7">
                  <c:v>6.9328526420000003</c:v>
                </c:pt>
                <c:pt idx="8">
                  <c:v>7.5708752509999968</c:v>
                </c:pt>
                <c:pt idx="9">
                  <c:v>5.8506383440000036</c:v>
                </c:pt>
                <c:pt idx="10">
                  <c:v>5.9059981560000026</c:v>
                </c:pt>
                <c:pt idx="11">
                  <c:v>6.5352647970000035</c:v>
                </c:pt>
                <c:pt idx="12">
                  <c:v>10.600906997999992</c:v>
                </c:pt>
                <c:pt idx="13">
                  <c:v>8.0104858679999964</c:v>
                </c:pt>
                <c:pt idx="14">
                  <c:v>9.1109481370000012</c:v>
                </c:pt>
                <c:pt idx="15">
                  <c:v>8.4950571309999958</c:v>
                </c:pt>
                <c:pt idx="16">
                  <c:v>7.0918844050000018</c:v>
                </c:pt>
                <c:pt idx="17">
                  <c:v>8.7080130249999996</c:v>
                </c:pt>
                <c:pt idx="18">
                  <c:v>6.7754367600000052</c:v>
                </c:pt>
                <c:pt idx="19">
                  <c:v>6.9328526420000003</c:v>
                </c:pt>
                <c:pt idx="20">
                  <c:v>7.5708752509999968</c:v>
                </c:pt>
                <c:pt idx="21">
                  <c:v>5.8506383440000036</c:v>
                </c:pt>
                <c:pt idx="22">
                  <c:v>5.9059981560000026</c:v>
                </c:pt>
                <c:pt idx="23">
                  <c:v>6.5352647970000035</c:v>
                </c:pt>
                <c:pt idx="24">
                  <c:v>10.600906997999992</c:v>
                </c:pt>
                <c:pt idx="25">
                  <c:v>8.0104858679999964</c:v>
                </c:pt>
                <c:pt idx="26">
                  <c:v>9.1109481370000012</c:v>
                </c:pt>
                <c:pt idx="27">
                  <c:v>8.4950571309999958</c:v>
                </c:pt>
                <c:pt idx="28">
                  <c:v>7.0918844050000018</c:v>
                </c:pt>
                <c:pt idx="29">
                  <c:v>8.7080130249999996</c:v>
                </c:pt>
                <c:pt idx="30">
                  <c:v>6.7754367600000052</c:v>
                </c:pt>
                <c:pt idx="31">
                  <c:v>6.9328526420000003</c:v>
                </c:pt>
                <c:pt idx="32">
                  <c:v>7.5708752509999968</c:v>
                </c:pt>
                <c:pt idx="33">
                  <c:v>5.8506383440000036</c:v>
                </c:pt>
                <c:pt idx="34">
                  <c:v>5.9059981560000026</c:v>
                </c:pt>
                <c:pt idx="35">
                  <c:v>6.5352647970000035</c:v>
                </c:pt>
                <c:pt idx="36">
                  <c:v>10.600906997999992</c:v>
                </c:pt>
                <c:pt idx="37">
                  <c:v>8.0104858679999964</c:v>
                </c:pt>
                <c:pt idx="38">
                  <c:v>9.1109481370000012</c:v>
                </c:pt>
                <c:pt idx="39">
                  <c:v>8.4950571309999958</c:v>
                </c:pt>
                <c:pt idx="40">
                  <c:v>7.0918844050000018</c:v>
                </c:pt>
                <c:pt idx="41">
                  <c:v>8.7080130249999996</c:v>
                </c:pt>
                <c:pt idx="42">
                  <c:v>6.7754367600000052</c:v>
                </c:pt>
                <c:pt idx="43">
                  <c:v>6.9328526420000003</c:v>
                </c:pt>
                <c:pt idx="44">
                  <c:v>7.5708752509999968</c:v>
                </c:pt>
                <c:pt idx="45">
                  <c:v>5.8506383440000036</c:v>
                </c:pt>
                <c:pt idx="46">
                  <c:v>5.9059981560000026</c:v>
                </c:pt>
                <c:pt idx="47">
                  <c:v>6.5352647970000035</c:v>
                </c:pt>
                <c:pt idx="48">
                  <c:v>10.600906997999992</c:v>
                </c:pt>
                <c:pt idx="49">
                  <c:v>8.0104858679999964</c:v>
                </c:pt>
                <c:pt idx="50">
                  <c:v>9.1109481370000012</c:v>
                </c:pt>
                <c:pt idx="51">
                  <c:v>8.4950571309999958</c:v>
                </c:pt>
                <c:pt idx="52">
                  <c:v>7.0918844050000018</c:v>
                </c:pt>
                <c:pt idx="53">
                  <c:v>8.7080130249999996</c:v>
                </c:pt>
                <c:pt idx="54">
                  <c:v>6.7754367600000052</c:v>
                </c:pt>
                <c:pt idx="55">
                  <c:v>6.9328526420000003</c:v>
                </c:pt>
                <c:pt idx="56">
                  <c:v>7.5708752509999968</c:v>
                </c:pt>
                <c:pt idx="57">
                  <c:v>5.8506383440000036</c:v>
                </c:pt>
                <c:pt idx="58">
                  <c:v>5.9059981560000026</c:v>
                </c:pt>
                <c:pt idx="59">
                  <c:v>6.5352647970000035</c:v>
                </c:pt>
                <c:pt idx="60">
                  <c:v>10.600906997999992</c:v>
                </c:pt>
                <c:pt idx="61">
                  <c:v>8.0104858679999964</c:v>
                </c:pt>
                <c:pt idx="62">
                  <c:v>9.1109481370000012</c:v>
                </c:pt>
                <c:pt idx="63">
                  <c:v>8.4950571309999958</c:v>
                </c:pt>
                <c:pt idx="64">
                  <c:v>7.0918844050000018</c:v>
                </c:pt>
                <c:pt idx="65">
                  <c:v>8.7080130249999996</c:v>
                </c:pt>
                <c:pt idx="66">
                  <c:v>6.7754367600000052</c:v>
                </c:pt>
                <c:pt idx="67">
                  <c:v>6.9328526420000003</c:v>
                </c:pt>
                <c:pt idx="68">
                  <c:v>7.5708752509999968</c:v>
                </c:pt>
                <c:pt idx="69">
                  <c:v>5.8506383440000036</c:v>
                </c:pt>
                <c:pt idx="70">
                  <c:v>5.9059981560000026</c:v>
                </c:pt>
                <c:pt idx="71">
                  <c:v>6.5352647970000035</c:v>
                </c:pt>
                <c:pt idx="72">
                  <c:v>10.600906997999992</c:v>
                </c:pt>
                <c:pt idx="73">
                  <c:v>8.0104858679999964</c:v>
                </c:pt>
                <c:pt idx="74">
                  <c:v>9.1109481370000012</c:v>
                </c:pt>
                <c:pt idx="75">
                  <c:v>8.4950571309999958</c:v>
                </c:pt>
                <c:pt idx="76">
                  <c:v>7.0918844050000018</c:v>
                </c:pt>
                <c:pt idx="77">
                  <c:v>8.7080130249999996</c:v>
                </c:pt>
                <c:pt idx="78">
                  <c:v>6.7754367600000052</c:v>
                </c:pt>
                <c:pt idx="79">
                  <c:v>6.9328526420000003</c:v>
                </c:pt>
                <c:pt idx="80">
                  <c:v>7.5708752509999968</c:v>
                </c:pt>
                <c:pt idx="81">
                  <c:v>5.8506383440000036</c:v>
                </c:pt>
                <c:pt idx="82">
                  <c:v>5.9059981560000026</c:v>
                </c:pt>
                <c:pt idx="83">
                  <c:v>6.5352647970000035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51563616"/>
        <c:axId val="1151564176"/>
      </c:areaChart>
      <c:lineChart>
        <c:grouping val="standard"/>
        <c:varyColors val="0"/>
        <c:ser>
          <c:idx val="0"/>
          <c:order val="0"/>
          <c:tx>
            <c:v>OECD commercial crude oil stocks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'13'!$A$29:$A$112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'13'!$B$29:$B$112</c:f>
              <c:numCache>
                <c:formatCode>0.0</c:formatCode>
                <c:ptCount val="84"/>
                <c:pt idx="0">
                  <c:v>54.910057258000002</c:v>
                </c:pt>
                <c:pt idx="1">
                  <c:v>56.421352777000003</c:v>
                </c:pt>
                <c:pt idx="2">
                  <c:v>56.991174751999999</c:v>
                </c:pt>
                <c:pt idx="3">
                  <c:v>58.236890977000002</c:v>
                </c:pt>
                <c:pt idx="4">
                  <c:v>58.672855822000002</c:v>
                </c:pt>
                <c:pt idx="5">
                  <c:v>57.170212972000002</c:v>
                </c:pt>
                <c:pt idx="6">
                  <c:v>58.149670939000004</c:v>
                </c:pt>
                <c:pt idx="7">
                  <c:v>58.803082961000001</c:v>
                </c:pt>
                <c:pt idx="8">
                  <c:v>58.343067267000002</c:v>
                </c:pt>
                <c:pt idx="9">
                  <c:v>59.016088324999998</c:v>
                </c:pt>
                <c:pt idx="10">
                  <c:v>57.263354524</c:v>
                </c:pt>
                <c:pt idx="11">
                  <c:v>58.839480100999999</c:v>
                </c:pt>
                <c:pt idx="12">
                  <c:v>56.935404536</c:v>
                </c:pt>
                <c:pt idx="13">
                  <c:v>58.801419068000001</c:v>
                </c:pt>
                <c:pt idx="14">
                  <c:v>60.542615564000002</c:v>
                </c:pt>
                <c:pt idx="15">
                  <c:v>62.795401091000002</c:v>
                </c:pt>
                <c:pt idx="16">
                  <c:v>61.727746670999998</c:v>
                </c:pt>
                <c:pt idx="17">
                  <c:v>60.677446367999998</c:v>
                </c:pt>
                <c:pt idx="18">
                  <c:v>61.148933823999997</c:v>
                </c:pt>
                <c:pt idx="19">
                  <c:v>62.685160662999998</c:v>
                </c:pt>
                <c:pt idx="20">
                  <c:v>63.409026162000004</c:v>
                </c:pt>
                <c:pt idx="21">
                  <c:v>64.258769246</c:v>
                </c:pt>
                <c:pt idx="22">
                  <c:v>62.413316565999999</c:v>
                </c:pt>
                <c:pt idx="23">
                  <c:v>65.374744898000003</c:v>
                </c:pt>
                <c:pt idx="24">
                  <c:v>63.519062712</c:v>
                </c:pt>
                <c:pt idx="25">
                  <c:v>64.431838644999999</c:v>
                </c:pt>
                <c:pt idx="26">
                  <c:v>65.550247264000006</c:v>
                </c:pt>
                <c:pt idx="27">
                  <c:v>66.731948107999997</c:v>
                </c:pt>
                <c:pt idx="28">
                  <c:v>65.764740227000004</c:v>
                </c:pt>
                <c:pt idx="29">
                  <c:v>65.878225997000001</c:v>
                </c:pt>
                <c:pt idx="30">
                  <c:v>64.809928244000005</c:v>
                </c:pt>
                <c:pt idx="31">
                  <c:v>65.735935603000001</c:v>
                </c:pt>
                <c:pt idx="32">
                  <c:v>65.913942517999999</c:v>
                </c:pt>
                <c:pt idx="33">
                  <c:v>64.866726669000002</c:v>
                </c:pt>
                <c:pt idx="34">
                  <c:v>63.169352680000003</c:v>
                </c:pt>
                <c:pt idx="35">
                  <c:v>65.336041854000001</c:v>
                </c:pt>
                <c:pt idx="36">
                  <c:v>65.510964255999994</c:v>
                </c:pt>
                <c:pt idx="37">
                  <c:v>64.274919244000003</c:v>
                </c:pt>
                <c:pt idx="38">
                  <c:v>66.102122889</c:v>
                </c:pt>
                <c:pt idx="39">
                  <c:v>64.956205122</c:v>
                </c:pt>
                <c:pt idx="40">
                  <c:v>63.681279513</c:v>
                </c:pt>
                <c:pt idx="41">
                  <c:v>63.522404952000002</c:v>
                </c:pt>
                <c:pt idx="42">
                  <c:v>63.324477174000002</c:v>
                </c:pt>
                <c:pt idx="43">
                  <c:v>63.419281429000002</c:v>
                </c:pt>
                <c:pt idx="44">
                  <c:v>62.869741070000003</c:v>
                </c:pt>
                <c:pt idx="45">
                  <c:v>60.378818615999997</c:v>
                </c:pt>
                <c:pt idx="46">
                  <c:v>60.100861191</c:v>
                </c:pt>
                <c:pt idx="47">
                  <c:v>60.488865971999999</c:v>
                </c:pt>
                <c:pt idx="48">
                  <c:v>59.778700211999997</c:v>
                </c:pt>
                <c:pt idx="49">
                  <c:v>59.480979513000001</c:v>
                </c:pt>
                <c:pt idx="50">
                  <c:v>60.318990651</c:v>
                </c:pt>
                <c:pt idx="51">
                  <c:v>59.929872822999997</c:v>
                </c:pt>
                <c:pt idx="52">
                  <c:v>59.412592613999998</c:v>
                </c:pt>
                <c:pt idx="53">
                  <c:v>58.394046314000001</c:v>
                </c:pt>
                <c:pt idx="54">
                  <c:v>58.034491484</c:v>
                </c:pt>
                <c:pt idx="55">
                  <c:v>60.885294451999997</c:v>
                </c:pt>
                <c:pt idx="56">
                  <c:v>59.711439343999999</c:v>
                </c:pt>
                <c:pt idx="57">
                  <c:v>59.046114308</c:v>
                </c:pt>
                <c:pt idx="58">
                  <c:v>59.196716191999997</c:v>
                </c:pt>
                <c:pt idx="59">
                  <c:v>60.561866580999997</c:v>
                </c:pt>
                <c:pt idx="60">
                  <c:v>59.273629696999997</c:v>
                </c:pt>
                <c:pt idx="61">
                  <c:v>59.628425178000001</c:v>
                </c:pt>
                <c:pt idx="62">
                  <c:v>60.874840077000002</c:v>
                </c:pt>
                <c:pt idx="63">
                  <c:v>61.561543499000003</c:v>
                </c:pt>
                <c:pt idx="64">
                  <c:v>60.963488408000003</c:v>
                </c:pt>
                <c:pt idx="65">
                  <c:v>60.477125393999998</c:v>
                </c:pt>
                <c:pt idx="66">
                  <c:v>60.514140200999996</c:v>
                </c:pt>
                <c:pt idx="67">
                  <c:v>61.179147118000003</c:v>
                </c:pt>
                <c:pt idx="68">
                  <c:v>61.466830563999999</c:v>
                </c:pt>
                <c:pt idx="69">
                  <c:v>61.835171846000001</c:v>
                </c:pt>
                <c:pt idx="70">
                  <c:v>60.893653810000004</c:v>
                </c:pt>
                <c:pt idx="71">
                  <c:v>62.339132675000002</c:v>
                </c:pt>
                <c:pt idx="72">
                  <c:v>61.207755458999998</c:v>
                </c:pt>
                <c:pt idx="73">
                  <c:v>61.603872389000003</c:v>
                </c:pt>
                <c:pt idx="74">
                  <c:v>62.893498841000003</c:v>
                </c:pt>
                <c:pt idx="75">
                  <c:v>63.705897516</c:v>
                </c:pt>
                <c:pt idx="76">
                  <c:v>62.977980803999998</c:v>
                </c:pt>
                <c:pt idx="77">
                  <c:v>62.460527339000002</c:v>
                </c:pt>
                <c:pt idx="78">
                  <c:v>62.443476003000001</c:v>
                </c:pt>
                <c:pt idx="79">
                  <c:v>62.995072770999997</c:v>
                </c:pt>
                <c:pt idx="80">
                  <c:v>63.369398427</c:v>
                </c:pt>
                <c:pt idx="81">
                  <c:v>63.766155529000002</c:v>
                </c:pt>
                <c:pt idx="82">
                  <c:v>62.833040279000002</c:v>
                </c:pt>
                <c:pt idx="83">
                  <c:v>64.278519145000004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51563616"/>
        <c:axId val="1151564176"/>
      </c:lineChart>
      <c:scatterChart>
        <c:scatterStyle val="lineMarker"/>
        <c:varyColors val="0"/>
        <c:ser>
          <c:idx val="3"/>
          <c:order val="3"/>
          <c:tx>
            <c:strRef>
              <c:f>'13'!$B$116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1.6054761447501988E-2"/>
                  <c:y val="3.9535947453804454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'13'!$A$117:$A$118</c:f>
              <c:numCache>
                <c:formatCode>0</c:formatCode>
                <c:ptCount val="2"/>
                <c:pt idx="0">
                  <c:v>61</c:v>
                </c:pt>
                <c:pt idx="1">
                  <c:v>61</c:v>
                </c:pt>
              </c:numCache>
            </c:numRef>
          </c:xVal>
          <c:yVal>
            <c:numRef>
              <c:f>'13'!$B$117:$B$118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51564736"/>
        <c:axId val="1151565296"/>
      </c:scatterChart>
      <c:dateAx>
        <c:axId val="1151563616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1151564176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1151564176"/>
        <c:scaling>
          <c:orientation val="minMax"/>
          <c:max val="80"/>
          <c:min val="4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1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1151563616"/>
        <c:crosses val="autoZero"/>
        <c:crossBetween val="between"/>
      </c:valAx>
      <c:valAx>
        <c:axId val="1151564736"/>
        <c:scaling>
          <c:orientation val="minMax"/>
          <c:max val="84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1151565296"/>
        <c:crosses val="max"/>
        <c:crossBetween val="midCat"/>
      </c:valAx>
      <c:valAx>
        <c:axId val="1151565296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1151564736"/>
        <c:crosses val="max"/>
        <c:crossBetween val="midCat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220925554798332"/>
          <c:y val="0.12225971753530811"/>
          <c:w val="0.80323666803211691"/>
          <c:h val="0.73318428946381697"/>
        </c:manualLayout>
      </c:layout>
      <c:barChart>
        <c:barDir val="col"/>
        <c:grouping val="stacked"/>
        <c:varyColors val="0"/>
        <c:ser>
          <c:idx val="4"/>
          <c:order val="1"/>
          <c:tx>
            <c:strRef>
              <c:f>'14'!$B$28</c:f>
              <c:strCache>
                <c:ptCount val="1"/>
                <c:pt idx="0">
                  <c:v>         Lower 48 States (excl GOM)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'14'!$I$25:$L$25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'14'!$I$28:$L$28</c:f>
              <c:numCache>
                <c:formatCode>0.00</c:formatCode>
                <c:ptCount val="4"/>
                <c:pt idx="0">
                  <c:v>0.43584452380000016</c:v>
                </c:pt>
                <c:pt idx="1">
                  <c:v>1.5615547328000003</c:v>
                </c:pt>
                <c:pt idx="2">
                  <c:v>1.1610328661999993</c:v>
                </c:pt>
                <c:pt idx="3">
                  <c:v>0.47219536090000069</c:v>
                </c:pt>
              </c:numCache>
            </c:numRef>
          </c:val>
          <c:extLst xmlns:c15="http://schemas.microsoft.com/office/drawing/2012/chart"/>
        </c:ser>
        <c:ser>
          <c:idx val="1"/>
          <c:order val="2"/>
          <c:tx>
            <c:strRef>
              <c:f>'14'!$B$26</c:f>
              <c:strCache>
                <c:ptCount val="1"/>
                <c:pt idx="0">
                  <c:v>         Alaska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'14'!$I$25:$L$25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'14'!$I$26:$L$26</c:f>
              <c:numCache>
                <c:formatCode>0.00</c:formatCode>
                <c:ptCount val="4"/>
                <c:pt idx="0">
                  <c:v>4.897947469999997E-3</c:v>
                </c:pt>
                <c:pt idx="1">
                  <c:v>-1.6747826810000033E-2</c:v>
                </c:pt>
                <c:pt idx="2">
                  <c:v>9.3847969399999953E-3</c:v>
                </c:pt>
                <c:pt idx="3">
                  <c:v>7.6351768700000378E-3</c:v>
                </c:pt>
              </c:numCache>
            </c:numRef>
          </c:val>
          <c:extLst/>
        </c:ser>
        <c:ser>
          <c:idx val="2"/>
          <c:order val="3"/>
          <c:tx>
            <c:strRef>
              <c:f>'14'!$B$27</c:f>
              <c:strCache>
                <c:ptCount val="1"/>
                <c:pt idx="0">
                  <c:v>         Federal Gulf of Mexico 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'14'!$I$25:$L$25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'14'!$I$27:$L$27</c:f>
              <c:numCache>
                <c:formatCode>0.00</c:formatCode>
                <c:ptCount val="4"/>
                <c:pt idx="0">
                  <c:v>8.0303169600000057E-2</c:v>
                </c:pt>
                <c:pt idx="1">
                  <c:v>5.9607796199999896E-2</c:v>
                </c:pt>
                <c:pt idx="2">
                  <c:v>0.28375692400000019</c:v>
                </c:pt>
                <c:pt idx="3">
                  <c:v>0.31093612899999989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154167024"/>
        <c:axId val="1154167584"/>
        <c:extLst/>
      </c:barChart>
      <c:lineChart>
        <c:grouping val="stacked"/>
        <c:varyColors val="0"/>
        <c:ser>
          <c:idx val="3"/>
          <c:order val="0"/>
          <c:tx>
            <c:strRef>
              <c:f>'14'!$B$29</c:f>
              <c:strCache>
                <c:ptCount val="1"/>
                <c:pt idx="0">
                  <c:v>total U.S. production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 cap="rnd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7073111591569987E-2"/>
                  <c:y val="-2.576396700412448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7184062073488158E-2"/>
                  <c:y val="-2.576396700412448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8.1849860485279771E-2"/>
                  <c:y val="-3.766872890888642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7.7184062073488158E-2"/>
                  <c:y val="-3.766872890888638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'14'!$I$25:$L$25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'14'!$I$29:$L$29</c:f>
              <c:numCache>
                <c:formatCode>0.00</c:formatCode>
                <c:ptCount val="4"/>
                <c:pt idx="0">
                  <c:v>0.52104564087000016</c:v>
                </c:pt>
                <c:pt idx="1">
                  <c:v>1.6044147021900002</c:v>
                </c:pt>
                <c:pt idx="2">
                  <c:v>1.4541745871399996</c:v>
                </c:pt>
                <c:pt idx="3">
                  <c:v>0.79076666677000063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54167024"/>
        <c:axId val="1154167584"/>
      </c:lineChart>
      <c:scatterChart>
        <c:scatterStyle val="lineMarker"/>
        <c:varyColors val="0"/>
        <c:ser>
          <c:idx val="0"/>
          <c:order val="4"/>
          <c:tx>
            <c:strRef>
              <c:f>'14'!$B$89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'14'!$A$90:$A$91</c:f>
              <c:numCache>
                <c:formatCode>0.00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'14'!$B$90:$B$91</c:f>
              <c:numCache>
                <c:formatCode>0.00</c:formatCode>
                <c:ptCount val="2"/>
                <c:pt idx="0">
                  <c:v>-2</c:v>
                </c:pt>
                <c:pt idx="1">
                  <c:v>10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54168704"/>
        <c:axId val="1154168144"/>
      </c:scatterChart>
      <c:catAx>
        <c:axId val="1154167024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low"/>
        <c:spPr>
          <a:noFill/>
          <a:ln w="6350" cap="flat" cmpd="sng" algn="ctr">
            <a:solidFill>
              <a:schemeClr val="bg2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154167584"/>
        <c:crosses val="autoZero"/>
        <c:auto val="1"/>
        <c:lblAlgn val="ctr"/>
        <c:lblOffset val="100"/>
        <c:tickLblSkip val="1"/>
        <c:noMultiLvlLbl val="0"/>
      </c:catAx>
      <c:valAx>
        <c:axId val="1154167584"/>
        <c:scaling>
          <c:orientation val="minMax"/>
          <c:max val="3"/>
          <c:min val="-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154167024"/>
        <c:crosses val="autoZero"/>
        <c:crossBetween val="between"/>
        <c:majorUnit val="0.5"/>
      </c:valAx>
      <c:valAx>
        <c:axId val="1154168144"/>
        <c:scaling>
          <c:orientation val="minMax"/>
          <c:max val="10"/>
          <c:min val="-2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1154168704"/>
        <c:crosses val="max"/>
        <c:crossBetween val="midCat"/>
      </c:valAx>
      <c:valAx>
        <c:axId val="1154168704"/>
        <c:scaling>
          <c:orientation val="minMax"/>
        </c:scaling>
        <c:delete val="1"/>
        <c:axPos val="b"/>
        <c:numFmt formatCode="0.00" sourceLinked="1"/>
        <c:majorTickMark val="out"/>
        <c:minorTickMark val="none"/>
        <c:tickLblPos val="nextTo"/>
        <c:crossAx val="1154168144"/>
        <c:crosses val="autoZero"/>
        <c:crossBetween val="midCat"/>
      </c:valAx>
      <c:spPr>
        <a:noFill/>
        <a:ln>
          <a:solidFill>
            <a:schemeClr val="tx1">
              <a:lumMod val="15000"/>
              <a:lumOff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618110236220476"/>
          <c:y val="0.12351364789624009"/>
          <c:w val="0.79455963837853605"/>
          <c:h val="0.7368577313986352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'14'!$A$35:$A$82</c:f>
              <c:numCache>
                <c:formatCode>0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'14'!$C$35:$C$82</c:f>
              <c:numCache>
                <c:formatCode>0.00</c:formatCode>
                <c:ptCount val="48"/>
                <c:pt idx="0">
                  <c:v>8.8400929999999995</c:v>
                </c:pt>
                <c:pt idx="1">
                  <c:v>9.0834530000000004</c:v>
                </c:pt>
                <c:pt idx="2">
                  <c:v>9.140288</c:v>
                </c:pt>
                <c:pt idx="3">
                  <c:v>9.0847549999999995</c:v>
                </c:pt>
                <c:pt idx="4">
                  <c:v>9.1678619999999995</c:v>
                </c:pt>
                <c:pt idx="5">
                  <c:v>9.0738129999999995</c:v>
                </c:pt>
                <c:pt idx="6">
                  <c:v>9.2300550000000001</c:v>
                </c:pt>
                <c:pt idx="7">
                  <c:v>9.2435960000000001</c:v>
                </c:pt>
                <c:pt idx="8">
                  <c:v>9.4951950000000007</c:v>
                </c:pt>
                <c:pt idx="9">
                  <c:v>9.7031130000000001</c:v>
                </c:pt>
                <c:pt idx="10">
                  <c:v>10.103263</c:v>
                </c:pt>
                <c:pt idx="11">
                  <c:v>10.040424</c:v>
                </c:pt>
                <c:pt idx="12">
                  <c:v>9.9945590000000006</c:v>
                </c:pt>
                <c:pt idx="13">
                  <c:v>10.248239</c:v>
                </c:pt>
                <c:pt idx="14">
                  <c:v>10.461342999999999</c:v>
                </c:pt>
                <c:pt idx="15">
                  <c:v>10.475008000000001</c:v>
                </c:pt>
                <c:pt idx="16">
                  <c:v>10.463893000000001</c:v>
                </c:pt>
                <c:pt idx="17">
                  <c:v>10.672361</c:v>
                </c:pt>
                <c:pt idx="18">
                  <c:v>10.935972</c:v>
                </c:pt>
                <c:pt idx="19">
                  <c:v>11.324999999999999</c:v>
                </c:pt>
                <c:pt idx="20">
                  <c:v>11.470452</c:v>
                </c:pt>
                <c:pt idx="21">
                  <c:v>11.554574000000001</c:v>
                </c:pt>
                <c:pt idx="22">
                  <c:v>11.899820999999999</c:v>
                </c:pt>
                <c:pt idx="23">
                  <c:v>11.926182848</c:v>
                </c:pt>
                <c:pt idx="24">
                  <c:v>12.021148051999999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'14'!$A$35:$A$82</c:f>
              <c:numCache>
                <c:formatCode>0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'14'!$D$35:$D$82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12.021148051999999</c:v>
                </c:pt>
                <c:pt idx="25">
                  <c:v>12.137689999999999</c:v>
                </c:pt>
                <c:pt idx="26">
                  <c:v>12.29477</c:v>
                </c:pt>
                <c:pt idx="27">
                  <c:v>12.38021</c:v>
                </c:pt>
                <c:pt idx="28">
                  <c:v>12.442159999999999</c:v>
                </c:pt>
                <c:pt idx="29">
                  <c:v>12.402060000000001</c:v>
                </c:pt>
                <c:pt idx="30">
                  <c:v>12.385300000000001</c:v>
                </c:pt>
                <c:pt idx="31">
                  <c:v>12.46341</c:v>
                </c:pt>
                <c:pt idx="32">
                  <c:v>12.425850000000001</c:v>
                </c:pt>
                <c:pt idx="33">
                  <c:v>12.568669999999999</c:v>
                </c:pt>
                <c:pt idx="34">
                  <c:v>12.663550000000001</c:v>
                </c:pt>
                <c:pt idx="35">
                  <c:v>12.71988</c:v>
                </c:pt>
                <c:pt idx="36">
                  <c:v>12.86734</c:v>
                </c:pt>
                <c:pt idx="37">
                  <c:v>12.970700000000001</c:v>
                </c:pt>
                <c:pt idx="38">
                  <c:v>13.071120000000001</c:v>
                </c:pt>
                <c:pt idx="39">
                  <c:v>13.1472</c:v>
                </c:pt>
                <c:pt idx="40">
                  <c:v>13.20552</c:v>
                </c:pt>
                <c:pt idx="41">
                  <c:v>13.17774</c:v>
                </c:pt>
                <c:pt idx="42">
                  <c:v>13.15471</c:v>
                </c:pt>
                <c:pt idx="43">
                  <c:v>13.247030000000001</c:v>
                </c:pt>
                <c:pt idx="44">
                  <c:v>13.20988</c:v>
                </c:pt>
                <c:pt idx="45">
                  <c:v>13.341200000000001</c:v>
                </c:pt>
                <c:pt idx="46">
                  <c:v>13.48033</c:v>
                </c:pt>
                <c:pt idx="47">
                  <c:v>13.532019999999999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'14'!$E$34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5400" cap="rnd">
              <a:solidFill>
                <a:schemeClr val="tx1">
                  <a:alpha val="7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'14'!$A$35:$A$82</c:f>
              <c:numCache>
                <c:formatCode>0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'14'!$E$35:$E$82</c:f>
              <c:numCache>
                <c:formatCode>0.00</c:formatCode>
                <c:ptCount val="48"/>
                <c:pt idx="1">
                  <c:v>9.3504924999999997</c:v>
                </c:pt>
                <c:pt idx="2">
                  <c:v>9.3504924999999997</c:v>
                </c:pt>
                <c:pt idx="3">
                  <c:v>9.3504924999999997</c:v>
                </c:pt>
                <c:pt idx="4">
                  <c:v>9.3504924999999997</c:v>
                </c:pt>
                <c:pt idx="5">
                  <c:v>9.3504924999999997</c:v>
                </c:pt>
                <c:pt idx="6">
                  <c:v>9.3504924999999997</c:v>
                </c:pt>
                <c:pt idx="7">
                  <c:v>9.3504924999999997</c:v>
                </c:pt>
                <c:pt idx="8">
                  <c:v>9.3504924999999997</c:v>
                </c:pt>
                <c:pt idx="9">
                  <c:v>9.3504924999999997</c:v>
                </c:pt>
                <c:pt idx="10">
                  <c:v>9.3504924999999997</c:v>
                </c:pt>
                <c:pt idx="13">
                  <c:v>10.952283737333333</c:v>
                </c:pt>
                <c:pt idx="14">
                  <c:v>10.952283737333333</c:v>
                </c:pt>
                <c:pt idx="15">
                  <c:v>10.952283737333333</c:v>
                </c:pt>
                <c:pt idx="16">
                  <c:v>10.952283737333333</c:v>
                </c:pt>
                <c:pt idx="17">
                  <c:v>10.952283737333333</c:v>
                </c:pt>
                <c:pt idx="18">
                  <c:v>10.952283737333333</c:v>
                </c:pt>
                <c:pt idx="19">
                  <c:v>10.952283737333333</c:v>
                </c:pt>
                <c:pt idx="20">
                  <c:v>10.952283737333333</c:v>
                </c:pt>
                <c:pt idx="21">
                  <c:v>10.952283737333333</c:v>
                </c:pt>
                <c:pt idx="22">
                  <c:v>10.952283737333333</c:v>
                </c:pt>
                <c:pt idx="25">
                  <c:v>12.408724837666666</c:v>
                </c:pt>
                <c:pt idx="26">
                  <c:v>12.408724837666666</c:v>
                </c:pt>
                <c:pt idx="27">
                  <c:v>12.408724837666666</c:v>
                </c:pt>
                <c:pt idx="28">
                  <c:v>12.408724837666666</c:v>
                </c:pt>
                <c:pt idx="29">
                  <c:v>12.408724837666666</c:v>
                </c:pt>
                <c:pt idx="30">
                  <c:v>12.408724837666666</c:v>
                </c:pt>
                <c:pt idx="31">
                  <c:v>12.408724837666666</c:v>
                </c:pt>
                <c:pt idx="32">
                  <c:v>12.408724837666666</c:v>
                </c:pt>
                <c:pt idx="33">
                  <c:v>12.408724837666666</c:v>
                </c:pt>
                <c:pt idx="34">
                  <c:v>12.408724837666666</c:v>
                </c:pt>
                <c:pt idx="37">
                  <c:v>13.200399166666664</c:v>
                </c:pt>
                <c:pt idx="38">
                  <c:v>13.200399166666664</c:v>
                </c:pt>
                <c:pt idx="39">
                  <c:v>13.200399166666664</c:v>
                </c:pt>
                <c:pt idx="40">
                  <c:v>13.200399166666664</c:v>
                </c:pt>
                <c:pt idx="41">
                  <c:v>13.200399166666664</c:v>
                </c:pt>
                <c:pt idx="42">
                  <c:v>13.200399166666664</c:v>
                </c:pt>
                <c:pt idx="43">
                  <c:v>13.200399166666664</c:v>
                </c:pt>
                <c:pt idx="44">
                  <c:v>13.200399166666664</c:v>
                </c:pt>
                <c:pt idx="45">
                  <c:v>13.200399166666664</c:v>
                </c:pt>
                <c:pt idx="46">
                  <c:v>13.200399166666664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54172624"/>
        <c:axId val="1154173184"/>
      </c:lineChart>
      <c:catAx>
        <c:axId val="11541726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154173184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1154173184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154172624"/>
        <c:crosses val="autoZero"/>
        <c:crossBetween val="midCat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2655074365704286"/>
          <c:y val="0.48304106830428128"/>
          <c:w val="0.521829250510353"/>
          <c:h val="0.2053190906054820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8930103249288957E-2"/>
          <c:y val="0.15539486558263058"/>
          <c:w val="0.91017732539530116"/>
          <c:h val="0.67136622715060024"/>
        </c:manualLayout>
      </c:layout>
      <c:areaChart>
        <c:grouping val="stacked"/>
        <c:varyColors val="0"/>
        <c:ser>
          <c:idx val="1"/>
          <c:order val="1"/>
          <c:tx>
            <c:v>Normal range (low)</c:v>
          </c:tx>
          <c:spPr>
            <a:noFill/>
            <a:ln>
              <a:noFill/>
            </a:ln>
          </c:spPr>
          <c:cat>
            <c:numRef>
              <c:f>'15'!$A$29:$A$112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'15'!$C$29:$C$112</c:f>
              <c:numCache>
                <c:formatCode>0</c:formatCode>
                <c:ptCount val="84"/>
                <c:pt idx="0">
                  <c:v>336.238</c:v>
                </c:pt>
                <c:pt idx="1">
                  <c:v>345.274</c:v>
                </c:pt>
                <c:pt idx="2">
                  <c:v>354.98700000000002</c:v>
                </c:pt>
                <c:pt idx="3">
                  <c:v>365.339</c:v>
                </c:pt>
                <c:pt idx="4">
                  <c:v>365.46</c:v>
                </c:pt>
                <c:pt idx="5">
                  <c:v>354.30500000000001</c:v>
                </c:pt>
                <c:pt idx="6">
                  <c:v>338.73700000000002</c:v>
                </c:pt>
                <c:pt idx="7">
                  <c:v>331.07600000000002</c:v>
                </c:pt>
                <c:pt idx="8">
                  <c:v>332.15499999999997</c:v>
                </c:pt>
                <c:pt idx="9">
                  <c:v>351.71699999999998</c:v>
                </c:pt>
                <c:pt idx="10">
                  <c:v>356.72899999999998</c:v>
                </c:pt>
                <c:pt idx="11">
                  <c:v>360.86500000000001</c:v>
                </c:pt>
                <c:pt idx="12">
                  <c:v>336.238</c:v>
                </c:pt>
                <c:pt idx="13">
                  <c:v>345.274</c:v>
                </c:pt>
                <c:pt idx="14">
                  <c:v>354.98700000000002</c:v>
                </c:pt>
                <c:pt idx="15">
                  <c:v>365.339</c:v>
                </c:pt>
                <c:pt idx="16">
                  <c:v>365.46</c:v>
                </c:pt>
                <c:pt idx="17">
                  <c:v>354.30500000000001</c:v>
                </c:pt>
                <c:pt idx="18">
                  <c:v>338.73700000000002</c:v>
                </c:pt>
                <c:pt idx="19">
                  <c:v>331.07600000000002</c:v>
                </c:pt>
                <c:pt idx="20">
                  <c:v>332.15499999999997</c:v>
                </c:pt>
                <c:pt idx="21">
                  <c:v>351.71699999999998</c:v>
                </c:pt>
                <c:pt idx="22">
                  <c:v>356.72899999999998</c:v>
                </c:pt>
                <c:pt idx="23">
                  <c:v>360.86500000000001</c:v>
                </c:pt>
                <c:pt idx="24">
                  <c:v>336.238</c:v>
                </c:pt>
                <c:pt idx="25">
                  <c:v>345.274</c:v>
                </c:pt>
                <c:pt idx="26">
                  <c:v>354.98700000000002</c:v>
                </c:pt>
                <c:pt idx="27">
                  <c:v>365.339</c:v>
                </c:pt>
                <c:pt idx="28">
                  <c:v>365.46</c:v>
                </c:pt>
                <c:pt idx="29">
                  <c:v>354.30500000000001</c:v>
                </c:pt>
                <c:pt idx="30">
                  <c:v>338.73700000000002</c:v>
                </c:pt>
                <c:pt idx="31">
                  <c:v>331.07600000000002</c:v>
                </c:pt>
                <c:pt idx="32">
                  <c:v>332.15499999999997</c:v>
                </c:pt>
                <c:pt idx="33">
                  <c:v>351.71699999999998</c:v>
                </c:pt>
                <c:pt idx="34">
                  <c:v>356.72899999999998</c:v>
                </c:pt>
                <c:pt idx="35">
                  <c:v>360.86500000000001</c:v>
                </c:pt>
                <c:pt idx="36">
                  <c:v>336.238</c:v>
                </c:pt>
                <c:pt idx="37">
                  <c:v>345.274</c:v>
                </c:pt>
                <c:pt idx="38">
                  <c:v>354.98700000000002</c:v>
                </c:pt>
                <c:pt idx="39">
                  <c:v>365.339</c:v>
                </c:pt>
                <c:pt idx="40">
                  <c:v>365.46</c:v>
                </c:pt>
                <c:pt idx="41">
                  <c:v>354.30500000000001</c:v>
                </c:pt>
                <c:pt idx="42">
                  <c:v>338.73700000000002</c:v>
                </c:pt>
                <c:pt idx="43">
                  <c:v>331.07600000000002</c:v>
                </c:pt>
                <c:pt idx="44">
                  <c:v>332.15499999999997</c:v>
                </c:pt>
                <c:pt idx="45">
                  <c:v>351.71699999999998</c:v>
                </c:pt>
                <c:pt idx="46">
                  <c:v>356.72899999999998</c:v>
                </c:pt>
                <c:pt idx="47">
                  <c:v>360.86500000000001</c:v>
                </c:pt>
                <c:pt idx="48">
                  <c:v>336.238</c:v>
                </c:pt>
                <c:pt idx="49">
                  <c:v>345.274</c:v>
                </c:pt>
                <c:pt idx="50">
                  <c:v>354.98700000000002</c:v>
                </c:pt>
                <c:pt idx="51">
                  <c:v>365.339</c:v>
                </c:pt>
                <c:pt idx="52">
                  <c:v>365.46</c:v>
                </c:pt>
                <c:pt idx="53">
                  <c:v>354.30500000000001</c:v>
                </c:pt>
                <c:pt idx="54">
                  <c:v>338.73700000000002</c:v>
                </c:pt>
                <c:pt idx="55">
                  <c:v>331.07600000000002</c:v>
                </c:pt>
                <c:pt idx="56">
                  <c:v>332.15499999999997</c:v>
                </c:pt>
                <c:pt idx="57">
                  <c:v>351.71699999999998</c:v>
                </c:pt>
                <c:pt idx="58">
                  <c:v>356.72899999999998</c:v>
                </c:pt>
                <c:pt idx="59">
                  <c:v>360.86500000000001</c:v>
                </c:pt>
                <c:pt idx="60">
                  <c:v>336.238</c:v>
                </c:pt>
                <c:pt idx="61">
                  <c:v>345.274</c:v>
                </c:pt>
                <c:pt idx="62">
                  <c:v>354.98700000000002</c:v>
                </c:pt>
                <c:pt idx="63">
                  <c:v>365.339</c:v>
                </c:pt>
                <c:pt idx="64">
                  <c:v>365.46</c:v>
                </c:pt>
                <c:pt idx="65">
                  <c:v>354.30500000000001</c:v>
                </c:pt>
                <c:pt idx="66">
                  <c:v>338.73700000000002</c:v>
                </c:pt>
                <c:pt idx="67">
                  <c:v>331.07600000000002</c:v>
                </c:pt>
                <c:pt idx="68">
                  <c:v>332.15499999999997</c:v>
                </c:pt>
                <c:pt idx="69">
                  <c:v>351.71699999999998</c:v>
                </c:pt>
                <c:pt idx="70">
                  <c:v>356.72899999999998</c:v>
                </c:pt>
                <c:pt idx="71">
                  <c:v>360.86500000000001</c:v>
                </c:pt>
                <c:pt idx="72">
                  <c:v>336.238</c:v>
                </c:pt>
                <c:pt idx="73">
                  <c:v>345.274</c:v>
                </c:pt>
                <c:pt idx="74">
                  <c:v>354.98700000000002</c:v>
                </c:pt>
                <c:pt idx="75">
                  <c:v>365.339</c:v>
                </c:pt>
                <c:pt idx="76">
                  <c:v>365.46</c:v>
                </c:pt>
                <c:pt idx="77">
                  <c:v>354.30500000000001</c:v>
                </c:pt>
                <c:pt idx="78">
                  <c:v>338.73700000000002</c:v>
                </c:pt>
                <c:pt idx="79">
                  <c:v>331.07600000000002</c:v>
                </c:pt>
                <c:pt idx="80">
                  <c:v>332.15499999999997</c:v>
                </c:pt>
                <c:pt idx="81">
                  <c:v>351.71699999999998</c:v>
                </c:pt>
                <c:pt idx="82">
                  <c:v>356.72899999999998</c:v>
                </c:pt>
                <c:pt idx="83">
                  <c:v>360.86500000000001</c:v>
                </c:pt>
              </c:numCache>
            </c:numRef>
          </c:val>
        </c:ser>
        <c:ser>
          <c:idx val="2"/>
          <c:order val="2"/>
          <c:tx>
            <c:v>Normal range</c:v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  <a:ln>
              <a:noFill/>
            </a:ln>
          </c:spPr>
          <c:cat>
            <c:numRef>
              <c:f>'15'!$A$29:$A$112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'15'!$E$29:$E$112</c:f>
              <c:numCache>
                <c:formatCode>0</c:formatCode>
                <c:ptCount val="84"/>
                <c:pt idx="0">
                  <c:v>170.56</c:v>
                </c:pt>
                <c:pt idx="1">
                  <c:v>180.14499999999998</c:v>
                </c:pt>
                <c:pt idx="2">
                  <c:v>183.608</c:v>
                </c:pt>
                <c:pt idx="3">
                  <c:v>158.94699999999995</c:v>
                </c:pt>
                <c:pt idx="4">
                  <c:v>151.34800000000001</c:v>
                </c:pt>
                <c:pt idx="5">
                  <c:v>147.25200000000001</c:v>
                </c:pt>
                <c:pt idx="6">
                  <c:v>154.721</c:v>
                </c:pt>
                <c:pt idx="7">
                  <c:v>155.59899999999999</c:v>
                </c:pt>
                <c:pt idx="8">
                  <c:v>139.38200000000001</c:v>
                </c:pt>
                <c:pt idx="9">
                  <c:v>139.48599999999999</c:v>
                </c:pt>
                <c:pt idx="10">
                  <c:v>134.005</c:v>
                </c:pt>
                <c:pt idx="11">
                  <c:v>123.75700000000001</c:v>
                </c:pt>
                <c:pt idx="12">
                  <c:v>170.56</c:v>
                </c:pt>
                <c:pt idx="13">
                  <c:v>180.14499999999998</c:v>
                </c:pt>
                <c:pt idx="14">
                  <c:v>183.608</c:v>
                </c:pt>
                <c:pt idx="15">
                  <c:v>158.94699999999995</c:v>
                </c:pt>
                <c:pt idx="16">
                  <c:v>151.34800000000001</c:v>
                </c:pt>
                <c:pt idx="17">
                  <c:v>147.25200000000001</c:v>
                </c:pt>
                <c:pt idx="18">
                  <c:v>154.721</c:v>
                </c:pt>
                <c:pt idx="19">
                  <c:v>155.59899999999999</c:v>
                </c:pt>
                <c:pt idx="20">
                  <c:v>139.38200000000001</c:v>
                </c:pt>
                <c:pt idx="21">
                  <c:v>139.48599999999999</c:v>
                </c:pt>
                <c:pt idx="22">
                  <c:v>134.005</c:v>
                </c:pt>
                <c:pt idx="23">
                  <c:v>123.75700000000001</c:v>
                </c:pt>
                <c:pt idx="24">
                  <c:v>170.56</c:v>
                </c:pt>
                <c:pt idx="25">
                  <c:v>180.14499999999998</c:v>
                </c:pt>
                <c:pt idx="26">
                  <c:v>183.608</c:v>
                </c:pt>
                <c:pt idx="27">
                  <c:v>158.94699999999995</c:v>
                </c:pt>
                <c:pt idx="28">
                  <c:v>151.34800000000001</c:v>
                </c:pt>
                <c:pt idx="29">
                  <c:v>147.25200000000001</c:v>
                </c:pt>
                <c:pt idx="30">
                  <c:v>154.721</c:v>
                </c:pt>
                <c:pt idx="31">
                  <c:v>155.59899999999999</c:v>
                </c:pt>
                <c:pt idx="32">
                  <c:v>139.38200000000001</c:v>
                </c:pt>
                <c:pt idx="33">
                  <c:v>139.48599999999999</c:v>
                </c:pt>
                <c:pt idx="34">
                  <c:v>134.005</c:v>
                </c:pt>
                <c:pt idx="35">
                  <c:v>123.75700000000001</c:v>
                </c:pt>
                <c:pt idx="36">
                  <c:v>170.56</c:v>
                </c:pt>
                <c:pt idx="37">
                  <c:v>180.14499999999998</c:v>
                </c:pt>
                <c:pt idx="38">
                  <c:v>183.608</c:v>
                </c:pt>
                <c:pt idx="39">
                  <c:v>158.94699999999995</c:v>
                </c:pt>
                <c:pt idx="40">
                  <c:v>151.34800000000001</c:v>
                </c:pt>
                <c:pt idx="41">
                  <c:v>147.25200000000001</c:v>
                </c:pt>
                <c:pt idx="42">
                  <c:v>154.721</c:v>
                </c:pt>
                <c:pt idx="43">
                  <c:v>155.59899999999999</c:v>
                </c:pt>
                <c:pt idx="44">
                  <c:v>139.38200000000001</c:v>
                </c:pt>
                <c:pt idx="45">
                  <c:v>139.48599999999999</c:v>
                </c:pt>
                <c:pt idx="46">
                  <c:v>134.005</c:v>
                </c:pt>
                <c:pt idx="47">
                  <c:v>123.75700000000001</c:v>
                </c:pt>
                <c:pt idx="48">
                  <c:v>170.56</c:v>
                </c:pt>
                <c:pt idx="49">
                  <c:v>180.14499999999998</c:v>
                </c:pt>
                <c:pt idx="50">
                  <c:v>183.608</c:v>
                </c:pt>
                <c:pt idx="51">
                  <c:v>158.94699999999995</c:v>
                </c:pt>
                <c:pt idx="52">
                  <c:v>151.34800000000001</c:v>
                </c:pt>
                <c:pt idx="53">
                  <c:v>147.25200000000001</c:v>
                </c:pt>
                <c:pt idx="54">
                  <c:v>154.721</c:v>
                </c:pt>
                <c:pt idx="55">
                  <c:v>155.59899999999999</c:v>
                </c:pt>
                <c:pt idx="56">
                  <c:v>139.38200000000001</c:v>
                </c:pt>
                <c:pt idx="57">
                  <c:v>139.48599999999999</c:v>
                </c:pt>
                <c:pt idx="58">
                  <c:v>134.005</c:v>
                </c:pt>
                <c:pt idx="59">
                  <c:v>123.75700000000001</c:v>
                </c:pt>
                <c:pt idx="60">
                  <c:v>170.56</c:v>
                </c:pt>
                <c:pt idx="61">
                  <c:v>180.14499999999998</c:v>
                </c:pt>
                <c:pt idx="62">
                  <c:v>183.608</c:v>
                </c:pt>
                <c:pt idx="63">
                  <c:v>158.94699999999995</c:v>
                </c:pt>
                <c:pt idx="64">
                  <c:v>151.34800000000001</c:v>
                </c:pt>
                <c:pt idx="65">
                  <c:v>147.25200000000001</c:v>
                </c:pt>
                <c:pt idx="66">
                  <c:v>154.721</c:v>
                </c:pt>
                <c:pt idx="67">
                  <c:v>155.59899999999999</c:v>
                </c:pt>
                <c:pt idx="68">
                  <c:v>139.38200000000001</c:v>
                </c:pt>
                <c:pt idx="69">
                  <c:v>139.48599999999999</c:v>
                </c:pt>
                <c:pt idx="70">
                  <c:v>134.005</c:v>
                </c:pt>
                <c:pt idx="71">
                  <c:v>123.75700000000001</c:v>
                </c:pt>
                <c:pt idx="72">
                  <c:v>170.56</c:v>
                </c:pt>
                <c:pt idx="73">
                  <c:v>180.14499999999998</c:v>
                </c:pt>
                <c:pt idx="74">
                  <c:v>183.608</c:v>
                </c:pt>
                <c:pt idx="75">
                  <c:v>158.94699999999995</c:v>
                </c:pt>
                <c:pt idx="76">
                  <c:v>151.34800000000001</c:v>
                </c:pt>
                <c:pt idx="77">
                  <c:v>147.25200000000001</c:v>
                </c:pt>
                <c:pt idx="78">
                  <c:v>154.721</c:v>
                </c:pt>
                <c:pt idx="79">
                  <c:v>155.59899999999999</c:v>
                </c:pt>
                <c:pt idx="80">
                  <c:v>139.38200000000001</c:v>
                </c:pt>
                <c:pt idx="81">
                  <c:v>139.48599999999999</c:v>
                </c:pt>
                <c:pt idx="82">
                  <c:v>134.005</c:v>
                </c:pt>
                <c:pt idx="83">
                  <c:v>123.75700000000001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54178224"/>
        <c:axId val="1154178784"/>
      </c:areaChart>
      <c:lineChart>
        <c:grouping val="standard"/>
        <c:varyColors val="0"/>
        <c:ser>
          <c:idx val="0"/>
          <c:order val="0"/>
          <c:tx>
            <c:v>OECD commercial crude oil stocks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'15'!$A$29:$A$112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'15'!$B$29:$B$112</c:f>
              <c:numCache>
                <c:formatCode>0.0</c:formatCode>
                <c:ptCount val="84"/>
                <c:pt idx="0">
                  <c:v>336.238</c:v>
                </c:pt>
                <c:pt idx="1">
                  <c:v>345.274</c:v>
                </c:pt>
                <c:pt idx="2">
                  <c:v>354.98700000000002</c:v>
                </c:pt>
                <c:pt idx="3">
                  <c:v>365.339</c:v>
                </c:pt>
                <c:pt idx="4">
                  <c:v>365.46</c:v>
                </c:pt>
                <c:pt idx="5">
                  <c:v>354.30500000000001</c:v>
                </c:pt>
                <c:pt idx="6">
                  <c:v>338.73700000000002</c:v>
                </c:pt>
                <c:pt idx="7">
                  <c:v>331.07600000000002</c:v>
                </c:pt>
                <c:pt idx="8">
                  <c:v>332.15499999999997</c:v>
                </c:pt>
                <c:pt idx="9">
                  <c:v>351.71699999999998</c:v>
                </c:pt>
                <c:pt idx="10">
                  <c:v>356.72899999999998</c:v>
                </c:pt>
                <c:pt idx="11">
                  <c:v>360.86500000000001</c:v>
                </c:pt>
                <c:pt idx="12">
                  <c:v>389.21300000000002</c:v>
                </c:pt>
                <c:pt idx="13">
                  <c:v>415.31299999999999</c:v>
                </c:pt>
                <c:pt idx="14">
                  <c:v>443.2</c:v>
                </c:pt>
                <c:pt idx="15">
                  <c:v>452.71300000000002</c:v>
                </c:pt>
                <c:pt idx="16">
                  <c:v>448.96100000000001</c:v>
                </c:pt>
                <c:pt idx="17">
                  <c:v>438.81</c:v>
                </c:pt>
                <c:pt idx="18">
                  <c:v>424.80900000000003</c:v>
                </c:pt>
                <c:pt idx="19">
                  <c:v>425.85300000000001</c:v>
                </c:pt>
                <c:pt idx="20">
                  <c:v>429.12900000000002</c:v>
                </c:pt>
                <c:pt idx="21">
                  <c:v>455.21300000000002</c:v>
                </c:pt>
                <c:pt idx="22">
                  <c:v>455.99400000000003</c:v>
                </c:pt>
                <c:pt idx="23">
                  <c:v>449.22</c:v>
                </c:pt>
                <c:pt idx="24">
                  <c:v>471.767</c:v>
                </c:pt>
                <c:pt idx="25">
                  <c:v>492.15300000000002</c:v>
                </c:pt>
                <c:pt idx="26">
                  <c:v>504.81099999999998</c:v>
                </c:pt>
                <c:pt idx="27">
                  <c:v>509.32299999999998</c:v>
                </c:pt>
                <c:pt idx="28">
                  <c:v>511.86099999999999</c:v>
                </c:pt>
                <c:pt idx="29">
                  <c:v>500.85700000000003</c:v>
                </c:pt>
                <c:pt idx="30">
                  <c:v>493.45800000000003</c:v>
                </c:pt>
                <c:pt idx="31">
                  <c:v>486.67500000000001</c:v>
                </c:pt>
                <c:pt idx="32">
                  <c:v>471.53699999999998</c:v>
                </c:pt>
                <c:pt idx="33">
                  <c:v>491.20299999999997</c:v>
                </c:pt>
                <c:pt idx="34">
                  <c:v>490.73399999999998</c:v>
                </c:pt>
                <c:pt idx="35">
                  <c:v>484.62200000000001</c:v>
                </c:pt>
                <c:pt idx="36">
                  <c:v>506.798</c:v>
                </c:pt>
                <c:pt idx="37">
                  <c:v>525.41899999999998</c:v>
                </c:pt>
                <c:pt idx="38">
                  <c:v>538.59500000000003</c:v>
                </c:pt>
                <c:pt idx="39">
                  <c:v>524.28599999999994</c:v>
                </c:pt>
                <c:pt idx="40">
                  <c:v>516.80799999999999</c:v>
                </c:pt>
                <c:pt idx="41">
                  <c:v>501.55700000000002</c:v>
                </c:pt>
                <c:pt idx="42">
                  <c:v>483.411</c:v>
                </c:pt>
                <c:pt idx="43">
                  <c:v>459.98200000000003</c:v>
                </c:pt>
                <c:pt idx="44">
                  <c:v>469.58800000000002</c:v>
                </c:pt>
                <c:pt idx="45">
                  <c:v>459.73099999999999</c:v>
                </c:pt>
                <c:pt idx="46">
                  <c:v>453.05399999999997</c:v>
                </c:pt>
                <c:pt idx="47">
                  <c:v>421.64600000000002</c:v>
                </c:pt>
                <c:pt idx="48">
                  <c:v>419.90199999999999</c:v>
                </c:pt>
                <c:pt idx="49">
                  <c:v>423.52</c:v>
                </c:pt>
                <c:pt idx="50">
                  <c:v>423.44799999999998</c:v>
                </c:pt>
                <c:pt idx="51">
                  <c:v>435.05700000000002</c:v>
                </c:pt>
                <c:pt idx="52">
                  <c:v>433.27699999999999</c:v>
                </c:pt>
                <c:pt idx="53">
                  <c:v>414.83699999999999</c:v>
                </c:pt>
                <c:pt idx="54">
                  <c:v>409.32499999999999</c:v>
                </c:pt>
                <c:pt idx="55">
                  <c:v>406.85399999999998</c:v>
                </c:pt>
                <c:pt idx="56">
                  <c:v>416.14100000000002</c:v>
                </c:pt>
                <c:pt idx="57">
                  <c:v>432.459</c:v>
                </c:pt>
                <c:pt idx="58">
                  <c:v>448.60700000000003</c:v>
                </c:pt>
                <c:pt idx="59">
                  <c:v>439.738</c:v>
                </c:pt>
                <c:pt idx="60">
                  <c:v>447.20699999999999</c:v>
                </c:pt>
                <c:pt idx="61">
                  <c:v>462.36950000000002</c:v>
                </c:pt>
                <c:pt idx="62">
                  <c:v>480.74020000000002</c:v>
                </c:pt>
                <c:pt idx="63">
                  <c:v>485.5025</c:v>
                </c:pt>
                <c:pt idx="64">
                  <c:v>489.8673</c:v>
                </c:pt>
                <c:pt idx="65">
                  <c:v>479.12310000000002</c:v>
                </c:pt>
                <c:pt idx="66">
                  <c:v>469.38310000000001</c:v>
                </c:pt>
                <c:pt idx="67">
                  <c:v>466.60379999999998</c:v>
                </c:pt>
                <c:pt idx="68">
                  <c:v>469.18779999999998</c:v>
                </c:pt>
                <c:pt idx="69">
                  <c:v>483.0557</c:v>
                </c:pt>
                <c:pt idx="70">
                  <c:v>484.22179999999997</c:v>
                </c:pt>
                <c:pt idx="71">
                  <c:v>476.72669999999999</c:v>
                </c:pt>
                <c:pt idx="72">
                  <c:v>485.37270000000001</c:v>
                </c:pt>
                <c:pt idx="73">
                  <c:v>499.46940000000001</c:v>
                </c:pt>
                <c:pt idx="74">
                  <c:v>516.54579999999999</c:v>
                </c:pt>
                <c:pt idx="75">
                  <c:v>519.52880000000005</c:v>
                </c:pt>
                <c:pt idx="76">
                  <c:v>521.91330000000005</c:v>
                </c:pt>
                <c:pt idx="77">
                  <c:v>508.75709999999998</c:v>
                </c:pt>
                <c:pt idx="78">
                  <c:v>496.85539999999997</c:v>
                </c:pt>
                <c:pt idx="79">
                  <c:v>493.65589999999997</c:v>
                </c:pt>
                <c:pt idx="80">
                  <c:v>494.37580000000003</c:v>
                </c:pt>
                <c:pt idx="81">
                  <c:v>508.53620000000001</c:v>
                </c:pt>
                <c:pt idx="82">
                  <c:v>509.74209999999999</c:v>
                </c:pt>
                <c:pt idx="83">
                  <c:v>500.98140000000001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54178224"/>
        <c:axId val="1154178784"/>
      </c:lineChart>
      <c:scatterChart>
        <c:scatterStyle val="lineMarker"/>
        <c:varyColors val="0"/>
        <c:ser>
          <c:idx val="3"/>
          <c:order val="3"/>
          <c:tx>
            <c:strRef>
              <c:f>'15'!$B$116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2.5346282934145425E-2"/>
                  <c:y val="3.1646399229682105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'15'!$A$117:$A$118</c:f>
              <c:numCache>
                <c:formatCode>0</c:formatCode>
                <c:ptCount val="2"/>
                <c:pt idx="0">
                  <c:v>61</c:v>
                </c:pt>
                <c:pt idx="1">
                  <c:v>61</c:v>
                </c:pt>
              </c:numCache>
            </c:numRef>
          </c:xVal>
          <c:yVal>
            <c:numRef>
              <c:f>'15'!$B$117:$B$118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54179344"/>
        <c:axId val="1154179904"/>
      </c:scatterChart>
      <c:dateAx>
        <c:axId val="1154178224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cross"/>
        <c:minorTickMark val="none"/>
        <c:tickLblPos val="nextTo"/>
        <c:spPr>
          <a:ln>
            <a:solidFill>
              <a:schemeClr val="tx1"/>
            </a:solidFill>
          </a:ln>
        </c:spPr>
        <c:crossAx val="1154178784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1154178784"/>
        <c:scaling>
          <c:orientation val="minMax"/>
          <c:max val="600"/>
          <c:min val="275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1"/>
        <c:majorTickMark val="out"/>
        <c:minorTickMark val="none"/>
        <c:tickLblPos val="nextTo"/>
        <c:spPr>
          <a:ln>
            <a:noFill/>
          </a:ln>
        </c:spPr>
        <c:crossAx val="1154178224"/>
        <c:crosses val="autoZero"/>
        <c:crossBetween val="between"/>
        <c:majorUnit val="25"/>
      </c:valAx>
      <c:valAx>
        <c:axId val="1154179344"/>
        <c:scaling>
          <c:orientation val="minMax"/>
          <c:max val="84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1154179904"/>
        <c:crosses val="max"/>
        <c:crossBetween val="midCat"/>
      </c:valAx>
      <c:valAx>
        <c:axId val="1154179904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1154179344"/>
        <c:crosses val="max"/>
        <c:crossBetween val="midCat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655475357247012"/>
          <c:y val="0.1224615943180013"/>
          <c:w val="0.80772309711286094"/>
          <c:h val="0.717497863199376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'16'!$B$26</c:f>
              <c:strCache>
                <c:ptCount val="1"/>
                <c:pt idx="0">
                  <c:v>crude oil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'16'!$I$25:$L$25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'16'!$I$26:$L$26</c:f>
              <c:numCache>
                <c:formatCode>0.000</c:formatCode>
                <c:ptCount val="4"/>
                <c:pt idx="0">
                  <c:v>0.52104564090000061</c:v>
                </c:pt>
                <c:pt idx="1">
                  <c:v>1.6044147019999997</c:v>
                </c:pt>
                <c:pt idx="2">
                  <c:v>1.4541745440000007</c:v>
                </c:pt>
                <c:pt idx="3">
                  <c:v>0.79076703899999856</c:v>
                </c:pt>
              </c:numCache>
            </c:numRef>
          </c:val>
          <c:extLst/>
        </c:ser>
        <c:ser>
          <c:idx val="2"/>
          <c:order val="1"/>
          <c:tx>
            <c:strRef>
              <c:f>'16'!$B$27</c:f>
              <c:strCache>
                <c:ptCount val="1"/>
                <c:pt idx="0">
                  <c:v>natural gas plant liquids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'16'!$I$25:$L$25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'16'!$I$27:$L$27</c:f>
              <c:numCache>
                <c:formatCode>0.000</c:formatCode>
                <c:ptCount val="4"/>
                <c:pt idx="0">
                  <c:v>0.27357358529999987</c:v>
                </c:pt>
                <c:pt idx="1">
                  <c:v>0.5797877986000004</c:v>
                </c:pt>
                <c:pt idx="2">
                  <c:v>0.57989395469999927</c:v>
                </c:pt>
                <c:pt idx="3">
                  <c:v>0.34545847290000076</c:v>
                </c:pt>
              </c:numCache>
            </c:numRef>
          </c:val>
          <c:extLst/>
        </c:ser>
        <c:ser>
          <c:idx val="5"/>
          <c:order val="3"/>
          <c:tx>
            <c:strRef>
              <c:f>'16'!$B$28</c:f>
              <c:strCache>
                <c:ptCount val="1"/>
                <c:pt idx="0">
                  <c:v>ethanol and biodiesel</c:v>
                </c:pt>
              </c:strCache>
            </c:strRef>
          </c:tx>
          <c:spPr>
            <a:solidFill>
              <a:schemeClr val="accent4"/>
            </a:solidFill>
            <a:ln w="28575">
              <a:noFill/>
            </a:ln>
          </c:spPr>
          <c:invertIfNegative val="0"/>
          <c:cat>
            <c:numRef>
              <c:f>'16'!$I$25:$L$25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'16'!$I$28:$L$28</c:f>
              <c:numCache>
                <c:formatCode>#,##0.000</c:formatCode>
                <c:ptCount val="4"/>
                <c:pt idx="0">
                  <c:v>3.8971538369999892E-2</c:v>
                </c:pt>
                <c:pt idx="1">
                  <c:v>2.6216149880000095E-2</c:v>
                </c:pt>
                <c:pt idx="2">
                  <c:v>1.5238711860000032E-2</c:v>
                </c:pt>
                <c:pt idx="3">
                  <c:v>1.8497752440000015E-2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9"/>
        <c:overlap val="100"/>
        <c:axId val="1154186624"/>
        <c:axId val="1154187184"/>
        <c:extLst/>
      </c:barChart>
      <c:lineChart>
        <c:grouping val="stacked"/>
        <c:varyColors val="0"/>
        <c:ser>
          <c:idx val="4"/>
          <c:order val="2"/>
          <c:tx>
            <c:strRef>
              <c:f>'16'!$B$31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tx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7.1099445902595509E-2"/>
                  <c:y val="-4.435351831021129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6.8728856809565475E-2"/>
                  <c:y val="-3.641701037370330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7.7988116068824734E-2"/>
                  <c:y val="-4.038526434195732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layout/>
                <c15:showLeaderLines val="0"/>
              </c:ext>
            </c:extLst>
          </c:dLbls>
          <c:cat>
            <c:numRef>
              <c:f>'16'!$I$25:$L$25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'16'!$I$31:$L$31</c:f>
              <c:numCache>
                <c:formatCode>0.0</c:formatCode>
                <c:ptCount val="4"/>
                <c:pt idx="0">
                  <c:v>0.83359076457000036</c:v>
                </c:pt>
                <c:pt idx="1">
                  <c:v>2.2104186504800003</c:v>
                </c:pt>
                <c:pt idx="2">
                  <c:v>2.0493072105599999</c:v>
                </c:pt>
                <c:pt idx="3">
                  <c:v>1.1547232643399994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54186624"/>
        <c:axId val="1154187184"/>
      </c:lineChart>
      <c:scatterChart>
        <c:scatterStyle val="lineMarker"/>
        <c:varyColors val="0"/>
        <c:ser>
          <c:idx val="0"/>
          <c:order val="4"/>
          <c:tx>
            <c:strRef>
              <c:f>'16'!$B$89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'16'!$A$90:$A$91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'16'!$B$90:$B$91</c:f>
              <c:numCache>
                <c:formatCode>0</c:formatCode>
                <c:ptCount val="2"/>
                <c:pt idx="0">
                  <c:v>-1</c:v>
                </c:pt>
                <c:pt idx="1">
                  <c:v>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54188304"/>
        <c:axId val="1154187744"/>
      </c:scatterChart>
      <c:catAx>
        <c:axId val="1154186624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154187184"/>
        <c:crosses val="autoZero"/>
        <c:auto val="1"/>
        <c:lblAlgn val="ctr"/>
        <c:lblOffset val="100"/>
        <c:tickLblSkip val="1"/>
        <c:noMultiLvlLbl val="0"/>
      </c:catAx>
      <c:valAx>
        <c:axId val="1154187184"/>
        <c:scaling>
          <c:orientation val="minMax"/>
          <c:max val="5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154186624"/>
        <c:crosses val="autoZero"/>
        <c:crossBetween val="between"/>
        <c:majorUnit val="1"/>
        <c:minorUnit val="0.5"/>
      </c:valAx>
      <c:valAx>
        <c:axId val="1154187744"/>
        <c:scaling>
          <c:orientation val="minMax"/>
          <c:max val="2"/>
          <c:min val="-1"/>
        </c:scaling>
        <c:delete val="0"/>
        <c:axPos val="r"/>
        <c:numFmt formatCode="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1154188304"/>
        <c:crosses val="max"/>
        <c:crossBetween val="midCat"/>
      </c:valAx>
      <c:valAx>
        <c:axId val="11541883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154187744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226888305628463"/>
          <c:y val="0.13137420322459695"/>
          <c:w val="0.80388998250218735"/>
          <c:h val="0.70921447319085118"/>
        </c:manualLayout>
      </c:layout>
      <c:lineChart>
        <c:grouping val="standard"/>
        <c:varyColors val="0"/>
        <c:ser>
          <c:idx val="0"/>
          <c:order val="0"/>
          <c:tx>
            <c:strRef>
              <c:f>'16'!$C$35</c:f>
              <c:strCache>
                <c:ptCount val="1"/>
                <c:pt idx="0">
                  <c:v>total monthly production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'16'!$A$36:$A$83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'16'!$C$36:$C$83</c:f>
              <c:numCache>
                <c:formatCode>0.000</c:formatCode>
                <c:ptCount val="48"/>
                <c:pt idx="0">
                  <c:v>13.419108</c:v>
                </c:pt>
                <c:pt idx="1">
                  <c:v>13.886905</c:v>
                </c:pt>
                <c:pt idx="2">
                  <c:v>14.002295</c:v>
                </c:pt>
                <c:pt idx="3">
                  <c:v>13.906537999999999</c:v>
                </c:pt>
                <c:pt idx="4">
                  <c:v>14.115068000000001</c:v>
                </c:pt>
                <c:pt idx="5">
                  <c:v>14.068187</c:v>
                </c:pt>
                <c:pt idx="6">
                  <c:v>14.242308</c:v>
                </c:pt>
                <c:pt idx="7">
                  <c:v>14.224826999999999</c:v>
                </c:pt>
                <c:pt idx="8">
                  <c:v>14.402293</c:v>
                </c:pt>
                <c:pt idx="9">
                  <c:v>14.93272</c:v>
                </c:pt>
                <c:pt idx="10">
                  <c:v>15.471607000000001</c:v>
                </c:pt>
                <c:pt idx="11">
                  <c:v>15.245333</c:v>
                </c:pt>
                <c:pt idx="12">
                  <c:v>15.018359</c:v>
                </c:pt>
                <c:pt idx="13">
                  <c:v>15.487536</c:v>
                </c:pt>
                <c:pt idx="14">
                  <c:v>15.836328999999999</c:v>
                </c:pt>
                <c:pt idx="15">
                  <c:v>15.928782999999999</c:v>
                </c:pt>
                <c:pt idx="16">
                  <c:v>16.002206000000001</c:v>
                </c:pt>
                <c:pt idx="17">
                  <c:v>16.250122000000001</c:v>
                </c:pt>
                <c:pt idx="18">
                  <c:v>16.614927000000002</c:v>
                </c:pt>
                <c:pt idx="19">
                  <c:v>17.176738</c:v>
                </c:pt>
                <c:pt idx="20">
                  <c:v>17.308067000000001</c:v>
                </c:pt>
                <c:pt idx="21">
                  <c:v>17.348745999999998</c:v>
                </c:pt>
                <c:pt idx="22">
                  <c:v>17.704605999999998</c:v>
                </c:pt>
                <c:pt idx="23">
                  <c:v>17.775912656999999</c:v>
                </c:pt>
                <c:pt idx="24">
                  <c:v>17.827664928000001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strRef>
              <c:f>'16'!$D$35</c:f>
              <c:strCache>
                <c:ptCount val="1"/>
                <c:pt idx="0">
                  <c:v> forecast</c:v>
                </c:pt>
              </c:strCache>
            </c:strRef>
          </c:tx>
          <c:spPr>
            <a:ln w="25400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'16'!$A$36:$A$83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'16'!$D$36:$D$83</c:f>
              <c:numCache>
                <c:formatCode>0.000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17.827664928000001</c:v>
                </c:pt>
                <c:pt idx="25">
                  <c:v>18.59375</c:v>
                </c:pt>
                <c:pt idx="26">
                  <c:v>18.90307</c:v>
                </c:pt>
                <c:pt idx="27">
                  <c:v>19.008990000000001</c:v>
                </c:pt>
                <c:pt idx="28">
                  <c:v>19.174949999999999</c:v>
                </c:pt>
                <c:pt idx="29">
                  <c:v>19.13916</c:v>
                </c:pt>
                <c:pt idx="30">
                  <c:v>19.156420000000001</c:v>
                </c:pt>
                <c:pt idx="31">
                  <c:v>19.305630000000001</c:v>
                </c:pt>
                <c:pt idx="32">
                  <c:v>19.310690000000001</c:v>
                </c:pt>
                <c:pt idx="33">
                  <c:v>19.476790000000001</c:v>
                </c:pt>
                <c:pt idx="34">
                  <c:v>19.631399999999999</c:v>
                </c:pt>
                <c:pt idx="35">
                  <c:v>19.620560000000001</c:v>
                </c:pt>
                <c:pt idx="36">
                  <c:v>19.696349999999999</c:v>
                </c:pt>
                <c:pt idx="37">
                  <c:v>19.841170000000002</c:v>
                </c:pt>
                <c:pt idx="38">
                  <c:v>20.098389999999998</c:v>
                </c:pt>
                <c:pt idx="39">
                  <c:v>20.180489999999999</c:v>
                </c:pt>
                <c:pt idx="40">
                  <c:v>20.29992</c:v>
                </c:pt>
                <c:pt idx="41">
                  <c:v>20.339189999999999</c:v>
                </c:pt>
                <c:pt idx="42">
                  <c:v>20.29372</c:v>
                </c:pt>
                <c:pt idx="43">
                  <c:v>20.459810000000001</c:v>
                </c:pt>
                <c:pt idx="44">
                  <c:v>20.467759999999998</c:v>
                </c:pt>
                <c:pt idx="45">
                  <c:v>20.593630000000001</c:v>
                </c:pt>
                <c:pt idx="46">
                  <c:v>20.79326</c:v>
                </c:pt>
                <c:pt idx="47">
                  <c:v>20.769179999999999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'16'!$E$35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5400" cap="rnd">
              <a:solidFill>
                <a:schemeClr val="tx1">
                  <a:alpha val="67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'16'!$A$36:$A$83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'16'!$E$36:$E$83</c:f>
              <c:numCache>
                <c:formatCode>0.000</c:formatCode>
                <c:ptCount val="48"/>
                <c:pt idx="1">
                  <c:v>14.326432416666664</c:v>
                </c:pt>
                <c:pt idx="2">
                  <c:v>14.326432416666664</c:v>
                </c:pt>
                <c:pt idx="3">
                  <c:v>14.326432416666664</c:v>
                </c:pt>
                <c:pt idx="4">
                  <c:v>14.326432416666664</c:v>
                </c:pt>
                <c:pt idx="5">
                  <c:v>14.326432416666664</c:v>
                </c:pt>
                <c:pt idx="6">
                  <c:v>14.326432416666664</c:v>
                </c:pt>
                <c:pt idx="7">
                  <c:v>14.326432416666664</c:v>
                </c:pt>
                <c:pt idx="8">
                  <c:v>14.326432416666664</c:v>
                </c:pt>
                <c:pt idx="9">
                  <c:v>14.326432416666664</c:v>
                </c:pt>
                <c:pt idx="10">
                  <c:v>14.326432416666664</c:v>
                </c:pt>
                <c:pt idx="13">
                  <c:v>16.537694304750001</c:v>
                </c:pt>
                <c:pt idx="14">
                  <c:v>16.537694304750001</c:v>
                </c:pt>
                <c:pt idx="15">
                  <c:v>16.537694304750001</c:v>
                </c:pt>
                <c:pt idx="16">
                  <c:v>16.537694304750001</c:v>
                </c:pt>
                <c:pt idx="17">
                  <c:v>16.537694304750001</c:v>
                </c:pt>
                <c:pt idx="18">
                  <c:v>16.537694304750001</c:v>
                </c:pt>
                <c:pt idx="19">
                  <c:v>16.537694304750001</c:v>
                </c:pt>
                <c:pt idx="20">
                  <c:v>16.537694304750001</c:v>
                </c:pt>
                <c:pt idx="21">
                  <c:v>16.537694304750001</c:v>
                </c:pt>
                <c:pt idx="22">
                  <c:v>16.537694304750001</c:v>
                </c:pt>
                <c:pt idx="25">
                  <c:v>19.095756244</c:v>
                </c:pt>
                <c:pt idx="26">
                  <c:v>19.095756244</c:v>
                </c:pt>
                <c:pt idx="27">
                  <c:v>19.095756244</c:v>
                </c:pt>
                <c:pt idx="28">
                  <c:v>19.095756244</c:v>
                </c:pt>
                <c:pt idx="29">
                  <c:v>19.095756244</c:v>
                </c:pt>
                <c:pt idx="30">
                  <c:v>19.095756244</c:v>
                </c:pt>
                <c:pt idx="31">
                  <c:v>19.095756244</c:v>
                </c:pt>
                <c:pt idx="32">
                  <c:v>19.095756244</c:v>
                </c:pt>
                <c:pt idx="33">
                  <c:v>19.095756244</c:v>
                </c:pt>
                <c:pt idx="34">
                  <c:v>19.095756244</c:v>
                </c:pt>
                <c:pt idx="37">
                  <c:v>20.319405833333331</c:v>
                </c:pt>
                <c:pt idx="38">
                  <c:v>20.319405833333331</c:v>
                </c:pt>
                <c:pt idx="39">
                  <c:v>20.319405833333331</c:v>
                </c:pt>
                <c:pt idx="40">
                  <c:v>20.319405833333331</c:v>
                </c:pt>
                <c:pt idx="41">
                  <c:v>20.319405833333331</c:v>
                </c:pt>
                <c:pt idx="42">
                  <c:v>20.319405833333331</c:v>
                </c:pt>
                <c:pt idx="43">
                  <c:v>20.319405833333331</c:v>
                </c:pt>
                <c:pt idx="44">
                  <c:v>20.319405833333331</c:v>
                </c:pt>
                <c:pt idx="45">
                  <c:v>20.319405833333331</c:v>
                </c:pt>
                <c:pt idx="46">
                  <c:v>20.319405833333331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54192224"/>
        <c:axId val="1154192784"/>
      </c:lineChart>
      <c:catAx>
        <c:axId val="11541922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154192784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1154192784"/>
        <c:scaling>
          <c:orientation val="minMax"/>
          <c:max val="2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154192224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034025955088947"/>
          <c:y val="0.44735033120859902"/>
          <c:w val="0.70238480606590847"/>
          <c:h val="0.2127990251218597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229549431321085"/>
          <c:y val="0.17364808269704923"/>
          <c:w val="0.80323673082531355"/>
          <c:h val="0.6699596925384325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'17'!$C$26</c:f>
              <c:strCache>
                <c:ptCount val="1"/>
                <c:pt idx="0">
                  <c:v>motor gasoline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'17'!$J$26:$M$26</c:f>
              <c:numCache>
                <c:formatCode>0.000</c:formatCode>
                <c:ptCount val="4"/>
                <c:pt idx="0">
                  <c:v>9.4534822999996493E-3</c:v>
                </c:pt>
                <c:pt idx="1">
                  <c:v>-1.9564720500000021E-2</c:v>
                </c:pt>
                <c:pt idx="2">
                  <c:v>4.4015049300000442E-2</c:v>
                </c:pt>
                <c:pt idx="3">
                  <c:v>1.0498738099999017E-2</c:v>
                </c:pt>
              </c:numCache>
            </c:numRef>
          </c:val>
          <c:extLst/>
        </c:ser>
        <c:ser>
          <c:idx val="2"/>
          <c:order val="1"/>
          <c:tx>
            <c:strRef>
              <c:f>'17'!$C$27</c:f>
              <c:strCache>
                <c:ptCount val="1"/>
                <c:pt idx="0">
                  <c:v>jet fuel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'17'!$J$27:$M$27</c:f>
              <c:numCache>
                <c:formatCode>0.000</c:formatCode>
                <c:ptCount val="4"/>
                <c:pt idx="0">
                  <c:v>6.7947792700000065E-2</c:v>
                </c:pt>
                <c:pt idx="1">
                  <c:v>1.9069219199999932E-2</c:v>
                </c:pt>
                <c:pt idx="2">
                  <c:v>8.4765876700000131E-2</c:v>
                </c:pt>
                <c:pt idx="3">
                  <c:v>2.2151053999999837E-2</c:v>
                </c:pt>
              </c:numCache>
            </c:numRef>
          </c:val>
          <c:extLst/>
        </c:ser>
        <c:ser>
          <c:idx val="0"/>
          <c:order val="3"/>
          <c:tx>
            <c:strRef>
              <c:f>'17'!$C$28</c:f>
              <c:strCache>
                <c:ptCount val="1"/>
                <c:pt idx="0">
                  <c:v>distillate fuel</c:v>
                </c:pt>
              </c:strCache>
            </c:strRef>
          </c:tx>
          <c:spPr>
            <a:solidFill>
              <a:schemeClr val="accent4"/>
            </a:solidFill>
            <a:ln w="28575">
              <a:noFill/>
            </a:ln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'17'!$J$28:$M$28</c:f>
              <c:numCache>
                <c:formatCode>0.000</c:formatCode>
                <c:ptCount val="4"/>
                <c:pt idx="0">
                  <c:v>5.4936083999999941E-2</c:v>
                </c:pt>
                <c:pt idx="1">
                  <c:v>0.20838511240000024</c:v>
                </c:pt>
                <c:pt idx="2">
                  <c:v>2.7292167099999709E-2</c:v>
                </c:pt>
                <c:pt idx="3">
                  <c:v>4.3471677500000361E-2</c:v>
                </c:pt>
              </c:numCache>
            </c:numRef>
          </c:val>
        </c:ser>
        <c:ser>
          <c:idx val="5"/>
          <c:order val="4"/>
          <c:tx>
            <c:strRef>
              <c:f>'17'!$C$30</c:f>
              <c:strCache>
                <c:ptCount val="1"/>
                <c:pt idx="0">
                  <c:v>other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  <a:ln w="28575">
              <a:noFill/>
            </a:ln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'17'!$J$30:$M$30</c:f>
              <c:numCache>
                <c:formatCode>0.000</c:formatCode>
                <c:ptCount val="4"/>
                <c:pt idx="0">
                  <c:v>3.1442836700001919E-2</c:v>
                </c:pt>
                <c:pt idx="1">
                  <c:v>-3.6150911499998273E-2</c:v>
                </c:pt>
                <c:pt idx="2">
                  <c:v>1.5315326099997861E-2</c:v>
                </c:pt>
                <c:pt idx="3">
                  <c:v>-2.1029044299996968E-2</c:v>
                </c:pt>
              </c:numCache>
            </c:numRef>
          </c:val>
        </c:ser>
        <c:ser>
          <c:idx val="3"/>
          <c:order val="5"/>
          <c:tx>
            <c:strRef>
              <c:f>'17'!$C$29</c:f>
              <c:strCache>
                <c:ptCount val="1"/>
                <c:pt idx="0">
                  <c:v>hydrocarbon gas liquids</c:v>
                </c:pt>
              </c:strCache>
            </c:strRef>
          </c:tx>
          <c:spPr>
            <a:solidFill>
              <a:schemeClr val="accent3"/>
            </a:solidFill>
            <a:ln w="28575">
              <a:noFill/>
            </a:ln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'17'!$J$29:$M$29</c:f>
              <c:numCache>
                <c:formatCode>0.000</c:formatCode>
                <c:ptCount val="4"/>
                <c:pt idx="0">
                  <c:v>0.10670164729999998</c:v>
                </c:pt>
                <c:pt idx="1">
                  <c:v>0.34536801040000009</c:v>
                </c:pt>
                <c:pt idx="2">
                  <c:v>0.17074665180000004</c:v>
                </c:pt>
                <c:pt idx="3">
                  <c:v>0.16521650470000004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155213904"/>
        <c:axId val="1155214464"/>
      </c:barChart>
      <c:lineChart>
        <c:grouping val="stacked"/>
        <c:varyColors val="0"/>
        <c:ser>
          <c:idx val="4"/>
          <c:order val="2"/>
          <c:tx>
            <c:strRef>
              <c:f>'17'!$C$31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6.8728856809565475E-2"/>
                  <c:y val="-3.64170103737032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6.8728856809565558E-2"/>
                  <c:y val="-4.832177227846526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layout/>
                <c15:showLeaderLines val="0"/>
              </c:ext>
            </c:extLst>
          </c:dLbls>
          <c:cat>
            <c:numRef>
              <c:f>'17'!$J$25:$M$25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'17'!$J$31:$M$31</c:f>
              <c:numCache>
                <c:formatCode>0.0</c:formatCode>
                <c:ptCount val="4"/>
                <c:pt idx="0">
                  <c:v>0.27048184300000155</c:v>
                </c:pt>
                <c:pt idx="1">
                  <c:v>0.51710671000000197</c:v>
                </c:pt>
                <c:pt idx="2">
                  <c:v>0.34213507099999818</c:v>
                </c:pt>
                <c:pt idx="3">
                  <c:v>0.22030893000000229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55213904"/>
        <c:axId val="1155214464"/>
      </c:lineChart>
      <c:scatterChart>
        <c:scatterStyle val="lineMarker"/>
        <c:varyColors val="0"/>
        <c:ser>
          <c:idx val="6"/>
          <c:order val="6"/>
          <c:tx>
            <c:strRef>
              <c:f>'17'!$C$89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ash"/>
            </a:ln>
          </c:spPr>
          <c:dPt>
            <c:idx val="1"/>
            <c:bubble3D val="0"/>
            <c:spPr>
              <a:ln w="9525" cap="flat">
                <a:solidFill>
                  <a:schemeClr val="bg1">
                    <a:lumMod val="65000"/>
                  </a:schemeClr>
                </a:solidFill>
                <a:prstDash val="lgDash"/>
              </a:ln>
            </c:spPr>
          </c:dPt>
          <c:xVal>
            <c:numRef>
              <c:f>'17'!$B$90:$B$91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'17'!$C$90:$C$91</c:f>
              <c:numCache>
                <c:formatCode>0.00</c:formatCode>
                <c:ptCount val="2"/>
                <c:pt idx="0">
                  <c:v>-0.4</c:v>
                </c:pt>
                <c:pt idx="1">
                  <c:v>1.2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55215584"/>
        <c:axId val="1155215024"/>
      </c:scatterChart>
      <c:catAx>
        <c:axId val="1155213904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155214464"/>
        <c:crosses val="autoZero"/>
        <c:auto val="1"/>
        <c:lblAlgn val="ctr"/>
        <c:lblOffset val="100"/>
        <c:tickLblSkip val="1"/>
        <c:noMultiLvlLbl val="0"/>
      </c:catAx>
      <c:valAx>
        <c:axId val="1155214464"/>
        <c:scaling>
          <c:orientation val="minMax"/>
          <c:max val="1"/>
          <c:min val="-0.2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155213904"/>
        <c:crosses val="autoZero"/>
        <c:crossBetween val="between"/>
        <c:majorUnit val="0.25"/>
      </c:valAx>
      <c:valAx>
        <c:axId val="1155215024"/>
        <c:scaling>
          <c:orientation val="minMax"/>
          <c:max val="1"/>
          <c:min val="-0.25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1155215584"/>
        <c:crosses val="max"/>
        <c:crossBetween val="midCat"/>
        <c:majorUnit val="0.25"/>
      </c:valAx>
      <c:valAx>
        <c:axId val="115521558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155215024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011633680925019"/>
          <c:y val="0.17892857142857146"/>
          <c:w val="0.81826204156912818"/>
          <c:h val="0.66956130483689535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'17'!$B$37:$B$84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'17'!$D$37:$D$84</c:f>
              <c:numCache>
                <c:formatCode>0.000</c:formatCode>
                <c:ptCount val="48"/>
                <c:pt idx="0">
                  <c:v>19.322835999999999</c:v>
                </c:pt>
                <c:pt idx="1">
                  <c:v>19.190398999999999</c:v>
                </c:pt>
                <c:pt idx="2">
                  <c:v>20.060120999999999</c:v>
                </c:pt>
                <c:pt idx="3">
                  <c:v>19.595317000000001</c:v>
                </c:pt>
                <c:pt idx="4">
                  <c:v>20.066234999999999</c:v>
                </c:pt>
                <c:pt idx="5">
                  <c:v>20.561236000000001</c:v>
                </c:pt>
                <c:pt idx="6">
                  <c:v>20.118914</c:v>
                </c:pt>
                <c:pt idx="7">
                  <c:v>20.251183999999999</c:v>
                </c:pt>
                <c:pt idx="8">
                  <c:v>19.640605000000001</c:v>
                </c:pt>
                <c:pt idx="9">
                  <c:v>19.989643999999998</c:v>
                </c:pt>
                <c:pt idx="10">
                  <c:v>20.307230000000001</c:v>
                </c:pt>
                <c:pt idx="11">
                  <c:v>20.323447000000002</c:v>
                </c:pt>
                <c:pt idx="12">
                  <c:v>20.461323</c:v>
                </c:pt>
                <c:pt idx="13">
                  <c:v>19.619446</c:v>
                </c:pt>
                <c:pt idx="14">
                  <c:v>20.573001999999999</c:v>
                </c:pt>
                <c:pt idx="15">
                  <c:v>19.940937000000002</c:v>
                </c:pt>
                <c:pt idx="16">
                  <c:v>20.356517</c:v>
                </c:pt>
                <c:pt idx="17">
                  <c:v>20.705323</c:v>
                </c:pt>
                <c:pt idx="18">
                  <c:v>20.621328999999999</c:v>
                </c:pt>
                <c:pt idx="19">
                  <c:v>21.302289999999999</c:v>
                </c:pt>
                <c:pt idx="20">
                  <c:v>19.951416999999999</c:v>
                </c:pt>
                <c:pt idx="21">
                  <c:v>20.77356</c:v>
                </c:pt>
                <c:pt idx="22">
                  <c:v>20.893412999999999</c:v>
                </c:pt>
                <c:pt idx="23">
                  <c:v>20.403378481000001</c:v>
                </c:pt>
                <c:pt idx="24">
                  <c:v>20.622853971000001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'17'!$B$37:$B$84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'17'!$E$37:$E$84</c:f>
              <c:numCache>
                <c:formatCode>0.000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20.622853971000001</c:v>
                </c:pt>
                <c:pt idx="25">
                  <c:v>20.368829999999999</c:v>
                </c:pt>
                <c:pt idx="26">
                  <c:v>20.74315</c:v>
                </c:pt>
                <c:pt idx="27">
                  <c:v>20.507760000000001</c:v>
                </c:pt>
                <c:pt idx="28">
                  <c:v>20.725349999999999</c:v>
                </c:pt>
                <c:pt idx="29">
                  <c:v>21.043230000000001</c:v>
                </c:pt>
                <c:pt idx="30">
                  <c:v>21.224350000000001</c:v>
                </c:pt>
                <c:pt idx="31">
                  <c:v>21.28528</c:v>
                </c:pt>
                <c:pt idx="32">
                  <c:v>20.68486</c:v>
                </c:pt>
                <c:pt idx="33">
                  <c:v>20.80292</c:v>
                </c:pt>
                <c:pt idx="34">
                  <c:v>20.654050000000002</c:v>
                </c:pt>
                <c:pt idx="35">
                  <c:v>21.08531</c:v>
                </c:pt>
                <c:pt idx="36">
                  <c:v>20.796510000000001</c:v>
                </c:pt>
                <c:pt idx="37">
                  <c:v>20.555319999999998</c:v>
                </c:pt>
                <c:pt idx="38">
                  <c:v>20.97908</c:v>
                </c:pt>
                <c:pt idx="39">
                  <c:v>20.751750000000001</c:v>
                </c:pt>
                <c:pt idx="40">
                  <c:v>20.892530000000001</c:v>
                </c:pt>
                <c:pt idx="41">
                  <c:v>21.290209999999998</c:v>
                </c:pt>
                <c:pt idx="42">
                  <c:v>21.469830000000002</c:v>
                </c:pt>
                <c:pt idx="43">
                  <c:v>21.545020000000001</c:v>
                </c:pt>
                <c:pt idx="44">
                  <c:v>21.046980000000001</c:v>
                </c:pt>
                <c:pt idx="45">
                  <c:v>21.016580000000001</c:v>
                </c:pt>
                <c:pt idx="46">
                  <c:v>20.820920000000001</c:v>
                </c:pt>
                <c:pt idx="47">
                  <c:v>21.243670000000002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'17'!$F$36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'17'!$B$37:$B$84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'17'!$F$37:$F$84</c:f>
              <c:numCache>
                <c:formatCode>0.000</c:formatCode>
                <c:ptCount val="48"/>
                <c:pt idx="2">
                  <c:v>19.952264</c:v>
                </c:pt>
                <c:pt idx="3">
                  <c:v>19.952264</c:v>
                </c:pt>
                <c:pt idx="4">
                  <c:v>19.952264</c:v>
                </c:pt>
                <c:pt idx="5">
                  <c:v>19.952264</c:v>
                </c:pt>
                <c:pt idx="6">
                  <c:v>19.952264</c:v>
                </c:pt>
                <c:pt idx="7">
                  <c:v>19.952264</c:v>
                </c:pt>
                <c:pt idx="8">
                  <c:v>19.952264</c:v>
                </c:pt>
                <c:pt idx="9">
                  <c:v>19.952264</c:v>
                </c:pt>
                <c:pt idx="14">
                  <c:v>20.466827956750002</c:v>
                </c:pt>
                <c:pt idx="15">
                  <c:v>20.466827956750002</c:v>
                </c:pt>
                <c:pt idx="16">
                  <c:v>20.466827956750002</c:v>
                </c:pt>
                <c:pt idx="17">
                  <c:v>20.466827956750002</c:v>
                </c:pt>
                <c:pt idx="18">
                  <c:v>20.466827956750002</c:v>
                </c:pt>
                <c:pt idx="19">
                  <c:v>20.466827956750002</c:v>
                </c:pt>
                <c:pt idx="20">
                  <c:v>20.466827956750002</c:v>
                </c:pt>
                <c:pt idx="21">
                  <c:v>20.466827956750002</c:v>
                </c:pt>
                <c:pt idx="26">
                  <c:v>20.812328664250003</c:v>
                </c:pt>
                <c:pt idx="27">
                  <c:v>20.812328664250003</c:v>
                </c:pt>
                <c:pt idx="28">
                  <c:v>20.812328664250003</c:v>
                </c:pt>
                <c:pt idx="29">
                  <c:v>20.812328664250003</c:v>
                </c:pt>
                <c:pt idx="30">
                  <c:v>20.812328664250003</c:v>
                </c:pt>
                <c:pt idx="31">
                  <c:v>20.812328664250003</c:v>
                </c:pt>
                <c:pt idx="32">
                  <c:v>20.812328664250003</c:v>
                </c:pt>
                <c:pt idx="33">
                  <c:v>20.812328664250003</c:v>
                </c:pt>
                <c:pt idx="38">
                  <c:v>21.034033333333333</c:v>
                </c:pt>
                <c:pt idx="39">
                  <c:v>21.034033333333333</c:v>
                </c:pt>
                <c:pt idx="40">
                  <c:v>21.034033333333333</c:v>
                </c:pt>
                <c:pt idx="41">
                  <c:v>21.034033333333333</c:v>
                </c:pt>
                <c:pt idx="42">
                  <c:v>21.034033333333333</c:v>
                </c:pt>
                <c:pt idx="43">
                  <c:v>21.034033333333333</c:v>
                </c:pt>
                <c:pt idx="44">
                  <c:v>21.034033333333333</c:v>
                </c:pt>
                <c:pt idx="45">
                  <c:v>21.034033333333333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55219504"/>
        <c:axId val="1155220064"/>
      </c:lineChart>
      <c:catAx>
        <c:axId val="11552195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155220064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1155220064"/>
        <c:scaling>
          <c:orientation val="minMax"/>
          <c:max val="25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155219504"/>
        <c:crosses val="autoZero"/>
        <c:crossBetween val="midCat"/>
        <c:majorUnit val="5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9.9398453571681922E-2"/>
          <c:y val="0.48306461692288472"/>
          <c:w val="0.49667908065545863"/>
          <c:h val="0.2167672790901137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sz="1000" baseline="0"/>
            </a:pPr>
            <a:r>
              <a:rPr lang="en-US" sz="1000" b="1" baseline="0"/>
              <a:t>U.S. gasoline and distillate inventories</a:t>
            </a:r>
          </a:p>
          <a:p>
            <a:pPr algn="l">
              <a:defRPr sz="1000" baseline="0"/>
            </a:pPr>
            <a:r>
              <a:rPr lang="en-US" sz="1000" b="0" baseline="0"/>
              <a:t>million barrels</a:t>
            </a:r>
          </a:p>
        </c:rich>
      </c:tx>
      <c:layout>
        <c:manualLayout>
          <c:xMode val="edge"/>
          <c:yMode val="edge"/>
          <c:x val="1.1804293694058183E-2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6.2220271246581985E-2"/>
          <c:y val="0.14356054605600338"/>
          <c:w val="0.91840526031807002"/>
          <c:h val="0.68452064793675937"/>
        </c:manualLayout>
      </c:layout>
      <c:areaChart>
        <c:grouping val="stacked"/>
        <c:varyColors val="0"/>
        <c:ser>
          <c:idx val="2"/>
          <c:order val="2"/>
          <c:tx>
            <c:v>Normal range for distillate - low</c:v>
          </c:tx>
          <c:spPr>
            <a:noFill/>
            <a:ln>
              <a:noFill/>
            </a:ln>
          </c:spPr>
          <c:cat>
            <c:numRef>
              <c:f>'18'!$A$28:$A$111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'18'!$E$28:$E$111</c:f>
              <c:numCache>
                <c:formatCode>0.0</c:formatCode>
                <c:ptCount val="84"/>
                <c:pt idx="0">
                  <c:v>114.66800000000001</c:v>
                </c:pt>
                <c:pt idx="1">
                  <c:v>113.10299999999999</c:v>
                </c:pt>
                <c:pt idx="2">
                  <c:v>115.227</c:v>
                </c:pt>
                <c:pt idx="3">
                  <c:v>116.69199999999999</c:v>
                </c:pt>
                <c:pt idx="4">
                  <c:v>115.199</c:v>
                </c:pt>
                <c:pt idx="5">
                  <c:v>120.379</c:v>
                </c:pt>
                <c:pt idx="6">
                  <c:v>125.45699999999999</c:v>
                </c:pt>
                <c:pt idx="7">
                  <c:v>128.31299999999999</c:v>
                </c:pt>
                <c:pt idx="8">
                  <c:v>131.43600000000001</c:v>
                </c:pt>
                <c:pt idx="9">
                  <c:v>120.372</c:v>
                </c:pt>
                <c:pt idx="10">
                  <c:v>126.215</c:v>
                </c:pt>
                <c:pt idx="11">
                  <c:v>136.286</c:v>
                </c:pt>
                <c:pt idx="12">
                  <c:v>114.66800000000001</c:v>
                </c:pt>
                <c:pt idx="13">
                  <c:v>113.10299999999999</c:v>
                </c:pt>
                <c:pt idx="14">
                  <c:v>115.227</c:v>
                </c:pt>
                <c:pt idx="15">
                  <c:v>116.69199999999999</c:v>
                </c:pt>
                <c:pt idx="16">
                  <c:v>115.199</c:v>
                </c:pt>
                <c:pt idx="17">
                  <c:v>120.379</c:v>
                </c:pt>
                <c:pt idx="18">
                  <c:v>125.45699999999999</c:v>
                </c:pt>
                <c:pt idx="19">
                  <c:v>128.31299999999999</c:v>
                </c:pt>
                <c:pt idx="20">
                  <c:v>131.43600000000001</c:v>
                </c:pt>
                <c:pt idx="21">
                  <c:v>120.372</c:v>
                </c:pt>
                <c:pt idx="22">
                  <c:v>126.215</c:v>
                </c:pt>
                <c:pt idx="23">
                  <c:v>136.286</c:v>
                </c:pt>
                <c:pt idx="24">
                  <c:v>114.66800000000001</c:v>
                </c:pt>
                <c:pt idx="25">
                  <c:v>113.10299999999999</c:v>
                </c:pt>
                <c:pt idx="26">
                  <c:v>115.227</c:v>
                </c:pt>
                <c:pt idx="27">
                  <c:v>116.69199999999999</c:v>
                </c:pt>
                <c:pt idx="28">
                  <c:v>115.199</c:v>
                </c:pt>
                <c:pt idx="29">
                  <c:v>120.379</c:v>
                </c:pt>
                <c:pt idx="30">
                  <c:v>125.45699999999999</c:v>
                </c:pt>
                <c:pt idx="31">
                  <c:v>128.31299999999999</c:v>
                </c:pt>
                <c:pt idx="32">
                  <c:v>131.43600000000001</c:v>
                </c:pt>
                <c:pt idx="33">
                  <c:v>120.372</c:v>
                </c:pt>
                <c:pt idx="34">
                  <c:v>126.215</c:v>
                </c:pt>
                <c:pt idx="35">
                  <c:v>136.286</c:v>
                </c:pt>
                <c:pt idx="36">
                  <c:v>114.66800000000001</c:v>
                </c:pt>
                <c:pt idx="37">
                  <c:v>113.10299999999999</c:v>
                </c:pt>
                <c:pt idx="38">
                  <c:v>115.227</c:v>
                </c:pt>
                <c:pt idx="39">
                  <c:v>116.69199999999999</c:v>
                </c:pt>
                <c:pt idx="40">
                  <c:v>115.199</c:v>
                </c:pt>
                <c:pt idx="41">
                  <c:v>120.379</c:v>
                </c:pt>
                <c:pt idx="42">
                  <c:v>125.45699999999999</c:v>
                </c:pt>
                <c:pt idx="43">
                  <c:v>128.31299999999999</c:v>
                </c:pt>
                <c:pt idx="44">
                  <c:v>131.43600000000001</c:v>
                </c:pt>
                <c:pt idx="45">
                  <c:v>120.372</c:v>
                </c:pt>
                <c:pt idx="46">
                  <c:v>126.215</c:v>
                </c:pt>
                <c:pt idx="47">
                  <c:v>136.286</c:v>
                </c:pt>
                <c:pt idx="48">
                  <c:v>114.66800000000001</c:v>
                </c:pt>
                <c:pt idx="49">
                  <c:v>113.10299999999999</c:v>
                </c:pt>
                <c:pt idx="50">
                  <c:v>115.227</c:v>
                </c:pt>
                <c:pt idx="51">
                  <c:v>116.69199999999999</c:v>
                </c:pt>
                <c:pt idx="52">
                  <c:v>115.199</c:v>
                </c:pt>
                <c:pt idx="53">
                  <c:v>120.379</c:v>
                </c:pt>
                <c:pt idx="54">
                  <c:v>125.45699999999999</c:v>
                </c:pt>
                <c:pt idx="55">
                  <c:v>128.31299999999999</c:v>
                </c:pt>
                <c:pt idx="56">
                  <c:v>131.43600000000001</c:v>
                </c:pt>
                <c:pt idx="57">
                  <c:v>120.372</c:v>
                </c:pt>
                <c:pt idx="58">
                  <c:v>126.215</c:v>
                </c:pt>
                <c:pt idx="59">
                  <c:v>136.286</c:v>
                </c:pt>
                <c:pt idx="60">
                  <c:v>114.66800000000001</c:v>
                </c:pt>
                <c:pt idx="61">
                  <c:v>113.10299999999999</c:v>
                </c:pt>
                <c:pt idx="62">
                  <c:v>115.227</c:v>
                </c:pt>
                <c:pt idx="63">
                  <c:v>116.69199999999999</c:v>
                </c:pt>
                <c:pt idx="64">
                  <c:v>115.199</c:v>
                </c:pt>
                <c:pt idx="65">
                  <c:v>120.379</c:v>
                </c:pt>
                <c:pt idx="66">
                  <c:v>125.45699999999999</c:v>
                </c:pt>
                <c:pt idx="67">
                  <c:v>128.31299999999999</c:v>
                </c:pt>
                <c:pt idx="68">
                  <c:v>131.43600000000001</c:v>
                </c:pt>
                <c:pt idx="69">
                  <c:v>120.372</c:v>
                </c:pt>
                <c:pt idx="70">
                  <c:v>126.215</c:v>
                </c:pt>
                <c:pt idx="71">
                  <c:v>136.286</c:v>
                </c:pt>
                <c:pt idx="72">
                  <c:v>114.66800000000001</c:v>
                </c:pt>
                <c:pt idx="73">
                  <c:v>113.10299999999999</c:v>
                </c:pt>
                <c:pt idx="74">
                  <c:v>115.227</c:v>
                </c:pt>
                <c:pt idx="75">
                  <c:v>116.69199999999999</c:v>
                </c:pt>
                <c:pt idx="76">
                  <c:v>115.199</c:v>
                </c:pt>
                <c:pt idx="77">
                  <c:v>120.379</c:v>
                </c:pt>
                <c:pt idx="78">
                  <c:v>125.45699999999999</c:v>
                </c:pt>
                <c:pt idx="79">
                  <c:v>128.31299999999999</c:v>
                </c:pt>
                <c:pt idx="80">
                  <c:v>131.43600000000001</c:v>
                </c:pt>
                <c:pt idx="81">
                  <c:v>120.372</c:v>
                </c:pt>
                <c:pt idx="82">
                  <c:v>126.215</c:v>
                </c:pt>
                <c:pt idx="83">
                  <c:v>136.286</c:v>
                </c:pt>
              </c:numCache>
            </c:numRef>
          </c:val>
        </c:ser>
        <c:ser>
          <c:idx val="3"/>
          <c:order val="3"/>
          <c:tx>
            <c:v>Normal range for distillate - high</c:v>
          </c:tx>
          <c:spPr>
            <a:solidFill>
              <a:schemeClr val="bg1">
                <a:lumMod val="85000"/>
              </a:schemeClr>
            </a:solidFill>
            <a:ln>
              <a:noFill/>
            </a:ln>
          </c:spPr>
          <c:cat>
            <c:numRef>
              <c:f>'18'!$A$28:$A$111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'18'!$I$28:$I$111</c:f>
              <c:numCache>
                <c:formatCode>0.0</c:formatCode>
                <c:ptCount val="84"/>
                <c:pt idx="0">
                  <c:v>55.579000000000008</c:v>
                </c:pt>
                <c:pt idx="1">
                  <c:v>49.728999999999999</c:v>
                </c:pt>
                <c:pt idx="2">
                  <c:v>44.846000000000004</c:v>
                </c:pt>
                <c:pt idx="3">
                  <c:v>38.265000000000001</c:v>
                </c:pt>
                <c:pt idx="4">
                  <c:v>39.748000000000005</c:v>
                </c:pt>
                <c:pt idx="5">
                  <c:v>31.680999999999997</c:v>
                </c:pt>
                <c:pt idx="6">
                  <c:v>31.050000000000011</c:v>
                </c:pt>
                <c:pt idx="7">
                  <c:v>32.025000000000006</c:v>
                </c:pt>
                <c:pt idx="8">
                  <c:v>29.614999999999981</c:v>
                </c:pt>
                <c:pt idx="9">
                  <c:v>34.343000000000004</c:v>
                </c:pt>
                <c:pt idx="10">
                  <c:v>35.062999999999988</c:v>
                </c:pt>
                <c:pt idx="11">
                  <c:v>29.808999999999997</c:v>
                </c:pt>
                <c:pt idx="12">
                  <c:v>55.579000000000008</c:v>
                </c:pt>
                <c:pt idx="13">
                  <c:v>49.728999999999999</c:v>
                </c:pt>
                <c:pt idx="14">
                  <c:v>44.846000000000004</c:v>
                </c:pt>
                <c:pt idx="15">
                  <c:v>38.265000000000001</c:v>
                </c:pt>
                <c:pt idx="16">
                  <c:v>39.748000000000005</c:v>
                </c:pt>
                <c:pt idx="17">
                  <c:v>31.680999999999997</c:v>
                </c:pt>
                <c:pt idx="18">
                  <c:v>31.050000000000011</c:v>
                </c:pt>
                <c:pt idx="19">
                  <c:v>32.025000000000006</c:v>
                </c:pt>
                <c:pt idx="20">
                  <c:v>29.614999999999981</c:v>
                </c:pt>
                <c:pt idx="21">
                  <c:v>34.343000000000004</c:v>
                </c:pt>
                <c:pt idx="22">
                  <c:v>35.062999999999988</c:v>
                </c:pt>
                <c:pt idx="23">
                  <c:v>29.808999999999997</c:v>
                </c:pt>
                <c:pt idx="24">
                  <c:v>55.579000000000008</c:v>
                </c:pt>
                <c:pt idx="25">
                  <c:v>49.728999999999999</c:v>
                </c:pt>
                <c:pt idx="26">
                  <c:v>44.846000000000004</c:v>
                </c:pt>
                <c:pt idx="27">
                  <c:v>38.265000000000001</c:v>
                </c:pt>
                <c:pt idx="28">
                  <c:v>39.748000000000005</c:v>
                </c:pt>
                <c:pt idx="29">
                  <c:v>31.680999999999997</c:v>
                </c:pt>
                <c:pt idx="30">
                  <c:v>31.050000000000011</c:v>
                </c:pt>
                <c:pt idx="31">
                  <c:v>32.025000000000006</c:v>
                </c:pt>
                <c:pt idx="32">
                  <c:v>29.614999999999981</c:v>
                </c:pt>
                <c:pt idx="33">
                  <c:v>34.343000000000004</c:v>
                </c:pt>
                <c:pt idx="34">
                  <c:v>35.062999999999988</c:v>
                </c:pt>
                <c:pt idx="35">
                  <c:v>29.808999999999997</c:v>
                </c:pt>
                <c:pt idx="36">
                  <c:v>55.579000000000008</c:v>
                </c:pt>
                <c:pt idx="37">
                  <c:v>49.728999999999999</c:v>
                </c:pt>
                <c:pt idx="38">
                  <c:v>44.846000000000004</c:v>
                </c:pt>
                <c:pt idx="39">
                  <c:v>38.265000000000001</c:v>
                </c:pt>
                <c:pt idx="40">
                  <c:v>39.748000000000005</c:v>
                </c:pt>
                <c:pt idx="41">
                  <c:v>31.680999999999997</c:v>
                </c:pt>
                <c:pt idx="42">
                  <c:v>31.050000000000011</c:v>
                </c:pt>
                <c:pt idx="43">
                  <c:v>32.025000000000006</c:v>
                </c:pt>
                <c:pt idx="44">
                  <c:v>29.614999999999981</c:v>
                </c:pt>
                <c:pt idx="45">
                  <c:v>34.343000000000004</c:v>
                </c:pt>
                <c:pt idx="46">
                  <c:v>35.062999999999988</c:v>
                </c:pt>
                <c:pt idx="47">
                  <c:v>29.808999999999997</c:v>
                </c:pt>
                <c:pt idx="48">
                  <c:v>55.579000000000008</c:v>
                </c:pt>
                <c:pt idx="49">
                  <c:v>49.728999999999999</c:v>
                </c:pt>
                <c:pt idx="50">
                  <c:v>44.846000000000004</c:v>
                </c:pt>
                <c:pt idx="51">
                  <c:v>38.265000000000001</c:v>
                </c:pt>
                <c:pt idx="52">
                  <c:v>39.748000000000005</c:v>
                </c:pt>
                <c:pt idx="53">
                  <c:v>31.680999999999997</c:v>
                </c:pt>
                <c:pt idx="54">
                  <c:v>31.050000000000011</c:v>
                </c:pt>
                <c:pt idx="55">
                  <c:v>32.025000000000006</c:v>
                </c:pt>
                <c:pt idx="56">
                  <c:v>29.614999999999981</c:v>
                </c:pt>
                <c:pt idx="57">
                  <c:v>34.343000000000004</c:v>
                </c:pt>
                <c:pt idx="58">
                  <c:v>35.062999999999988</c:v>
                </c:pt>
                <c:pt idx="59">
                  <c:v>29.808999999999997</c:v>
                </c:pt>
                <c:pt idx="60">
                  <c:v>55.579000000000008</c:v>
                </c:pt>
                <c:pt idx="61">
                  <c:v>49.728999999999999</c:v>
                </c:pt>
                <c:pt idx="62">
                  <c:v>44.846000000000004</c:v>
                </c:pt>
                <c:pt idx="63">
                  <c:v>38.265000000000001</c:v>
                </c:pt>
                <c:pt idx="64">
                  <c:v>39.748000000000005</c:v>
                </c:pt>
                <c:pt idx="65">
                  <c:v>31.680999999999997</c:v>
                </c:pt>
                <c:pt idx="66">
                  <c:v>31.050000000000011</c:v>
                </c:pt>
                <c:pt idx="67">
                  <c:v>32.025000000000006</c:v>
                </c:pt>
                <c:pt idx="68">
                  <c:v>29.614999999999981</c:v>
                </c:pt>
                <c:pt idx="69">
                  <c:v>34.343000000000004</c:v>
                </c:pt>
                <c:pt idx="70">
                  <c:v>35.062999999999988</c:v>
                </c:pt>
                <c:pt idx="71">
                  <c:v>29.808999999999997</c:v>
                </c:pt>
                <c:pt idx="72">
                  <c:v>55.579000000000008</c:v>
                </c:pt>
                <c:pt idx="73">
                  <c:v>49.728999999999999</c:v>
                </c:pt>
                <c:pt idx="74">
                  <c:v>44.846000000000004</c:v>
                </c:pt>
                <c:pt idx="75">
                  <c:v>38.265000000000001</c:v>
                </c:pt>
                <c:pt idx="76">
                  <c:v>39.748000000000005</c:v>
                </c:pt>
                <c:pt idx="77">
                  <c:v>31.680999999999997</c:v>
                </c:pt>
                <c:pt idx="78">
                  <c:v>31.050000000000011</c:v>
                </c:pt>
                <c:pt idx="79">
                  <c:v>32.025000000000006</c:v>
                </c:pt>
                <c:pt idx="80">
                  <c:v>29.614999999999981</c:v>
                </c:pt>
                <c:pt idx="81">
                  <c:v>34.343000000000004</c:v>
                </c:pt>
                <c:pt idx="82">
                  <c:v>35.062999999999988</c:v>
                </c:pt>
                <c:pt idx="83">
                  <c:v>29.808999999999997</c:v>
                </c:pt>
              </c:numCache>
            </c:numRef>
          </c:val>
        </c:ser>
        <c:ser>
          <c:idx val="4"/>
          <c:order val="4"/>
          <c:tx>
            <c:v>Normal range for gasoline - low</c:v>
          </c:tx>
          <c:spPr>
            <a:noFill/>
            <a:ln>
              <a:noFill/>
            </a:ln>
          </c:spPr>
          <c:cat>
            <c:numRef>
              <c:f>'18'!$A$28:$A$111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'18'!$J$28:$J$111</c:f>
              <c:numCache>
                <c:formatCode>0.0</c:formatCode>
                <c:ptCount val="84"/>
                <c:pt idx="0">
                  <c:v>65.607999999999976</c:v>
                </c:pt>
                <c:pt idx="1">
                  <c:v>66.667000000000002</c:v>
                </c:pt>
                <c:pt idx="2">
                  <c:v>61.538999999999987</c:v>
                </c:pt>
                <c:pt idx="3">
                  <c:v>61.802999999999997</c:v>
                </c:pt>
                <c:pt idx="4">
                  <c:v>63.204999999999984</c:v>
                </c:pt>
                <c:pt idx="5">
                  <c:v>67.192000000000007</c:v>
                </c:pt>
                <c:pt idx="6">
                  <c:v>61.054000000000002</c:v>
                </c:pt>
                <c:pt idx="7">
                  <c:v>51.807000000000016</c:v>
                </c:pt>
                <c:pt idx="8">
                  <c:v>51.400000000000006</c:v>
                </c:pt>
                <c:pt idx="9">
                  <c:v>48.957999999999998</c:v>
                </c:pt>
                <c:pt idx="10">
                  <c:v>58.277000000000015</c:v>
                </c:pt>
                <c:pt idx="11">
                  <c:v>69.37</c:v>
                </c:pt>
                <c:pt idx="12">
                  <c:v>65.607999999999976</c:v>
                </c:pt>
                <c:pt idx="13">
                  <c:v>66.667000000000002</c:v>
                </c:pt>
                <c:pt idx="14">
                  <c:v>61.538999999999987</c:v>
                </c:pt>
                <c:pt idx="15">
                  <c:v>61.802999999999997</c:v>
                </c:pt>
                <c:pt idx="16">
                  <c:v>63.204999999999984</c:v>
                </c:pt>
                <c:pt idx="17">
                  <c:v>67.192000000000007</c:v>
                </c:pt>
                <c:pt idx="18">
                  <c:v>61.054000000000002</c:v>
                </c:pt>
                <c:pt idx="19">
                  <c:v>51.807000000000016</c:v>
                </c:pt>
                <c:pt idx="20">
                  <c:v>51.400000000000006</c:v>
                </c:pt>
                <c:pt idx="21">
                  <c:v>48.957999999999998</c:v>
                </c:pt>
                <c:pt idx="22">
                  <c:v>58.277000000000015</c:v>
                </c:pt>
                <c:pt idx="23">
                  <c:v>69.37</c:v>
                </c:pt>
                <c:pt idx="24">
                  <c:v>65.607999999999976</c:v>
                </c:pt>
                <c:pt idx="25">
                  <c:v>66.667000000000002</c:v>
                </c:pt>
                <c:pt idx="26">
                  <c:v>61.538999999999987</c:v>
                </c:pt>
                <c:pt idx="27">
                  <c:v>61.802999999999997</c:v>
                </c:pt>
                <c:pt idx="28">
                  <c:v>63.204999999999984</c:v>
                </c:pt>
                <c:pt idx="29">
                  <c:v>67.192000000000007</c:v>
                </c:pt>
                <c:pt idx="30">
                  <c:v>61.054000000000002</c:v>
                </c:pt>
                <c:pt idx="31">
                  <c:v>51.807000000000016</c:v>
                </c:pt>
                <c:pt idx="32">
                  <c:v>51.400000000000006</c:v>
                </c:pt>
                <c:pt idx="33">
                  <c:v>48.957999999999998</c:v>
                </c:pt>
                <c:pt idx="34">
                  <c:v>58.277000000000015</c:v>
                </c:pt>
                <c:pt idx="35">
                  <c:v>69.37</c:v>
                </c:pt>
                <c:pt idx="36">
                  <c:v>65.607999999999976</c:v>
                </c:pt>
                <c:pt idx="37">
                  <c:v>66.667000000000002</c:v>
                </c:pt>
                <c:pt idx="38">
                  <c:v>61.538999999999987</c:v>
                </c:pt>
                <c:pt idx="39">
                  <c:v>61.802999999999997</c:v>
                </c:pt>
                <c:pt idx="40">
                  <c:v>63.204999999999984</c:v>
                </c:pt>
                <c:pt idx="41">
                  <c:v>67.192000000000007</c:v>
                </c:pt>
                <c:pt idx="42">
                  <c:v>61.054000000000002</c:v>
                </c:pt>
                <c:pt idx="43">
                  <c:v>51.807000000000016</c:v>
                </c:pt>
                <c:pt idx="44">
                  <c:v>51.400000000000006</c:v>
                </c:pt>
                <c:pt idx="45">
                  <c:v>48.957999999999998</c:v>
                </c:pt>
                <c:pt idx="46">
                  <c:v>58.277000000000015</c:v>
                </c:pt>
                <c:pt idx="47">
                  <c:v>69.37</c:v>
                </c:pt>
                <c:pt idx="48">
                  <c:v>65.607999999999976</c:v>
                </c:pt>
                <c:pt idx="49">
                  <c:v>66.667000000000002</c:v>
                </c:pt>
                <c:pt idx="50">
                  <c:v>61.538999999999987</c:v>
                </c:pt>
                <c:pt idx="51">
                  <c:v>61.802999999999997</c:v>
                </c:pt>
                <c:pt idx="52">
                  <c:v>63.204999999999984</c:v>
                </c:pt>
                <c:pt idx="53">
                  <c:v>67.192000000000007</c:v>
                </c:pt>
                <c:pt idx="54">
                  <c:v>61.054000000000002</c:v>
                </c:pt>
                <c:pt idx="55">
                  <c:v>51.807000000000016</c:v>
                </c:pt>
                <c:pt idx="56">
                  <c:v>51.400000000000006</c:v>
                </c:pt>
                <c:pt idx="57">
                  <c:v>48.957999999999998</c:v>
                </c:pt>
                <c:pt idx="58">
                  <c:v>58.277000000000015</c:v>
                </c:pt>
                <c:pt idx="59">
                  <c:v>69.37</c:v>
                </c:pt>
                <c:pt idx="60">
                  <c:v>65.607999999999976</c:v>
                </c:pt>
                <c:pt idx="61">
                  <c:v>66.667000000000002</c:v>
                </c:pt>
                <c:pt idx="62">
                  <c:v>61.538999999999987</c:v>
                </c:pt>
                <c:pt idx="63">
                  <c:v>61.802999999999997</c:v>
                </c:pt>
                <c:pt idx="64">
                  <c:v>63.204999999999984</c:v>
                </c:pt>
                <c:pt idx="65">
                  <c:v>67.192000000000007</c:v>
                </c:pt>
                <c:pt idx="66">
                  <c:v>61.054000000000002</c:v>
                </c:pt>
                <c:pt idx="67">
                  <c:v>51.807000000000016</c:v>
                </c:pt>
                <c:pt idx="68">
                  <c:v>51.400000000000006</c:v>
                </c:pt>
                <c:pt idx="69">
                  <c:v>48.957999999999998</c:v>
                </c:pt>
                <c:pt idx="70">
                  <c:v>58.277000000000015</c:v>
                </c:pt>
                <c:pt idx="71">
                  <c:v>69.37</c:v>
                </c:pt>
                <c:pt idx="72">
                  <c:v>65.607999999999976</c:v>
                </c:pt>
                <c:pt idx="73">
                  <c:v>66.667000000000002</c:v>
                </c:pt>
                <c:pt idx="74">
                  <c:v>61.538999999999987</c:v>
                </c:pt>
                <c:pt idx="75">
                  <c:v>61.802999999999997</c:v>
                </c:pt>
                <c:pt idx="76">
                  <c:v>63.204999999999984</c:v>
                </c:pt>
                <c:pt idx="77">
                  <c:v>67.192000000000007</c:v>
                </c:pt>
                <c:pt idx="78">
                  <c:v>61.054000000000002</c:v>
                </c:pt>
                <c:pt idx="79">
                  <c:v>51.807000000000016</c:v>
                </c:pt>
                <c:pt idx="80">
                  <c:v>51.400000000000006</c:v>
                </c:pt>
                <c:pt idx="81">
                  <c:v>48.957999999999998</c:v>
                </c:pt>
                <c:pt idx="82">
                  <c:v>58.277000000000015</c:v>
                </c:pt>
                <c:pt idx="83">
                  <c:v>69.37</c:v>
                </c:pt>
              </c:numCache>
            </c:numRef>
          </c:val>
        </c:ser>
        <c:ser>
          <c:idx val="5"/>
          <c:order val="5"/>
          <c:tx>
            <c:v>Normal range for gasoline - high</c:v>
          </c:tx>
          <c:spPr>
            <a:solidFill>
              <a:schemeClr val="bg1">
                <a:lumMod val="85000"/>
              </a:schemeClr>
            </a:solidFill>
            <a:ln>
              <a:noFill/>
            </a:ln>
          </c:spPr>
          <c:cat>
            <c:numRef>
              <c:f>'18'!$A$28:$A$111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'18'!$K$28:$K$111</c:f>
              <c:numCache>
                <c:formatCode>0.0</c:formatCode>
                <c:ptCount val="84"/>
                <c:pt idx="0">
                  <c:v>25.793000000000035</c:v>
                </c:pt>
                <c:pt idx="1">
                  <c:v>26.72</c:v>
                </c:pt>
                <c:pt idx="2">
                  <c:v>22.104000000000013</c:v>
                </c:pt>
                <c:pt idx="3">
                  <c:v>26.751000000000005</c:v>
                </c:pt>
                <c:pt idx="4">
                  <c:v>25.257000000000005</c:v>
                </c:pt>
                <c:pt idx="5">
                  <c:v>23.409999999999997</c:v>
                </c:pt>
                <c:pt idx="6">
                  <c:v>23.370999999999981</c:v>
                </c:pt>
                <c:pt idx="7">
                  <c:v>23.937999999999988</c:v>
                </c:pt>
                <c:pt idx="8">
                  <c:v>27.206999999999994</c:v>
                </c:pt>
                <c:pt idx="9">
                  <c:v>28.454000000000008</c:v>
                </c:pt>
                <c:pt idx="10">
                  <c:v>14.287000000000006</c:v>
                </c:pt>
                <c:pt idx="11">
                  <c:v>12.597999999999985</c:v>
                </c:pt>
                <c:pt idx="12">
                  <c:v>25.793000000000035</c:v>
                </c:pt>
                <c:pt idx="13">
                  <c:v>26.72</c:v>
                </c:pt>
                <c:pt idx="14">
                  <c:v>22.104000000000013</c:v>
                </c:pt>
                <c:pt idx="15">
                  <c:v>26.751000000000005</c:v>
                </c:pt>
                <c:pt idx="16">
                  <c:v>25.257000000000005</c:v>
                </c:pt>
                <c:pt idx="17">
                  <c:v>23.409999999999997</c:v>
                </c:pt>
                <c:pt idx="18">
                  <c:v>23.370999999999981</c:v>
                </c:pt>
                <c:pt idx="19">
                  <c:v>23.937999999999988</c:v>
                </c:pt>
                <c:pt idx="20">
                  <c:v>27.206999999999994</c:v>
                </c:pt>
                <c:pt idx="21">
                  <c:v>28.454000000000008</c:v>
                </c:pt>
                <c:pt idx="22">
                  <c:v>14.287000000000006</c:v>
                </c:pt>
                <c:pt idx="23">
                  <c:v>12.597999999999985</c:v>
                </c:pt>
                <c:pt idx="24">
                  <c:v>25.793000000000035</c:v>
                </c:pt>
                <c:pt idx="25">
                  <c:v>26.72</c:v>
                </c:pt>
                <c:pt idx="26">
                  <c:v>22.104000000000013</c:v>
                </c:pt>
                <c:pt idx="27">
                  <c:v>26.751000000000005</c:v>
                </c:pt>
                <c:pt idx="28">
                  <c:v>25.257000000000005</c:v>
                </c:pt>
                <c:pt idx="29">
                  <c:v>23.409999999999997</c:v>
                </c:pt>
                <c:pt idx="30">
                  <c:v>23.370999999999981</c:v>
                </c:pt>
                <c:pt idx="31">
                  <c:v>23.937999999999988</c:v>
                </c:pt>
                <c:pt idx="32">
                  <c:v>27.206999999999994</c:v>
                </c:pt>
                <c:pt idx="33">
                  <c:v>28.454000000000008</c:v>
                </c:pt>
                <c:pt idx="34">
                  <c:v>14.287000000000006</c:v>
                </c:pt>
                <c:pt idx="35">
                  <c:v>12.597999999999985</c:v>
                </c:pt>
                <c:pt idx="36">
                  <c:v>25.793000000000035</c:v>
                </c:pt>
                <c:pt idx="37">
                  <c:v>26.72</c:v>
                </c:pt>
                <c:pt idx="38">
                  <c:v>22.104000000000013</c:v>
                </c:pt>
                <c:pt idx="39">
                  <c:v>26.751000000000005</c:v>
                </c:pt>
                <c:pt idx="40">
                  <c:v>25.257000000000005</c:v>
                </c:pt>
                <c:pt idx="41">
                  <c:v>23.409999999999997</c:v>
                </c:pt>
                <c:pt idx="42">
                  <c:v>23.370999999999981</c:v>
                </c:pt>
                <c:pt idx="43">
                  <c:v>23.937999999999988</c:v>
                </c:pt>
                <c:pt idx="44">
                  <c:v>27.206999999999994</c:v>
                </c:pt>
                <c:pt idx="45">
                  <c:v>28.454000000000008</c:v>
                </c:pt>
                <c:pt idx="46">
                  <c:v>14.287000000000006</c:v>
                </c:pt>
                <c:pt idx="47">
                  <c:v>12.597999999999985</c:v>
                </c:pt>
                <c:pt idx="48">
                  <c:v>25.793000000000035</c:v>
                </c:pt>
                <c:pt idx="49">
                  <c:v>26.72</c:v>
                </c:pt>
                <c:pt idx="50">
                  <c:v>22.104000000000013</c:v>
                </c:pt>
                <c:pt idx="51">
                  <c:v>26.751000000000005</c:v>
                </c:pt>
                <c:pt idx="52">
                  <c:v>25.257000000000005</c:v>
                </c:pt>
                <c:pt idx="53">
                  <c:v>23.409999999999997</c:v>
                </c:pt>
                <c:pt idx="54">
                  <c:v>23.370999999999981</c:v>
                </c:pt>
                <c:pt idx="55">
                  <c:v>23.937999999999988</c:v>
                </c:pt>
                <c:pt idx="56">
                  <c:v>27.206999999999994</c:v>
                </c:pt>
                <c:pt idx="57">
                  <c:v>28.454000000000008</c:v>
                </c:pt>
                <c:pt idx="58">
                  <c:v>14.287000000000006</c:v>
                </c:pt>
                <c:pt idx="59">
                  <c:v>12.597999999999985</c:v>
                </c:pt>
                <c:pt idx="60">
                  <c:v>25.793000000000035</c:v>
                </c:pt>
                <c:pt idx="61">
                  <c:v>26.72</c:v>
                </c:pt>
                <c:pt idx="62">
                  <c:v>22.104000000000013</c:v>
                </c:pt>
                <c:pt idx="63">
                  <c:v>26.751000000000005</c:v>
                </c:pt>
                <c:pt idx="64">
                  <c:v>25.257000000000005</c:v>
                </c:pt>
                <c:pt idx="65">
                  <c:v>23.409999999999997</c:v>
                </c:pt>
                <c:pt idx="66">
                  <c:v>23.370999999999981</c:v>
                </c:pt>
                <c:pt idx="67">
                  <c:v>23.937999999999988</c:v>
                </c:pt>
                <c:pt idx="68">
                  <c:v>27.206999999999994</c:v>
                </c:pt>
                <c:pt idx="69">
                  <c:v>28.454000000000008</c:v>
                </c:pt>
                <c:pt idx="70">
                  <c:v>14.287000000000006</c:v>
                </c:pt>
                <c:pt idx="71">
                  <c:v>12.597999999999985</c:v>
                </c:pt>
                <c:pt idx="72">
                  <c:v>25.793000000000035</c:v>
                </c:pt>
                <c:pt idx="73">
                  <c:v>26.72</c:v>
                </c:pt>
                <c:pt idx="74">
                  <c:v>22.104000000000013</c:v>
                </c:pt>
                <c:pt idx="75">
                  <c:v>26.751000000000005</c:v>
                </c:pt>
                <c:pt idx="76">
                  <c:v>25.257000000000005</c:v>
                </c:pt>
                <c:pt idx="77">
                  <c:v>23.409999999999997</c:v>
                </c:pt>
                <c:pt idx="78">
                  <c:v>23.370999999999981</c:v>
                </c:pt>
                <c:pt idx="79">
                  <c:v>23.937999999999988</c:v>
                </c:pt>
                <c:pt idx="80">
                  <c:v>27.206999999999994</c:v>
                </c:pt>
                <c:pt idx="81">
                  <c:v>28.454000000000008</c:v>
                </c:pt>
                <c:pt idx="82">
                  <c:v>14.287000000000006</c:v>
                </c:pt>
                <c:pt idx="83">
                  <c:v>12.597999999999985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55226784"/>
        <c:axId val="1155227344"/>
      </c:areaChart>
      <c:lineChart>
        <c:grouping val="standard"/>
        <c:varyColors val="0"/>
        <c:ser>
          <c:idx val="0"/>
          <c:order val="0"/>
          <c:tx>
            <c:v>Distillate inventories</c:v>
          </c:tx>
          <c:spPr>
            <a:ln>
              <a:solidFill>
                <a:schemeClr val="accent3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'18'!$A$28:$A$111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'18'!$B$28:$B$111</c:f>
              <c:numCache>
                <c:formatCode>0.0</c:formatCode>
                <c:ptCount val="84"/>
                <c:pt idx="0">
                  <c:v>114.66800000000001</c:v>
                </c:pt>
                <c:pt idx="1">
                  <c:v>113.10299999999999</c:v>
                </c:pt>
                <c:pt idx="2">
                  <c:v>115.227</c:v>
                </c:pt>
                <c:pt idx="3">
                  <c:v>116.69199999999999</c:v>
                </c:pt>
                <c:pt idx="4">
                  <c:v>121.56399999999999</c:v>
                </c:pt>
                <c:pt idx="5">
                  <c:v>121.58499999999999</c:v>
                </c:pt>
                <c:pt idx="6">
                  <c:v>125.45699999999999</c:v>
                </c:pt>
                <c:pt idx="7">
                  <c:v>128.31299999999999</c:v>
                </c:pt>
                <c:pt idx="8">
                  <c:v>131.43600000000001</c:v>
                </c:pt>
                <c:pt idx="9">
                  <c:v>120.372</c:v>
                </c:pt>
                <c:pt idx="10">
                  <c:v>126.215</c:v>
                </c:pt>
                <c:pt idx="11">
                  <c:v>136.286</c:v>
                </c:pt>
                <c:pt idx="12">
                  <c:v>132.608</c:v>
                </c:pt>
                <c:pt idx="13">
                  <c:v>123.608</c:v>
                </c:pt>
                <c:pt idx="14">
                  <c:v>128.69200000000001</c:v>
                </c:pt>
                <c:pt idx="15">
                  <c:v>129.77600000000001</c:v>
                </c:pt>
                <c:pt idx="16">
                  <c:v>135.40199999999999</c:v>
                </c:pt>
                <c:pt idx="17">
                  <c:v>139.636</c:v>
                </c:pt>
                <c:pt idx="18">
                  <c:v>142.053</c:v>
                </c:pt>
                <c:pt idx="19">
                  <c:v>152.529</c:v>
                </c:pt>
                <c:pt idx="20">
                  <c:v>149.40299999999999</c:v>
                </c:pt>
                <c:pt idx="21">
                  <c:v>143.625</c:v>
                </c:pt>
                <c:pt idx="22">
                  <c:v>157.21</c:v>
                </c:pt>
                <c:pt idx="23">
                  <c:v>161.32599999999999</c:v>
                </c:pt>
                <c:pt idx="24">
                  <c:v>160.595</c:v>
                </c:pt>
                <c:pt idx="25">
                  <c:v>162.49600000000001</c:v>
                </c:pt>
                <c:pt idx="26">
                  <c:v>160.07300000000001</c:v>
                </c:pt>
                <c:pt idx="27">
                  <c:v>154.74100000000001</c:v>
                </c:pt>
                <c:pt idx="28">
                  <c:v>154.947</c:v>
                </c:pt>
                <c:pt idx="29">
                  <c:v>149.767</c:v>
                </c:pt>
                <c:pt idx="30">
                  <c:v>156.50700000000001</c:v>
                </c:pt>
                <c:pt idx="31">
                  <c:v>160.33799999999999</c:v>
                </c:pt>
                <c:pt idx="32">
                  <c:v>161.05099999999999</c:v>
                </c:pt>
                <c:pt idx="33">
                  <c:v>154.715</c:v>
                </c:pt>
                <c:pt idx="34">
                  <c:v>161.27799999999999</c:v>
                </c:pt>
                <c:pt idx="35">
                  <c:v>166.095</c:v>
                </c:pt>
                <c:pt idx="36">
                  <c:v>170.24700000000001</c:v>
                </c:pt>
                <c:pt idx="37">
                  <c:v>162.83199999999999</c:v>
                </c:pt>
                <c:pt idx="38">
                  <c:v>152.029</c:v>
                </c:pt>
                <c:pt idx="39">
                  <c:v>154.95699999999999</c:v>
                </c:pt>
                <c:pt idx="40">
                  <c:v>154.24700000000001</c:v>
                </c:pt>
                <c:pt idx="41">
                  <c:v>152.06</c:v>
                </c:pt>
                <c:pt idx="42">
                  <c:v>151.494</c:v>
                </c:pt>
                <c:pt idx="43">
                  <c:v>147.80600000000001</c:v>
                </c:pt>
                <c:pt idx="44">
                  <c:v>137.33099999999999</c:v>
                </c:pt>
                <c:pt idx="45">
                  <c:v>130.053</c:v>
                </c:pt>
                <c:pt idx="46">
                  <c:v>133.387</c:v>
                </c:pt>
                <c:pt idx="47">
                  <c:v>145.63800000000001</c:v>
                </c:pt>
                <c:pt idx="48">
                  <c:v>141.12899999999999</c:v>
                </c:pt>
                <c:pt idx="49">
                  <c:v>138.578</c:v>
                </c:pt>
                <c:pt idx="50">
                  <c:v>130.39099999999999</c:v>
                </c:pt>
                <c:pt idx="51">
                  <c:v>120.59099999999999</c:v>
                </c:pt>
                <c:pt idx="52">
                  <c:v>115.199</c:v>
                </c:pt>
                <c:pt idx="53">
                  <c:v>120.379</c:v>
                </c:pt>
                <c:pt idx="54">
                  <c:v>127.081</c:v>
                </c:pt>
                <c:pt idx="55">
                  <c:v>132.03700000000001</c:v>
                </c:pt>
                <c:pt idx="56">
                  <c:v>137.06</c:v>
                </c:pt>
                <c:pt idx="57">
                  <c:v>124.18300000000001</c:v>
                </c:pt>
                <c:pt idx="58">
                  <c:v>126.35599999999999</c:v>
                </c:pt>
                <c:pt idx="59">
                  <c:v>140.042</c:v>
                </c:pt>
                <c:pt idx="60">
                  <c:v>139.01300000000001</c:v>
                </c:pt>
                <c:pt idx="61">
                  <c:v>135.10509999999999</c:v>
                </c:pt>
                <c:pt idx="62">
                  <c:v>131.09549999999999</c:v>
                </c:pt>
                <c:pt idx="63">
                  <c:v>130.23179999999999</c:v>
                </c:pt>
                <c:pt idx="64">
                  <c:v>131.69139999999999</c:v>
                </c:pt>
                <c:pt idx="65">
                  <c:v>133.50389999999999</c:v>
                </c:pt>
                <c:pt idx="66">
                  <c:v>138.54220000000001</c:v>
                </c:pt>
                <c:pt idx="67">
                  <c:v>140.19390000000001</c:v>
                </c:pt>
                <c:pt idx="68">
                  <c:v>138.386</c:v>
                </c:pt>
                <c:pt idx="69">
                  <c:v>131.92689999999999</c:v>
                </c:pt>
                <c:pt idx="70">
                  <c:v>136.36269999999999</c:v>
                </c:pt>
                <c:pt idx="71">
                  <c:v>143.11070000000001</c:v>
                </c:pt>
                <c:pt idx="72">
                  <c:v>141.3939</c:v>
                </c:pt>
                <c:pt idx="73">
                  <c:v>137.4417</c:v>
                </c:pt>
                <c:pt idx="74">
                  <c:v>133.46690000000001</c:v>
                </c:pt>
                <c:pt idx="75">
                  <c:v>132.3758</c:v>
                </c:pt>
                <c:pt idx="76">
                  <c:v>133.7807</c:v>
                </c:pt>
                <c:pt idx="77">
                  <c:v>135.6294</c:v>
                </c:pt>
                <c:pt idx="78">
                  <c:v>140.56790000000001</c:v>
                </c:pt>
                <c:pt idx="79">
                  <c:v>142.35820000000001</c:v>
                </c:pt>
                <c:pt idx="80">
                  <c:v>140.505</c:v>
                </c:pt>
                <c:pt idx="81">
                  <c:v>134.21449999999999</c:v>
                </c:pt>
                <c:pt idx="82">
                  <c:v>138.80269999999999</c:v>
                </c:pt>
                <c:pt idx="83">
                  <c:v>145.4169</c:v>
                </c:pt>
              </c:numCache>
            </c:numRef>
          </c:val>
          <c:smooth val="0"/>
        </c:ser>
        <c:ser>
          <c:idx val="1"/>
          <c:order val="1"/>
          <c:tx>
            <c:v>Gasoline inventories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'18'!$A$28:$A$111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'18'!$C$28:$C$111</c:f>
              <c:numCache>
                <c:formatCode>0.0</c:formatCode>
                <c:ptCount val="84"/>
                <c:pt idx="0">
                  <c:v>235.85499999999999</c:v>
                </c:pt>
                <c:pt idx="1">
                  <c:v>229.499</c:v>
                </c:pt>
                <c:pt idx="2">
                  <c:v>221.61199999999999</c:v>
                </c:pt>
                <c:pt idx="3">
                  <c:v>216.76</c:v>
                </c:pt>
                <c:pt idx="4">
                  <c:v>218.15199999999999</c:v>
                </c:pt>
                <c:pt idx="5">
                  <c:v>219.25200000000001</c:v>
                </c:pt>
                <c:pt idx="6">
                  <c:v>217.56100000000001</c:v>
                </c:pt>
                <c:pt idx="7">
                  <c:v>212.14500000000001</c:v>
                </c:pt>
                <c:pt idx="8">
                  <c:v>212.45099999999999</c:v>
                </c:pt>
                <c:pt idx="9">
                  <c:v>203.673</c:v>
                </c:pt>
                <c:pt idx="10">
                  <c:v>219.55500000000001</c:v>
                </c:pt>
                <c:pt idx="11">
                  <c:v>240.36799999999999</c:v>
                </c:pt>
                <c:pt idx="12">
                  <c:v>243.977</c:v>
                </c:pt>
                <c:pt idx="13">
                  <c:v>241.34800000000001</c:v>
                </c:pt>
                <c:pt idx="14">
                  <c:v>232.93100000000001</c:v>
                </c:pt>
                <c:pt idx="15">
                  <c:v>228.58099999999999</c:v>
                </c:pt>
                <c:pt idx="16">
                  <c:v>222.584</c:v>
                </c:pt>
                <c:pt idx="17">
                  <c:v>221.09899999999999</c:v>
                </c:pt>
                <c:pt idx="18">
                  <c:v>217.71899999999999</c:v>
                </c:pt>
                <c:pt idx="19">
                  <c:v>218.255</c:v>
                </c:pt>
                <c:pt idx="20">
                  <c:v>225.21600000000001</c:v>
                </c:pt>
                <c:pt idx="21">
                  <c:v>217.35599999999999</c:v>
                </c:pt>
                <c:pt idx="22">
                  <c:v>222.93700000000001</c:v>
                </c:pt>
                <c:pt idx="23">
                  <c:v>235.465</c:v>
                </c:pt>
                <c:pt idx="24">
                  <c:v>261.64800000000002</c:v>
                </c:pt>
                <c:pt idx="25">
                  <c:v>256.21899999999999</c:v>
                </c:pt>
                <c:pt idx="26">
                  <c:v>243.71600000000001</c:v>
                </c:pt>
                <c:pt idx="27">
                  <c:v>243.47900000000001</c:v>
                </c:pt>
                <c:pt idx="28">
                  <c:v>243.40899999999999</c:v>
                </c:pt>
                <c:pt idx="29">
                  <c:v>242.66200000000001</c:v>
                </c:pt>
                <c:pt idx="30">
                  <c:v>240.93199999999999</c:v>
                </c:pt>
                <c:pt idx="31">
                  <c:v>230.411</c:v>
                </c:pt>
                <c:pt idx="32">
                  <c:v>227.697</c:v>
                </c:pt>
                <c:pt idx="33">
                  <c:v>225.59399999999999</c:v>
                </c:pt>
                <c:pt idx="34">
                  <c:v>233.84200000000001</c:v>
                </c:pt>
                <c:pt idx="35">
                  <c:v>238.58699999999999</c:v>
                </c:pt>
                <c:pt idx="36">
                  <c:v>261.10899999999998</c:v>
                </c:pt>
                <c:pt idx="37">
                  <c:v>253.63499999999999</c:v>
                </c:pt>
                <c:pt idx="38">
                  <c:v>239.55799999999999</c:v>
                </c:pt>
                <c:pt idx="39">
                  <c:v>243.511</c:v>
                </c:pt>
                <c:pt idx="40">
                  <c:v>242.48400000000001</c:v>
                </c:pt>
                <c:pt idx="41">
                  <c:v>238.417</c:v>
                </c:pt>
                <c:pt idx="42">
                  <c:v>232.85900000000001</c:v>
                </c:pt>
                <c:pt idx="43">
                  <c:v>226.78800000000001</c:v>
                </c:pt>
                <c:pt idx="44">
                  <c:v>223.20400000000001</c:v>
                </c:pt>
                <c:pt idx="45">
                  <c:v>215.89599999999999</c:v>
                </c:pt>
                <c:pt idx="46">
                  <c:v>224.91800000000001</c:v>
                </c:pt>
                <c:pt idx="47">
                  <c:v>236.816</c:v>
                </c:pt>
                <c:pt idx="48">
                  <c:v>247.94800000000001</c:v>
                </c:pt>
                <c:pt idx="49">
                  <c:v>252.56700000000001</c:v>
                </c:pt>
                <c:pt idx="50">
                  <c:v>239.62899999999999</c:v>
                </c:pt>
                <c:pt idx="51">
                  <c:v>239.864</c:v>
                </c:pt>
                <c:pt idx="52">
                  <c:v>242.17400000000001</c:v>
                </c:pt>
                <c:pt idx="53">
                  <c:v>240.31200000000001</c:v>
                </c:pt>
                <c:pt idx="54">
                  <c:v>233.91300000000001</c:v>
                </c:pt>
                <c:pt idx="55">
                  <c:v>236.083</c:v>
                </c:pt>
                <c:pt idx="56">
                  <c:v>239.65799999999999</c:v>
                </c:pt>
                <c:pt idx="57">
                  <c:v>232.12700000000001</c:v>
                </c:pt>
                <c:pt idx="58">
                  <c:v>230.005</c:v>
                </c:pt>
                <c:pt idx="59">
                  <c:v>248.06299999999999</c:v>
                </c:pt>
                <c:pt idx="60">
                  <c:v>257.892</c:v>
                </c:pt>
                <c:pt idx="61">
                  <c:v>253.76179999999999</c:v>
                </c:pt>
                <c:pt idx="62">
                  <c:v>245.1849</c:v>
                </c:pt>
                <c:pt idx="63">
                  <c:v>239.36</c:v>
                </c:pt>
                <c:pt idx="64">
                  <c:v>238.554</c:v>
                </c:pt>
                <c:pt idx="65">
                  <c:v>239.8271</c:v>
                </c:pt>
                <c:pt idx="66">
                  <c:v>239.0521</c:v>
                </c:pt>
                <c:pt idx="67">
                  <c:v>233.9941</c:v>
                </c:pt>
                <c:pt idx="68">
                  <c:v>234.1377</c:v>
                </c:pt>
                <c:pt idx="69">
                  <c:v>228.80609999999999</c:v>
                </c:pt>
                <c:pt idx="70">
                  <c:v>237.16300000000001</c:v>
                </c:pt>
                <c:pt idx="71">
                  <c:v>247.43209999999999</c:v>
                </c:pt>
                <c:pt idx="72">
                  <c:v>256.02089999999998</c:v>
                </c:pt>
                <c:pt idx="73">
                  <c:v>254.09710000000001</c:v>
                </c:pt>
                <c:pt idx="74">
                  <c:v>246.62549999999999</c:v>
                </c:pt>
                <c:pt idx="75">
                  <c:v>241.46180000000001</c:v>
                </c:pt>
                <c:pt idx="76">
                  <c:v>240.94239999999999</c:v>
                </c:pt>
                <c:pt idx="77">
                  <c:v>242.88640000000001</c:v>
                </c:pt>
                <c:pt idx="78">
                  <c:v>242.7664</c:v>
                </c:pt>
                <c:pt idx="79">
                  <c:v>238.3177</c:v>
                </c:pt>
                <c:pt idx="80">
                  <c:v>238.2861</c:v>
                </c:pt>
                <c:pt idx="81">
                  <c:v>232.27680000000001</c:v>
                </c:pt>
                <c:pt idx="82">
                  <c:v>240.411</c:v>
                </c:pt>
                <c:pt idx="83">
                  <c:v>250.7962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55226784"/>
        <c:axId val="1155227344"/>
      </c:lineChart>
      <c:scatterChart>
        <c:scatterStyle val="lineMarker"/>
        <c:varyColors val="0"/>
        <c:ser>
          <c:idx val="6"/>
          <c:order val="6"/>
          <c:tx>
            <c:v>Forecast</c:v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6537445014495136E-2"/>
                  <c:y val="2.8795601733215302E-2"/>
                </c:manualLayout>
              </c:layout>
              <c:tx>
                <c:rich>
                  <a:bodyPr/>
                  <a:lstStyle/>
                  <a:p>
                    <a:r>
                      <a:rPr lang="en-US" sz="900" baseline="0"/>
                      <a:t>forecast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'18'!$A$116:$A$117</c:f>
              <c:numCache>
                <c:formatCode>General</c:formatCode>
                <c:ptCount val="2"/>
                <c:pt idx="0">
                  <c:v>61</c:v>
                </c:pt>
                <c:pt idx="1">
                  <c:v>61</c:v>
                </c:pt>
              </c:numCache>
            </c:numRef>
          </c:xVal>
          <c:yVal>
            <c:numRef>
              <c:f>'18'!$B$116:$B$117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55227904"/>
        <c:axId val="1155228464"/>
      </c:scatterChart>
      <c:dateAx>
        <c:axId val="1155226784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1155227344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1155227344"/>
        <c:scaling>
          <c:orientation val="minMax"/>
          <c:max val="280"/>
          <c:min val="6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crossAx val="1155226784"/>
        <c:crosses val="autoZero"/>
        <c:crossBetween val="between"/>
        <c:majorUnit val="20"/>
      </c:valAx>
      <c:valAx>
        <c:axId val="1155227904"/>
        <c:scaling>
          <c:orientation val="minMax"/>
          <c:max val="84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1155228464"/>
        <c:crosses val="max"/>
        <c:crossBetween val="midCat"/>
      </c:valAx>
      <c:valAx>
        <c:axId val="1155228464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solidFill>
            <a:schemeClr val="bg1">
              <a:lumMod val="85000"/>
            </a:schemeClr>
          </a:solidFill>
          <a:ln>
            <a:noFill/>
          </a:ln>
        </c:spPr>
        <c:crossAx val="1155227904"/>
        <c:crosses val="max"/>
        <c:crossBetween val="midCat"/>
      </c:valAx>
      <c:spPr>
        <a:noFill/>
        <a:ln w="9525">
          <a:solidFill>
            <a:schemeClr val="bg1">
              <a:lumMod val="85000"/>
            </a:schemeClr>
          </a:solidFill>
        </a:ln>
      </c:spPr>
    </c:plotArea>
    <c:plotVisOnly val="1"/>
    <c:dispBlanksAs val="zero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1961462134306394E-2"/>
          <c:y val="0.13172622652937616"/>
          <c:w val="0.77461036882584799"/>
          <c:h val="0.62797372221963377"/>
        </c:manualLayout>
      </c:layout>
      <c:areaChart>
        <c:grouping val="standard"/>
        <c:varyColors val="0"/>
        <c:ser>
          <c:idx val="0"/>
          <c:order val="0"/>
          <c:tx>
            <c:strRef>
              <c:f>'19'!$B$28</c:f>
              <c:strCache>
                <c:ptCount val="1"/>
                <c:pt idx="0">
                  <c:v>crude oil net imports</c:v>
                </c:pt>
              </c:strCache>
            </c:strRef>
          </c:tx>
          <c:spPr>
            <a:solidFill>
              <a:schemeClr val="accent1"/>
            </a:solidFill>
            <a:ln>
              <a:solidFill>
                <a:schemeClr val="accent1">
                  <a:alpha val="80000"/>
                </a:schemeClr>
              </a:solidFill>
            </a:ln>
          </c:spPr>
          <c:cat>
            <c:numRef>
              <c:f>'19'!$A$29:$A$124</c:f>
              <c:numCache>
                <c:formatCode>mmm\ yyyy</c:formatCode>
                <c:ptCount val="96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  <c:pt idx="84">
                  <c:v>43831</c:v>
                </c:pt>
                <c:pt idx="85">
                  <c:v>43862</c:v>
                </c:pt>
                <c:pt idx="86">
                  <c:v>43891</c:v>
                </c:pt>
                <c:pt idx="87">
                  <c:v>43922</c:v>
                </c:pt>
                <c:pt idx="88">
                  <c:v>43952</c:v>
                </c:pt>
                <c:pt idx="89">
                  <c:v>43983</c:v>
                </c:pt>
                <c:pt idx="90">
                  <c:v>44013</c:v>
                </c:pt>
                <c:pt idx="91">
                  <c:v>44044</c:v>
                </c:pt>
                <c:pt idx="92">
                  <c:v>44075</c:v>
                </c:pt>
                <c:pt idx="93">
                  <c:v>44105</c:v>
                </c:pt>
                <c:pt idx="94">
                  <c:v>44136</c:v>
                </c:pt>
                <c:pt idx="95">
                  <c:v>44166</c:v>
                </c:pt>
              </c:numCache>
            </c:numRef>
          </c:cat>
          <c:val>
            <c:numRef>
              <c:f>'19'!$B$29:$B$124</c:f>
              <c:numCache>
                <c:formatCode>0.00</c:formatCode>
                <c:ptCount val="96"/>
                <c:pt idx="0">
                  <c:v>7.8466019999999999</c:v>
                </c:pt>
                <c:pt idx="1">
                  <c:v>7.1602059999999996</c:v>
                </c:pt>
                <c:pt idx="2">
                  <c:v>7.3899460000000001</c:v>
                </c:pt>
                <c:pt idx="3">
                  <c:v>7.6218690000000002</c:v>
                </c:pt>
                <c:pt idx="4">
                  <c:v>7.6108450000000003</c:v>
                </c:pt>
                <c:pt idx="5">
                  <c:v>7.6068939999999996</c:v>
                </c:pt>
                <c:pt idx="6">
                  <c:v>7.9539140000000002</c:v>
                </c:pt>
                <c:pt idx="7">
                  <c:v>8.0286000000000008</c:v>
                </c:pt>
                <c:pt idx="8">
                  <c:v>7.8179160000000003</c:v>
                </c:pt>
                <c:pt idx="9">
                  <c:v>7.3594629999999999</c:v>
                </c:pt>
                <c:pt idx="10">
                  <c:v>7.1556509999999998</c:v>
                </c:pt>
                <c:pt idx="11">
                  <c:v>7.5511439999999999</c:v>
                </c:pt>
                <c:pt idx="12">
                  <c:v>7.3410010000000003</c:v>
                </c:pt>
                <c:pt idx="13">
                  <c:v>6.952318</c:v>
                </c:pt>
                <c:pt idx="14">
                  <c:v>7.0223620000000002</c:v>
                </c:pt>
                <c:pt idx="15">
                  <c:v>7.2730370000000004</c:v>
                </c:pt>
                <c:pt idx="16">
                  <c:v>6.8583850000000002</c:v>
                </c:pt>
                <c:pt idx="17">
                  <c:v>6.6730520000000002</c:v>
                </c:pt>
                <c:pt idx="18">
                  <c:v>7.2093360000000004</c:v>
                </c:pt>
                <c:pt idx="19">
                  <c:v>7.0810719999999998</c:v>
                </c:pt>
                <c:pt idx="20">
                  <c:v>7.1457249999999997</c:v>
                </c:pt>
                <c:pt idx="21">
                  <c:v>6.7724690000000001</c:v>
                </c:pt>
                <c:pt idx="22">
                  <c:v>6.7741899999999999</c:v>
                </c:pt>
                <c:pt idx="23">
                  <c:v>6.8040180000000001</c:v>
                </c:pt>
                <c:pt idx="24">
                  <c:v>6.6765330000000001</c:v>
                </c:pt>
                <c:pt idx="25">
                  <c:v>6.6581149999999996</c:v>
                </c:pt>
                <c:pt idx="26">
                  <c:v>7.1546649999999996</c:v>
                </c:pt>
                <c:pt idx="27">
                  <c:v>6.6086640000000001</c:v>
                </c:pt>
                <c:pt idx="28">
                  <c:v>6.7182659999999998</c:v>
                </c:pt>
                <c:pt idx="29">
                  <c:v>6.8754379999999999</c:v>
                </c:pt>
                <c:pt idx="30">
                  <c:v>6.8137549999999996</c:v>
                </c:pt>
                <c:pt idx="31">
                  <c:v>7.2556820000000002</c:v>
                </c:pt>
                <c:pt idx="32">
                  <c:v>6.8174530000000004</c:v>
                </c:pt>
                <c:pt idx="33">
                  <c:v>6.6021879999999999</c:v>
                </c:pt>
                <c:pt idx="34">
                  <c:v>7.051253</c:v>
                </c:pt>
                <c:pt idx="35">
                  <c:v>7.5097639999999997</c:v>
                </c:pt>
                <c:pt idx="36">
                  <c:v>7.1254619999999997</c:v>
                </c:pt>
                <c:pt idx="37">
                  <c:v>7.4596780000000003</c:v>
                </c:pt>
                <c:pt idx="38">
                  <c:v>7.416506</c:v>
                </c:pt>
                <c:pt idx="39">
                  <c:v>6.987679</c:v>
                </c:pt>
                <c:pt idx="40">
                  <c:v>7.1398349999999997</c:v>
                </c:pt>
                <c:pt idx="41">
                  <c:v>7.0295759999999996</c:v>
                </c:pt>
                <c:pt idx="42">
                  <c:v>7.5604620000000002</c:v>
                </c:pt>
                <c:pt idx="43">
                  <c:v>7.2951889999999997</c:v>
                </c:pt>
                <c:pt idx="44">
                  <c:v>7.2657489999999996</c:v>
                </c:pt>
                <c:pt idx="45">
                  <c:v>7.0681960000000004</c:v>
                </c:pt>
                <c:pt idx="46">
                  <c:v>7.417357</c:v>
                </c:pt>
                <c:pt idx="47">
                  <c:v>7.3489389999999997</c:v>
                </c:pt>
                <c:pt idx="48">
                  <c:v>7.7666180000000002</c:v>
                </c:pt>
                <c:pt idx="49">
                  <c:v>6.7309140000000003</c:v>
                </c:pt>
                <c:pt idx="50">
                  <c:v>7.2349480000000002</c:v>
                </c:pt>
                <c:pt idx="51">
                  <c:v>7.0765719999999996</c:v>
                </c:pt>
                <c:pt idx="52">
                  <c:v>7.3889509999999996</c:v>
                </c:pt>
                <c:pt idx="53">
                  <c:v>7.2241460000000002</c:v>
                </c:pt>
                <c:pt idx="54">
                  <c:v>6.9589410000000003</c:v>
                </c:pt>
                <c:pt idx="55">
                  <c:v>7.1055869999999999</c:v>
                </c:pt>
                <c:pt idx="56">
                  <c:v>5.860284</c:v>
                </c:pt>
                <c:pt idx="57">
                  <c:v>5.9607099999999997</c:v>
                </c:pt>
                <c:pt idx="58">
                  <c:v>6.1302190000000003</c:v>
                </c:pt>
                <c:pt idx="59">
                  <c:v>6.2600389999999999</c:v>
                </c:pt>
                <c:pt idx="60">
                  <c:v>6.6708629999999998</c:v>
                </c:pt>
                <c:pt idx="61">
                  <c:v>5.8876819999999999</c:v>
                </c:pt>
                <c:pt idx="62">
                  <c:v>5.9443020000000004</c:v>
                </c:pt>
                <c:pt idx="63">
                  <c:v>6.4887170000000003</c:v>
                </c:pt>
                <c:pt idx="64">
                  <c:v>5.8192089999999999</c:v>
                </c:pt>
                <c:pt idx="65">
                  <c:v>6.2799519999999998</c:v>
                </c:pt>
                <c:pt idx="66">
                  <c:v>5.7846330000000004</c:v>
                </c:pt>
                <c:pt idx="67">
                  <c:v>6.2507859999999997</c:v>
                </c:pt>
                <c:pt idx="68">
                  <c:v>5.4730999999999996</c:v>
                </c:pt>
                <c:pt idx="69">
                  <c:v>4.986548</c:v>
                </c:pt>
                <c:pt idx="70">
                  <c:v>5.5774549999999996</c:v>
                </c:pt>
                <c:pt idx="71">
                  <c:v>5.1102580645</c:v>
                </c:pt>
                <c:pt idx="72">
                  <c:v>5.1053870968000004</c:v>
                </c:pt>
                <c:pt idx="73">
                  <c:v>4.6769379999999998</c:v>
                </c:pt>
                <c:pt idx="74">
                  <c:v>4.9594079999999998</c:v>
                </c:pt>
                <c:pt idx="75">
                  <c:v>4.7173720000000001</c:v>
                </c:pt>
                <c:pt idx="76">
                  <c:v>4.8377660000000002</c:v>
                </c:pt>
                <c:pt idx="77">
                  <c:v>4.5662649999999996</c:v>
                </c:pt>
                <c:pt idx="78">
                  <c:v>4.7137880000000001</c:v>
                </c:pt>
                <c:pt idx="79">
                  <c:v>4.8706329999999998</c:v>
                </c:pt>
                <c:pt idx="80">
                  <c:v>4.5325009999999999</c:v>
                </c:pt>
                <c:pt idx="81">
                  <c:v>4.1774079999999998</c:v>
                </c:pt>
                <c:pt idx="82">
                  <c:v>4.2938559999999999</c:v>
                </c:pt>
                <c:pt idx="83">
                  <c:v>4.5719279999999998</c:v>
                </c:pt>
                <c:pt idx="84">
                  <c:v>4.3373920000000004</c:v>
                </c:pt>
                <c:pt idx="85">
                  <c:v>4.2096369999999999</c:v>
                </c:pt>
                <c:pt idx="86">
                  <c:v>4.6723910000000002</c:v>
                </c:pt>
                <c:pt idx="87">
                  <c:v>4.7463600000000001</c:v>
                </c:pt>
                <c:pt idx="88">
                  <c:v>4.9507089999999998</c:v>
                </c:pt>
                <c:pt idx="89">
                  <c:v>4.4440419999999996</c:v>
                </c:pt>
                <c:pt idx="90">
                  <c:v>4.5082440000000004</c:v>
                </c:pt>
                <c:pt idx="91">
                  <c:v>4.6848219999999996</c:v>
                </c:pt>
                <c:pt idx="92">
                  <c:v>4.4964709999999997</c:v>
                </c:pt>
                <c:pt idx="93">
                  <c:v>4.357939</c:v>
                </c:pt>
                <c:pt idx="94">
                  <c:v>4.1609160000000003</c:v>
                </c:pt>
                <c:pt idx="95">
                  <c:v>4.2015890000000002</c:v>
                </c:pt>
              </c:numCache>
            </c:numRef>
          </c:val>
        </c:ser>
        <c:ser>
          <c:idx val="1"/>
          <c:order val="1"/>
          <c:tx>
            <c:strRef>
              <c:f>'19'!$C$28</c:f>
              <c:strCache>
                <c:ptCount val="1"/>
                <c:pt idx="0">
                  <c:v>product net imports</c:v>
                </c:pt>
              </c:strCache>
            </c:strRef>
          </c:tx>
          <c:spPr>
            <a:solidFill>
              <a:schemeClr val="accent3"/>
            </a:solidFill>
          </c:spPr>
          <c:cat>
            <c:numRef>
              <c:f>'19'!$A$29:$A$124</c:f>
              <c:numCache>
                <c:formatCode>mmm\ yyyy</c:formatCode>
                <c:ptCount val="96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  <c:pt idx="84">
                  <c:v>43831</c:v>
                </c:pt>
                <c:pt idx="85">
                  <c:v>43862</c:v>
                </c:pt>
                <c:pt idx="86">
                  <c:v>43891</c:v>
                </c:pt>
                <c:pt idx="87">
                  <c:v>43922</c:v>
                </c:pt>
                <c:pt idx="88">
                  <c:v>43952</c:v>
                </c:pt>
                <c:pt idx="89">
                  <c:v>43983</c:v>
                </c:pt>
                <c:pt idx="90">
                  <c:v>44013</c:v>
                </c:pt>
                <c:pt idx="91">
                  <c:v>44044</c:v>
                </c:pt>
                <c:pt idx="92">
                  <c:v>44075</c:v>
                </c:pt>
                <c:pt idx="93">
                  <c:v>44105</c:v>
                </c:pt>
                <c:pt idx="94">
                  <c:v>44136</c:v>
                </c:pt>
                <c:pt idx="95">
                  <c:v>44166</c:v>
                </c:pt>
              </c:numCache>
            </c:numRef>
          </c:cat>
          <c:val>
            <c:numRef>
              <c:f>'19'!$C$29:$C$124</c:f>
              <c:numCache>
                <c:formatCode>0.00</c:formatCode>
                <c:ptCount val="96"/>
                <c:pt idx="0">
                  <c:v>-0.63896500000000001</c:v>
                </c:pt>
                <c:pt idx="1">
                  <c:v>-1.1536839999999999</c:v>
                </c:pt>
                <c:pt idx="2">
                  <c:v>-0.96693399999999996</c:v>
                </c:pt>
                <c:pt idx="3">
                  <c:v>-0.68905799999999995</c:v>
                </c:pt>
                <c:pt idx="4">
                  <c:v>-0.90831899999999999</c:v>
                </c:pt>
                <c:pt idx="5">
                  <c:v>-1.3188500000000001</c:v>
                </c:pt>
                <c:pt idx="6">
                  <c:v>-1.504672</c:v>
                </c:pt>
                <c:pt idx="7">
                  <c:v>-1.5043150000000001</c:v>
                </c:pt>
                <c:pt idx="8">
                  <c:v>-1.413176</c:v>
                </c:pt>
                <c:pt idx="9">
                  <c:v>-1.8247930000000001</c:v>
                </c:pt>
                <c:pt idx="10">
                  <c:v>-1.7368790000000001</c:v>
                </c:pt>
                <c:pt idx="11">
                  <c:v>-2.6133929999999999</c:v>
                </c:pt>
                <c:pt idx="12">
                  <c:v>-1.9472400000000001</c:v>
                </c:pt>
                <c:pt idx="13">
                  <c:v>-1.4550449999999999</c:v>
                </c:pt>
                <c:pt idx="14">
                  <c:v>-1.759333</c:v>
                </c:pt>
                <c:pt idx="15">
                  <c:v>-1.6471389999999999</c:v>
                </c:pt>
                <c:pt idx="16">
                  <c:v>-1.5838890000000001</c:v>
                </c:pt>
                <c:pt idx="17">
                  <c:v>-1.991042</c:v>
                </c:pt>
                <c:pt idx="18">
                  <c:v>-2.177689</c:v>
                </c:pt>
                <c:pt idx="19">
                  <c:v>-2.2196639999999999</c:v>
                </c:pt>
                <c:pt idx="20">
                  <c:v>-1.911557</c:v>
                </c:pt>
                <c:pt idx="21">
                  <c:v>-1.9820059999999999</c:v>
                </c:pt>
                <c:pt idx="22">
                  <c:v>-2.1183369999999999</c:v>
                </c:pt>
                <c:pt idx="23">
                  <c:v>-2.2939229999999999</c:v>
                </c:pt>
                <c:pt idx="24">
                  <c:v>-1.7907310000000001</c:v>
                </c:pt>
                <c:pt idx="25">
                  <c:v>-2.0258259999999999</c:v>
                </c:pt>
                <c:pt idx="26">
                  <c:v>-1.627316</c:v>
                </c:pt>
                <c:pt idx="27">
                  <c:v>-2.1724290000000002</c:v>
                </c:pt>
                <c:pt idx="28">
                  <c:v>-2.0687769999999999</c:v>
                </c:pt>
                <c:pt idx="29">
                  <c:v>-1.927373</c:v>
                </c:pt>
                <c:pt idx="30">
                  <c:v>-2.202874</c:v>
                </c:pt>
                <c:pt idx="31">
                  <c:v>-1.9047320000000001</c:v>
                </c:pt>
                <c:pt idx="32">
                  <c:v>-2.3109120000000001</c:v>
                </c:pt>
                <c:pt idx="33">
                  <c:v>-2.377224</c:v>
                </c:pt>
                <c:pt idx="34">
                  <c:v>-2.8034789999999998</c:v>
                </c:pt>
                <c:pt idx="35">
                  <c:v>-3.0336080000000001</c:v>
                </c:pt>
                <c:pt idx="36">
                  <c:v>-2.3954680000000002</c:v>
                </c:pt>
                <c:pt idx="37">
                  <c:v>-2.3276460000000001</c:v>
                </c:pt>
                <c:pt idx="38">
                  <c:v>-2.5068570000000001</c:v>
                </c:pt>
                <c:pt idx="39">
                  <c:v>-2.3609049999999998</c:v>
                </c:pt>
                <c:pt idx="40">
                  <c:v>-2.6985999999999999</c:v>
                </c:pt>
                <c:pt idx="41">
                  <c:v>-2.4123610000000002</c:v>
                </c:pt>
                <c:pt idx="42">
                  <c:v>-2.2546580000000001</c:v>
                </c:pt>
                <c:pt idx="43">
                  <c:v>-2.0694590000000002</c:v>
                </c:pt>
                <c:pt idx="44">
                  <c:v>-2.5057140000000002</c:v>
                </c:pt>
                <c:pt idx="45">
                  <c:v>-2.3536769999999998</c:v>
                </c:pt>
                <c:pt idx="46">
                  <c:v>-2.55078</c:v>
                </c:pt>
                <c:pt idx="47">
                  <c:v>-3.130363</c:v>
                </c:pt>
                <c:pt idx="48">
                  <c:v>-2.6661130000000002</c:v>
                </c:pt>
                <c:pt idx="49">
                  <c:v>-3.1582129999999999</c:v>
                </c:pt>
                <c:pt idx="50">
                  <c:v>-3.1051660000000001</c:v>
                </c:pt>
                <c:pt idx="51">
                  <c:v>-3.0317319999999999</c:v>
                </c:pt>
                <c:pt idx="52">
                  <c:v>-2.891391</c:v>
                </c:pt>
                <c:pt idx="53">
                  <c:v>-3.15083</c:v>
                </c:pt>
                <c:pt idx="54">
                  <c:v>-3.2961459999999998</c:v>
                </c:pt>
                <c:pt idx="55">
                  <c:v>-2.6586530000000002</c:v>
                </c:pt>
                <c:pt idx="56">
                  <c:v>-2.3966479999999999</c:v>
                </c:pt>
                <c:pt idx="57">
                  <c:v>-3.3061919999999998</c:v>
                </c:pt>
                <c:pt idx="58">
                  <c:v>-3.3980260000000002</c:v>
                </c:pt>
                <c:pt idx="59">
                  <c:v>-3.4608669999999999</c:v>
                </c:pt>
                <c:pt idx="60">
                  <c:v>-3.011517</c:v>
                </c:pt>
                <c:pt idx="61">
                  <c:v>-3.15124</c:v>
                </c:pt>
                <c:pt idx="62">
                  <c:v>-3.2283539999999999</c:v>
                </c:pt>
                <c:pt idx="63">
                  <c:v>-3.8546320000000001</c:v>
                </c:pt>
                <c:pt idx="64">
                  <c:v>-3.1074830000000002</c:v>
                </c:pt>
                <c:pt idx="65">
                  <c:v>-3.374676</c:v>
                </c:pt>
                <c:pt idx="66">
                  <c:v>-3.4358029999999999</c:v>
                </c:pt>
                <c:pt idx="67">
                  <c:v>-2.8620809999999999</c:v>
                </c:pt>
                <c:pt idx="68">
                  <c:v>-3.199719</c:v>
                </c:pt>
                <c:pt idx="69">
                  <c:v>-3.5875140000000001</c:v>
                </c:pt>
                <c:pt idx="70">
                  <c:v>-3.9881639999999998</c:v>
                </c:pt>
                <c:pt idx="71">
                  <c:v>-4.0985066968000003</c:v>
                </c:pt>
                <c:pt idx="72">
                  <c:v>-3.8266806484</c:v>
                </c:pt>
                <c:pt idx="73">
                  <c:v>-3.8503820000000002</c:v>
                </c:pt>
                <c:pt idx="74">
                  <c:v>-3.684097</c:v>
                </c:pt>
                <c:pt idx="75">
                  <c:v>-3.5916039999999998</c:v>
                </c:pt>
                <c:pt idx="76">
                  <c:v>-3.5052349999999999</c:v>
                </c:pt>
                <c:pt idx="77">
                  <c:v>-3.4745720000000002</c:v>
                </c:pt>
                <c:pt idx="78">
                  <c:v>-3.416833</c:v>
                </c:pt>
                <c:pt idx="79">
                  <c:v>-3.613162</c:v>
                </c:pt>
                <c:pt idx="80">
                  <c:v>-3.8584350000000001</c:v>
                </c:pt>
                <c:pt idx="81">
                  <c:v>-3.8768910000000001</c:v>
                </c:pt>
                <c:pt idx="82">
                  <c:v>-4.3307399999999996</c:v>
                </c:pt>
                <c:pt idx="83">
                  <c:v>-4.8123870000000002</c:v>
                </c:pt>
                <c:pt idx="84">
                  <c:v>-4.2987719999999996</c:v>
                </c:pt>
                <c:pt idx="85">
                  <c:v>-4.5694790000000003</c:v>
                </c:pt>
                <c:pt idx="86">
                  <c:v>-4.5232219999999996</c:v>
                </c:pt>
                <c:pt idx="87">
                  <c:v>-4.7723560000000003</c:v>
                </c:pt>
                <c:pt idx="88">
                  <c:v>-4.8165610000000001</c:v>
                </c:pt>
                <c:pt idx="89">
                  <c:v>-4.5187179999999998</c:v>
                </c:pt>
                <c:pt idx="90">
                  <c:v>-4.3643470000000004</c:v>
                </c:pt>
                <c:pt idx="91">
                  <c:v>-4.4848610000000004</c:v>
                </c:pt>
                <c:pt idx="92">
                  <c:v>-4.8587759999999998</c:v>
                </c:pt>
                <c:pt idx="93">
                  <c:v>-5.1325190000000003</c:v>
                </c:pt>
                <c:pt idx="94">
                  <c:v>-5.2275520000000002</c:v>
                </c:pt>
                <c:pt idx="95">
                  <c:v>-5.5574719999999997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55234064"/>
        <c:axId val="1155234624"/>
      </c:areaChart>
      <c:lineChart>
        <c:grouping val="standard"/>
        <c:varyColors val="0"/>
        <c:ser>
          <c:idx val="2"/>
          <c:order val="2"/>
          <c:tx>
            <c:strRef>
              <c:f>'19'!$E$28</c:f>
              <c:strCache>
                <c:ptCount val="1"/>
                <c:pt idx="0">
                  <c:v>total net imports </c:v>
                </c:pt>
              </c:strCache>
            </c:strRef>
          </c:tx>
          <c:spPr>
            <a:ln>
              <a:solidFill>
                <a:schemeClr val="accent4"/>
              </a:solidFill>
            </a:ln>
          </c:spPr>
          <c:marker>
            <c:symbol val="none"/>
          </c:marker>
          <c:cat>
            <c:numRef>
              <c:f>'19'!$A$29:$A$124</c:f>
              <c:numCache>
                <c:formatCode>mmm\ yyyy</c:formatCode>
                <c:ptCount val="96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  <c:pt idx="84">
                  <c:v>43831</c:v>
                </c:pt>
                <c:pt idx="85">
                  <c:v>43862</c:v>
                </c:pt>
                <c:pt idx="86">
                  <c:v>43891</c:v>
                </c:pt>
                <c:pt idx="87">
                  <c:v>43922</c:v>
                </c:pt>
                <c:pt idx="88">
                  <c:v>43952</c:v>
                </c:pt>
                <c:pt idx="89">
                  <c:v>43983</c:v>
                </c:pt>
                <c:pt idx="90">
                  <c:v>44013</c:v>
                </c:pt>
                <c:pt idx="91">
                  <c:v>44044</c:v>
                </c:pt>
                <c:pt idx="92">
                  <c:v>44075</c:v>
                </c:pt>
                <c:pt idx="93">
                  <c:v>44105</c:v>
                </c:pt>
                <c:pt idx="94">
                  <c:v>44136</c:v>
                </c:pt>
                <c:pt idx="95">
                  <c:v>44166</c:v>
                </c:pt>
              </c:numCache>
            </c:numRef>
          </c:cat>
          <c:val>
            <c:numRef>
              <c:f>'19'!$E$29:$E$124</c:f>
              <c:numCache>
                <c:formatCode>0.00</c:formatCode>
                <c:ptCount val="96"/>
                <c:pt idx="0">
                  <c:v>7.2076370000000001</c:v>
                </c:pt>
                <c:pt idx="1">
                  <c:v>6.0065219999999995</c:v>
                </c:pt>
                <c:pt idx="2">
                  <c:v>6.4230119999999999</c:v>
                </c:pt>
                <c:pt idx="3">
                  <c:v>6.9328110000000001</c:v>
                </c:pt>
                <c:pt idx="4">
                  <c:v>6.7025260000000006</c:v>
                </c:pt>
                <c:pt idx="5">
                  <c:v>6.2880439999999993</c:v>
                </c:pt>
                <c:pt idx="6">
                  <c:v>6.4492419999999999</c:v>
                </c:pt>
                <c:pt idx="7">
                  <c:v>6.5242850000000008</c:v>
                </c:pt>
                <c:pt idx="8">
                  <c:v>6.4047400000000003</c:v>
                </c:pt>
                <c:pt idx="9">
                  <c:v>5.5346700000000002</c:v>
                </c:pt>
                <c:pt idx="10">
                  <c:v>5.4187719999999997</c:v>
                </c:pt>
                <c:pt idx="11">
                  <c:v>4.9377510000000004</c:v>
                </c:pt>
                <c:pt idx="12">
                  <c:v>5.3937610000000005</c:v>
                </c:pt>
                <c:pt idx="13">
                  <c:v>5.4972729999999999</c:v>
                </c:pt>
                <c:pt idx="14">
                  <c:v>5.2630290000000004</c:v>
                </c:pt>
                <c:pt idx="15">
                  <c:v>5.6258980000000003</c:v>
                </c:pt>
                <c:pt idx="16">
                  <c:v>5.2744960000000001</c:v>
                </c:pt>
                <c:pt idx="17">
                  <c:v>4.68201</c:v>
                </c:pt>
                <c:pt idx="18">
                  <c:v>5.0316470000000004</c:v>
                </c:pt>
                <c:pt idx="19">
                  <c:v>4.861408</c:v>
                </c:pt>
                <c:pt idx="20">
                  <c:v>5.2341679999999995</c:v>
                </c:pt>
                <c:pt idx="21">
                  <c:v>4.7904629999999999</c:v>
                </c:pt>
                <c:pt idx="22">
                  <c:v>4.6558530000000005</c:v>
                </c:pt>
                <c:pt idx="23">
                  <c:v>4.5100949999999997</c:v>
                </c:pt>
                <c:pt idx="24">
                  <c:v>4.885802</c:v>
                </c:pt>
                <c:pt idx="25">
                  <c:v>4.6322890000000001</c:v>
                </c:pt>
                <c:pt idx="26">
                  <c:v>5.5273489999999992</c:v>
                </c:pt>
                <c:pt idx="27">
                  <c:v>4.4362349999999999</c:v>
                </c:pt>
                <c:pt idx="28">
                  <c:v>4.649489</c:v>
                </c:pt>
                <c:pt idx="29">
                  <c:v>4.9480649999999997</c:v>
                </c:pt>
                <c:pt idx="30">
                  <c:v>4.6108809999999991</c:v>
                </c:pt>
                <c:pt idx="31">
                  <c:v>5.3509500000000001</c:v>
                </c:pt>
                <c:pt idx="32">
                  <c:v>4.5065410000000004</c:v>
                </c:pt>
                <c:pt idx="33">
                  <c:v>4.2249639999999999</c:v>
                </c:pt>
                <c:pt idx="34">
                  <c:v>4.2477739999999997</c:v>
                </c:pt>
                <c:pt idx="35">
                  <c:v>4.4761559999999996</c:v>
                </c:pt>
                <c:pt idx="36">
                  <c:v>4.7299939999999996</c:v>
                </c:pt>
                <c:pt idx="37">
                  <c:v>5.1320320000000006</c:v>
                </c:pt>
                <c:pt idx="38">
                  <c:v>4.9096489999999999</c:v>
                </c:pt>
                <c:pt idx="39">
                  <c:v>4.6267740000000002</c:v>
                </c:pt>
                <c:pt idx="40">
                  <c:v>4.4412349999999998</c:v>
                </c:pt>
                <c:pt idx="41">
                  <c:v>4.6172149999999998</c:v>
                </c:pt>
                <c:pt idx="42">
                  <c:v>5.3058040000000002</c:v>
                </c:pt>
                <c:pt idx="43">
                  <c:v>5.2257299999999995</c:v>
                </c:pt>
                <c:pt idx="44">
                  <c:v>4.7600349999999993</c:v>
                </c:pt>
                <c:pt idx="45">
                  <c:v>4.714519000000001</c:v>
                </c:pt>
                <c:pt idx="46">
                  <c:v>4.8665769999999995</c:v>
                </c:pt>
                <c:pt idx="47">
                  <c:v>4.2185759999999997</c:v>
                </c:pt>
                <c:pt idx="48">
                  <c:v>5.1005050000000001</c:v>
                </c:pt>
                <c:pt idx="49">
                  <c:v>3.5727010000000003</c:v>
                </c:pt>
                <c:pt idx="50">
                  <c:v>4.1297820000000005</c:v>
                </c:pt>
                <c:pt idx="51">
                  <c:v>4.0448399999999998</c:v>
                </c:pt>
                <c:pt idx="52">
                  <c:v>4.49756</c:v>
                </c:pt>
                <c:pt idx="53">
                  <c:v>4.0733160000000002</c:v>
                </c:pt>
                <c:pt idx="54">
                  <c:v>3.6627950000000005</c:v>
                </c:pt>
                <c:pt idx="55">
                  <c:v>4.4469339999999997</c:v>
                </c:pt>
                <c:pt idx="56">
                  <c:v>3.4636360000000002</c:v>
                </c:pt>
                <c:pt idx="57">
                  <c:v>2.6545179999999999</c:v>
                </c:pt>
                <c:pt idx="58">
                  <c:v>2.7321930000000001</c:v>
                </c:pt>
                <c:pt idx="59">
                  <c:v>2.799172</c:v>
                </c:pt>
                <c:pt idx="60">
                  <c:v>3.6593459999999998</c:v>
                </c:pt>
                <c:pt idx="61">
                  <c:v>2.7364419999999998</c:v>
                </c:pt>
                <c:pt idx="62">
                  <c:v>2.7159480000000005</c:v>
                </c:pt>
                <c:pt idx="63">
                  <c:v>2.6340850000000002</c:v>
                </c:pt>
                <c:pt idx="64">
                  <c:v>2.7117259999999996</c:v>
                </c:pt>
                <c:pt idx="65">
                  <c:v>2.9052759999999997</c:v>
                </c:pt>
                <c:pt idx="66">
                  <c:v>2.3488300000000004</c:v>
                </c:pt>
                <c:pt idx="67">
                  <c:v>3.3887049999999999</c:v>
                </c:pt>
                <c:pt idx="68">
                  <c:v>2.2733809999999997</c:v>
                </c:pt>
                <c:pt idx="69">
                  <c:v>1.3990339999999999</c:v>
                </c:pt>
                <c:pt idx="70">
                  <c:v>1.5892909999999998</c:v>
                </c:pt>
                <c:pt idx="71">
                  <c:v>1.0117513676999996</c:v>
                </c:pt>
                <c:pt idx="72">
                  <c:v>1.2787064484000004</c:v>
                </c:pt>
                <c:pt idx="73">
                  <c:v>0.82655599999999962</c:v>
                </c:pt>
                <c:pt idx="74">
                  <c:v>1.2753109999999999</c:v>
                </c:pt>
                <c:pt idx="75">
                  <c:v>1.1257680000000003</c:v>
                </c:pt>
                <c:pt idx="76">
                  <c:v>1.3325310000000004</c:v>
                </c:pt>
                <c:pt idx="77">
                  <c:v>1.0916929999999994</c:v>
                </c:pt>
                <c:pt idx="78">
                  <c:v>1.2969550000000001</c:v>
                </c:pt>
                <c:pt idx="79">
                  <c:v>1.2574709999999998</c:v>
                </c:pt>
                <c:pt idx="80">
                  <c:v>0.67406599999999983</c:v>
                </c:pt>
                <c:pt idx="81">
                  <c:v>0.3005169999999997</c:v>
                </c:pt>
                <c:pt idx="82">
                  <c:v>-3.6883999999999695E-2</c:v>
                </c:pt>
                <c:pt idx="83">
                  <c:v>-0.24045900000000042</c:v>
                </c:pt>
                <c:pt idx="84">
                  <c:v>3.8620000000000765E-2</c:v>
                </c:pt>
                <c:pt idx="85">
                  <c:v>-0.35984200000000044</c:v>
                </c:pt>
                <c:pt idx="86">
                  <c:v>0.14916900000000055</c:v>
                </c:pt>
                <c:pt idx="87">
                  <c:v>-2.599600000000013E-2</c:v>
                </c:pt>
                <c:pt idx="88">
                  <c:v>0.13414799999999971</c:v>
                </c:pt>
                <c:pt idx="89">
                  <c:v>-7.4676000000000187E-2</c:v>
                </c:pt>
                <c:pt idx="90">
                  <c:v>0.14389699999999994</c:v>
                </c:pt>
                <c:pt idx="91">
                  <c:v>0.19996099999999917</c:v>
                </c:pt>
                <c:pt idx="92">
                  <c:v>-0.3623050000000001</c:v>
                </c:pt>
                <c:pt idx="93">
                  <c:v>-0.77458000000000027</c:v>
                </c:pt>
                <c:pt idx="94">
                  <c:v>-1.0666359999999999</c:v>
                </c:pt>
                <c:pt idx="95">
                  <c:v>-1.3558829999999995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55234064"/>
        <c:axId val="1155234624"/>
      </c:lineChart>
      <c:scatterChart>
        <c:scatterStyle val="lineMarker"/>
        <c:varyColors val="0"/>
        <c:ser>
          <c:idx val="3"/>
          <c:order val="3"/>
          <c:tx>
            <c:strRef>
              <c:f>'19'!$B$129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4.3863562669778915E-2"/>
                  <c:y val="3.9535950323923715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'19'!$A$130:$A$131</c:f>
              <c:numCache>
                <c:formatCode>0</c:formatCode>
                <c:ptCount val="2"/>
                <c:pt idx="0">
                  <c:v>73</c:v>
                </c:pt>
                <c:pt idx="1">
                  <c:v>73</c:v>
                </c:pt>
              </c:numCache>
            </c:numRef>
          </c:xVal>
          <c:yVal>
            <c:numRef>
              <c:f>'19'!$B$130:$B$131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55235184"/>
        <c:axId val="1155235744"/>
      </c:scatterChart>
      <c:dateAx>
        <c:axId val="1155234064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cross"/>
        <c:minorTickMark val="none"/>
        <c:tickLblPos val="low"/>
        <c:spPr>
          <a:ln w="12700"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155234624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1155234624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1155234064"/>
        <c:crosses val="autoZero"/>
        <c:crossBetween val="between"/>
      </c:valAx>
      <c:valAx>
        <c:axId val="1155235184"/>
        <c:scaling>
          <c:orientation val="minMax"/>
          <c:max val="96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1155235744"/>
        <c:crosses val="max"/>
        <c:crossBetween val="midCat"/>
      </c:valAx>
      <c:valAx>
        <c:axId val="1155235744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1155235184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302178329403739"/>
          <c:y val="0.1223538907778573"/>
          <c:w val="0.81725017423669521"/>
          <c:h val="0.72520074456568295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'20'!$C$26</c:f>
              <c:strCache>
                <c:ptCount val="1"/>
                <c:pt idx="0">
                  <c:v>ethane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'20'!$J$25:$M$25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'20'!$J$26:$M$26</c:f>
              <c:numCache>
                <c:formatCode>0.00</c:formatCode>
                <c:ptCount val="4"/>
                <c:pt idx="0">
                  <c:v>0.15331162690000011</c:v>
                </c:pt>
                <c:pt idx="1">
                  <c:v>0.28811294269999999</c:v>
                </c:pt>
                <c:pt idx="2">
                  <c:v>0.2682230914999999</c:v>
                </c:pt>
                <c:pt idx="3">
                  <c:v>0.20472987440000012</c:v>
                </c:pt>
              </c:numCache>
            </c:numRef>
          </c:val>
        </c:ser>
        <c:ser>
          <c:idx val="2"/>
          <c:order val="1"/>
          <c:tx>
            <c:strRef>
              <c:f>'20'!$C$27</c:f>
              <c:strCache>
                <c:ptCount val="1"/>
                <c:pt idx="0">
                  <c:v>propane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'20'!$J$25:$M$25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'20'!$J$27:$M$27</c:f>
              <c:numCache>
                <c:formatCode>0.00</c:formatCode>
                <c:ptCount val="4"/>
                <c:pt idx="0">
                  <c:v>6.978706279999991E-2</c:v>
                </c:pt>
                <c:pt idx="1">
                  <c:v>0.15866974329999994</c:v>
                </c:pt>
                <c:pt idx="2">
                  <c:v>0.16948485450000006</c:v>
                </c:pt>
                <c:pt idx="3">
                  <c:v>8.1027172800000047E-2</c:v>
                </c:pt>
              </c:numCache>
            </c:numRef>
          </c:val>
        </c:ser>
        <c:ser>
          <c:idx val="0"/>
          <c:order val="3"/>
          <c:tx>
            <c:strRef>
              <c:f>'20'!$C$28</c:f>
              <c:strCache>
                <c:ptCount val="1"/>
                <c:pt idx="0">
                  <c:v>butanes</c:v>
                </c:pt>
              </c:strCache>
            </c:strRef>
          </c:tx>
          <c:spPr>
            <a:solidFill>
              <a:schemeClr val="accent2"/>
            </a:solidFill>
            <a:ln w="28575">
              <a:noFill/>
            </a:ln>
          </c:spPr>
          <c:invertIfNegative val="0"/>
          <c:cat>
            <c:numRef>
              <c:f>'20'!$J$25:$M$25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'20'!$J$28:$M$28</c:f>
              <c:numCache>
                <c:formatCode>0.00</c:formatCode>
                <c:ptCount val="4"/>
                <c:pt idx="0">
                  <c:v>3.1024136400000013E-2</c:v>
                </c:pt>
                <c:pt idx="1">
                  <c:v>8.1654034789999996E-2</c:v>
                </c:pt>
                <c:pt idx="2">
                  <c:v>9.1097895619999925E-2</c:v>
                </c:pt>
                <c:pt idx="3">
                  <c:v>3.7164326080000087E-2</c:v>
                </c:pt>
              </c:numCache>
            </c:numRef>
          </c:val>
        </c:ser>
        <c:ser>
          <c:idx val="5"/>
          <c:order val="4"/>
          <c:tx>
            <c:strRef>
              <c:f>'20'!$C$29</c:f>
              <c:strCache>
                <c:ptCount val="1"/>
                <c:pt idx="0">
                  <c:v>natural gasoline</c:v>
                </c:pt>
              </c:strCache>
            </c:strRef>
          </c:tx>
          <c:spPr>
            <a:solidFill>
              <a:schemeClr val="accent3"/>
            </a:solidFill>
            <a:ln w="28575">
              <a:noFill/>
            </a:ln>
          </c:spPr>
          <c:invertIfNegative val="0"/>
          <c:cat>
            <c:numRef>
              <c:f>'20'!$J$25:$M$25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'20'!$J$29:$M$29</c:f>
              <c:numCache>
                <c:formatCode>0.00</c:formatCode>
                <c:ptCount val="4"/>
                <c:pt idx="0">
                  <c:v>1.9450759240000004E-2</c:v>
                </c:pt>
                <c:pt idx="1">
                  <c:v>5.1351077809999979E-2</c:v>
                </c:pt>
                <c:pt idx="2">
                  <c:v>5.1087976990000006E-2</c:v>
                </c:pt>
                <c:pt idx="3">
                  <c:v>2.2536948259999967E-2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155243024"/>
        <c:axId val="1156610896"/>
      </c:barChart>
      <c:lineChart>
        <c:grouping val="stacked"/>
        <c:varyColors val="0"/>
        <c:ser>
          <c:idx val="4"/>
          <c:order val="2"/>
          <c:tx>
            <c:strRef>
              <c:f>'20'!$C$30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2"/>
              <c:layout>
                <c:manualLayout>
                  <c:x val="-6.9893752687693697E-2"/>
                  <c:y val="-3.641701037370332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'20'!$J$25:$M$25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'20'!$J$30:$M$30</c:f>
              <c:numCache>
                <c:formatCode>0.0</c:formatCode>
                <c:ptCount val="4"/>
                <c:pt idx="0">
                  <c:v>0.27357358534000004</c:v>
                </c:pt>
                <c:pt idx="1">
                  <c:v>0.57978779859999996</c:v>
                </c:pt>
                <c:pt idx="2">
                  <c:v>0.57989381860999989</c:v>
                </c:pt>
                <c:pt idx="3">
                  <c:v>0.34545832154000022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55243024"/>
        <c:axId val="1156610896"/>
      </c:lineChart>
      <c:scatterChart>
        <c:scatterStyle val="lineMarker"/>
        <c:varyColors val="0"/>
        <c:ser>
          <c:idx val="3"/>
          <c:order val="5"/>
          <c:tx>
            <c:strRef>
              <c:f>'20'!$C$89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'20'!$B$90:$B$91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'20'!$C$90:$C$91</c:f>
              <c:numCache>
                <c:formatCode>0.00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56612016"/>
        <c:axId val="1156611456"/>
      </c:scatterChart>
      <c:catAx>
        <c:axId val="1155243024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156610896"/>
        <c:crosses val="autoZero"/>
        <c:auto val="1"/>
        <c:lblAlgn val="ctr"/>
        <c:lblOffset val="100"/>
        <c:tickLblSkip val="1"/>
        <c:noMultiLvlLbl val="0"/>
      </c:catAx>
      <c:valAx>
        <c:axId val="1156610896"/>
        <c:scaling>
          <c:orientation val="minMax"/>
          <c:max val="0.70000000000000007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155243024"/>
        <c:crosses val="autoZero"/>
        <c:crossBetween val="between"/>
        <c:majorUnit val="0.1"/>
      </c:valAx>
      <c:valAx>
        <c:axId val="1156611456"/>
        <c:scaling>
          <c:orientation val="minMax"/>
          <c:max val="1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1156612016"/>
        <c:crosses val="max"/>
        <c:crossBetween val="midCat"/>
        <c:majorUnit val="0.5"/>
      </c:valAx>
      <c:valAx>
        <c:axId val="115661201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1566114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386988511681942"/>
          <c:y val="0.12337301587301587"/>
          <c:w val="0.80160348808857906"/>
          <c:h val="0.72901481064866891"/>
        </c:manualLayout>
      </c:layout>
      <c:lineChart>
        <c:grouping val="standard"/>
        <c:varyColors val="0"/>
        <c:ser>
          <c:idx val="0"/>
          <c:order val="0"/>
          <c:tx>
            <c:v>monthly production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'20'!$B$36:$B$83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'20'!$D$36:$D$83</c:f>
              <c:numCache>
                <c:formatCode>0.00</c:formatCode>
                <c:ptCount val="48"/>
                <c:pt idx="0">
                  <c:v>3.395032</c:v>
                </c:pt>
                <c:pt idx="1">
                  <c:v>3.6327859999999998</c:v>
                </c:pt>
                <c:pt idx="2">
                  <c:v>3.6852580000000001</c:v>
                </c:pt>
                <c:pt idx="3">
                  <c:v>3.6822330000000001</c:v>
                </c:pt>
                <c:pt idx="4">
                  <c:v>3.7710970000000001</c:v>
                </c:pt>
                <c:pt idx="5">
                  <c:v>3.8073000000000001</c:v>
                </c:pt>
                <c:pt idx="6">
                  <c:v>3.8220969999999999</c:v>
                </c:pt>
                <c:pt idx="7">
                  <c:v>3.7635160000000001</c:v>
                </c:pt>
                <c:pt idx="8">
                  <c:v>3.731033</c:v>
                </c:pt>
                <c:pt idx="9">
                  <c:v>4.0197419999999999</c:v>
                </c:pt>
                <c:pt idx="10">
                  <c:v>4.1056670000000004</c:v>
                </c:pt>
                <c:pt idx="11">
                  <c:v>3.9689679999999998</c:v>
                </c:pt>
                <c:pt idx="12">
                  <c:v>3.8246449999999999</c:v>
                </c:pt>
                <c:pt idx="13">
                  <c:v>4.02325</c:v>
                </c:pt>
                <c:pt idx="14">
                  <c:v>4.1732259999999997</c:v>
                </c:pt>
                <c:pt idx="15">
                  <c:v>4.2598330000000004</c:v>
                </c:pt>
                <c:pt idx="16">
                  <c:v>4.3214839999999999</c:v>
                </c:pt>
                <c:pt idx="17">
                  <c:v>4.3256329999999998</c:v>
                </c:pt>
                <c:pt idx="18">
                  <c:v>4.4112900000000002</c:v>
                </c:pt>
                <c:pt idx="19">
                  <c:v>4.57</c:v>
                </c:pt>
                <c:pt idx="20">
                  <c:v>4.6311999999999998</c:v>
                </c:pt>
                <c:pt idx="21">
                  <c:v>4.5804520000000002</c:v>
                </c:pt>
                <c:pt idx="22">
                  <c:v>4.570767</c:v>
                </c:pt>
                <c:pt idx="23">
                  <c:v>4.6366631444999999</c:v>
                </c:pt>
                <c:pt idx="24">
                  <c:v>4.6610524825999997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'20'!$B$36:$B$83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'20'!$E$36:$E$83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4.6610524825999997</c:v>
                </c:pt>
                <c:pt idx="25">
                  <c:v>4.7550179999999997</c:v>
                </c:pt>
                <c:pt idx="26">
                  <c:v>4.8506369999999999</c:v>
                </c:pt>
                <c:pt idx="27">
                  <c:v>4.879874</c:v>
                </c:pt>
                <c:pt idx="28">
                  <c:v>4.9230080000000003</c:v>
                </c:pt>
                <c:pt idx="29">
                  <c:v>4.8919589999999999</c:v>
                </c:pt>
                <c:pt idx="30">
                  <c:v>4.9382479999999997</c:v>
                </c:pt>
                <c:pt idx="31">
                  <c:v>4.9993030000000003</c:v>
                </c:pt>
                <c:pt idx="32">
                  <c:v>5.0746229999999999</c:v>
                </c:pt>
                <c:pt idx="33">
                  <c:v>5.1136460000000001</c:v>
                </c:pt>
                <c:pt idx="34">
                  <c:v>5.1491199999999999</c:v>
                </c:pt>
                <c:pt idx="35">
                  <c:v>5.0617850000000004</c:v>
                </c:pt>
                <c:pt idx="36">
                  <c:v>5.0846920000000004</c:v>
                </c:pt>
                <c:pt idx="37">
                  <c:v>5.1249549999999999</c:v>
                </c:pt>
                <c:pt idx="38">
                  <c:v>5.2389089999999996</c:v>
                </c:pt>
                <c:pt idx="39">
                  <c:v>5.2393210000000003</c:v>
                </c:pt>
                <c:pt idx="40">
                  <c:v>5.2523809999999997</c:v>
                </c:pt>
                <c:pt idx="41">
                  <c:v>5.2692639999999997</c:v>
                </c:pt>
                <c:pt idx="42">
                  <c:v>5.2669160000000002</c:v>
                </c:pt>
                <c:pt idx="43">
                  <c:v>5.3193739999999998</c:v>
                </c:pt>
                <c:pt idx="44">
                  <c:v>5.399375</c:v>
                </c:pt>
                <c:pt idx="45">
                  <c:v>5.4185359999999996</c:v>
                </c:pt>
                <c:pt idx="46">
                  <c:v>5.4620139999999999</c:v>
                </c:pt>
                <c:pt idx="47">
                  <c:v>5.3754229999999996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'20'!$F$35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'20'!$B$36:$B$83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'20'!$F$36:$F$83</c:f>
              <c:numCache>
                <c:formatCode>0.00</c:formatCode>
                <c:ptCount val="48"/>
                <c:pt idx="1">
                  <c:v>3.7820607499999999</c:v>
                </c:pt>
                <c:pt idx="2">
                  <c:v>3.7820607499999999</c:v>
                </c:pt>
                <c:pt idx="3">
                  <c:v>3.7820607499999999</c:v>
                </c:pt>
                <c:pt idx="4">
                  <c:v>3.7820607499999999</c:v>
                </c:pt>
                <c:pt idx="5">
                  <c:v>3.7820607499999999</c:v>
                </c:pt>
                <c:pt idx="6">
                  <c:v>3.7820607499999999</c:v>
                </c:pt>
                <c:pt idx="7">
                  <c:v>3.7820607499999999</c:v>
                </c:pt>
                <c:pt idx="8">
                  <c:v>3.7820607499999999</c:v>
                </c:pt>
                <c:pt idx="9">
                  <c:v>3.7820607499999999</c:v>
                </c:pt>
                <c:pt idx="10">
                  <c:v>3.7820607499999999</c:v>
                </c:pt>
                <c:pt idx="13">
                  <c:v>4.3607035953750009</c:v>
                </c:pt>
                <c:pt idx="14">
                  <c:v>4.3607035953750009</c:v>
                </c:pt>
                <c:pt idx="15">
                  <c:v>4.3607035953750009</c:v>
                </c:pt>
                <c:pt idx="16">
                  <c:v>4.3607035953750009</c:v>
                </c:pt>
                <c:pt idx="17">
                  <c:v>4.3607035953750009</c:v>
                </c:pt>
                <c:pt idx="18">
                  <c:v>4.3607035953750009</c:v>
                </c:pt>
                <c:pt idx="19">
                  <c:v>4.3607035953750009</c:v>
                </c:pt>
                <c:pt idx="20">
                  <c:v>4.3607035953750009</c:v>
                </c:pt>
                <c:pt idx="21">
                  <c:v>4.3607035953750009</c:v>
                </c:pt>
                <c:pt idx="22">
                  <c:v>4.3607035953750009</c:v>
                </c:pt>
                <c:pt idx="25">
                  <c:v>4.9415227902166663</c:v>
                </c:pt>
                <c:pt idx="26">
                  <c:v>4.9415227902166663</c:v>
                </c:pt>
                <c:pt idx="27">
                  <c:v>4.9415227902166663</c:v>
                </c:pt>
                <c:pt idx="28">
                  <c:v>4.9415227902166663</c:v>
                </c:pt>
                <c:pt idx="29">
                  <c:v>4.9415227902166663</c:v>
                </c:pt>
                <c:pt idx="30">
                  <c:v>4.9415227902166663</c:v>
                </c:pt>
                <c:pt idx="31">
                  <c:v>4.9415227902166663</c:v>
                </c:pt>
                <c:pt idx="32">
                  <c:v>4.9415227902166663</c:v>
                </c:pt>
                <c:pt idx="33">
                  <c:v>4.9415227902166663</c:v>
                </c:pt>
                <c:pt idx="34">
                  <c:v>4.9415227902166663</c:v>
                </c:pt>
                <c:pt idx="37">
                  <c:v>5.2875966666666656</c:v>
                </c:pt>
                <c:pt idx="38">
                  <c:v>5.2875966666666656</c:v>
                </c:pt>
                <c:pt idx="39">
                  <c:v>5.2875966666666656</c:v>
                </c:pt>
                <c:pt idx="40">
                  <c:v>5.2875966666666656</c:v>
                </c:pt>
                <c:pt idx="41">
                  <c:v>5.2875966666666656</c:v>
                </c:pt>
                <c:pt idx="42">
                  <c:v>5.2875966666666656</c:v>
                </c:pt>
                <c:pt idx="43">
                  <c:v>5.2875966666666656</c:v>
                </c:pt>
                <c:pt idx="44">
                  <c:v>5.2875966666666656</c:v>
                </c:pt>
                <c:pt idx="45">
                  <c:v>5.2875966666666656</c:v>
                </c:pt>
                <c:pt idx="46">
                  <c:v>5.2875966666666656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56615936"/>
        <c:axId val="1156616496"/>
      </c:lineChart>
      <c:catAx>
        <c:axId val="11566159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156616496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1156616496"/>
        <c:scaling>
          <c:orientation val="minMax"/>
          <c:max val="7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156615936"/>
        <c:crosses val="autoZero"/>
        <c:crossBetween val="midCat"/>
        <c:majorUnit val="1"/>
        <c:minorUnit val="0.5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1266185476815398"/>
          <c:y val="0.52274715660542437"/>
          <c:w val="0.53108850976961208"/>
          <c:h val="0.2127990251218597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00503062117235"/>
          <c:y val="0.18943091097987752"/>
          <c:w val="0.80323673082531355"/>
          <c:h val="0.64632980891593095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'21'!$B$26</c:f>
              <c:strCache>
                <c:ptCount val="1"/>
                <c:pt idx="0">
                  <c:v>ethane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'21'!$I$25:$L$25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'21'!$I$26:$L$26</c:f>
              <c:numCache>
                <c:formatCode>#,##0.00</c:formatCode>
                <c:ptCount val="4"/>
                <c:pt idx="0">
                  <c:v>0.11081607310000008</c:v>
                </c:pt>
                <c:pt idx="1">
                  <c:v>0.23102781639999992</c:v>
                </c:pt>
                <c:pt idx="2">
                  <c:v>0.19215797540000001</c:v>
                </c:pt>
                <c:pt idx="3">
                  <c:v>0.15315445750000012</c:v>
                </c:pt>
              </c:numCache>
            </c:numRef>
          </c:val>
          <c:extLst/>
        </c:ser>
        <c:ser>
          <c:idx val="2"/>
          <c:order val="1"/>
          <c:tx>
            <c:strRef>
              <c:f>'21'!$B$27</c:f>
              <c:strCache>
                <c:ptCount val="1"/>
                <c:pt idx="0">
                  <c:v>propane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'21'!$I$25:$L$25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'21'!$I$27:$L$27</c:f>
              <c:numCache>
                <c:formatCode>#,##0.00</c:formatCode>
                <c:ptCount val="4"/>
                <c:pt idx="0">
                  <c:v>-1.2595855200000061E-2</c:v>
                </c:pt>
                <c:pt idx="1">
                  <c:v>5.7894331500000007E-2</c:v>
                </c:pt>
                <c:pt idx="2">
                  <c:v>7.0412702000000049E-3</c:v>
                </c:pt>
                <c:pt idx="3">
                  <c:v>2.2453613599999978E-2</c:v>
                </c:pt>
              </c:numCache>
            </c:numRef>
          </c:val>
          <c:extLst/>
        </c:ser>
        <c:ser>
          <c:idx val="5"/>
          <c:order val="3"/>
          <c:tx>
            <c:strRef>
              <c:f>'21'!$B$29</c:f>
              <c:strCache>
                <c:ptCount val="1"/>
                <c:pt idx="0">
                  <c:v>natural gasoline</c:v>
                </c:pt>
              </c:strCache>
            </c:strRef>
          </c:tx>
          <c:spPr>
            <a:solidFill>
              <a:schemeClr val="accent3"/>
            </a:solidFill>
            <a:ln w="28575">
              <a:noFill/>
            </a:ln>
          </c:spPr>
          <c:invertIfNegative val="0"/>
          <c:cat>
            <c:numRef>
              <c:f>'21'!$I$25:$L$25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'21'!$I$29:$L$29</c:f>
              <c:numCache>
                <c:formatCode>#,##0.00</c:formatCode>
                <c:ptCount val="4"/>
                <c:pt idx="0">
                  <c:v>3.6109060370999993E-2</c:v>
                </c:pt>
                <c:pt idx="1">
                  <c:v>1.9643125479999995E-2</c:v>
                </c:pt>
                <c:pt idx="2">
                  <c:v>-4.4572531232999993E-2</c:v>
                </c:pt>
                <c:pt idx="3">
                  <c:v>-4.8526070769999985E-3</c:v>
                </c:pt>
              </c:numCache>
            </c:numRef>
          </c:val>
        </c:ser>
        <c:ser>
          <c:idx val="0"/>
          <c:order val="4"/>
          <c:tx>
            <c:strRef>
              <c:f>'21'!$B$28</c:f>
              <c:strCache>
                <c:ptCount val="1"/>
                <c:pt idx="0">
                  <c:v>butanes</c:v>
                </c:pt>
              </c:strCache>
            </c:strRef>
          </c:tx>
          <c:spPr>
            <a:solidFill>
              <a:schemeClr val="accent2"/>
            </a:solidFill>
            <a:ln w="28575">
              <a:noFill/>
            </a:ln>
          </c:spPr>
          <c:invertIfNegative val="0"/>
          <c:cat>
            <c:numRef>
              <c:f>'21'!$I$25:$L$25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'21'!$I$28:$L$28</c:f>
              <c:numCache>
                <c:formatCode>#,##0.00</c:formatCode>
                <c:ptCount val="4"/>
                <c:pt idx="0">
                  <c:v>-2.7627630999999986E-2</c:v>
                </c:pt>
                <c:pt idx="1">
                  <c:v>3.6802736989999973E-2</c:v>
                </c:pt>
                <c:pt idx="2">
                  <c:v>1.6120181100000019E-2</c:v>
                </c:pt>
                <c:pt idx="3">
                  <c:v>-5.5390808000000125E-3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156623216"/>
        <c:axId val="1156623776"/>
      </c:barChart>
      <c:lineChart>
        <c:grouping val="stacked"/>
        <c:varyColors val="0"/>
        <c:ser>
          <c:idx val="4"/>
          <c:order val="2"/>
          <c:tx>
            <c:strRef>
              <c:f>'21'!$B$30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7.9493823865237234E-2"/>
                  <c:y val="-6.816304211973503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8.1790782508118776E-2"/>
                  <c:y val="-3.244875640544935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9.3561027329210969E-2"/>
                  <c:y val="-7.4114954380702411E-2"/>
                </c:manualLayout>
              </c:layout>
              <c:numFmt formatCode="#,##0.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8288" rIns="38100" bIns="27432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>
                    <c:manualLayout>
                      <c:w val="0.1353326067292436"/>
                      <c:h val="6.489751281089863E-2"/>
                    </c:manualLayout>
                  </c15:layout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27432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layout/>
                <c15:showLeaderLines val="0"/>
              </c:ext>
            </c:extLst>
          </c:dLbls>
          <c:cat>
            <c:numRef>
              <c:f>'21'!$I$25:$L$25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'21'!$I$30:$L$30</c:f>
              <c:numCache>
                <c:formatCode>0.00</c:formatCode>
                <c:ptCount val="4"/>
                <c:pt idx="0">
                  <c:v>0.10670164727100002</c:v>
                </c:pt>
                <c:pt idx="1">
                  <c:v>0.34536801036999987</c:v>
                </c:pt>
                <c:pt idx="2">
                  <c:v>0.17074689546700006</c:v>
                </c:pt>
                <c:pt idx="3">
                  <c:v>0.16521638322300009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56623216"/>
        <c:axId val="1156623776"/>
      </c:lineChart>
      <c:scatterChart>
        <c:scatterStyle val="lineMarker"/>
        <c:varyColors val="0"/>
        <c:ser>
          <c:idx val="3"/>
          <c:order val="5"/>
          <c:tx>
            <c:strRef>
              <c:f>'21'!$B$89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'21'!$A$90:$A$91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'21'!$B$90:$B$91</c:f>
              <c:numCache>
                <c:formatCode>0.00</c:formatCode>
                <c:ptCount val="2"/>
                <c:pt idx="0">
                  <c:v>-0.25</c:v>
                </c:pt>
                <c:pt idx="1">
                  <c:v>0.5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56624896"/>
        <c:axId val="1156624336"/>
      </c:scatterChart>
      <c:catAx>
        <c:axId val="1156623216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156623776"/>
        <c:crosses val="autoZero"/>
        <c:auto val="1"/>
        <c:lblAlgn val="ctr"/>
        <c:lblOffset val="100"/>
        <c:tickLblSkip val="1"/>
        <c:noMultiLvlLbl val="0"/>
      </c:catAx>
      <c:valAx>
        <c:axId val="1156623776"/>
        <c:scaling>
          <c:orientation val="minMax"/>
          <c:min val="-0.2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156623216"/>
        <c:crosses val="autoZero"/>
        <c:crossBetween val="between"/>
        <c:majorUnit val="0.25"/>
      </c:valAx>
      <c:valAx>
        <c:axId val="1156624336"/>
        <c:scaling>
          <c:orientation val="minMax"/>
          <c:max val="0.5"/>
          <c:min val="-0.25"/>
        </c:scaling>
        <c:delete val="0"/>
        <c:axPos val="r"/>
        <c:numFmt formatCode="0.00" sourceLinked="1"/>
        <c:majorTickMark val="none"/>
        <c:minorTickMark val="none"/>
        <c:tickLblPos val="none"/>
        <c:spPr>
          <a:solidFill>
            <a:schemeClr val="bg1">
              <a:lumMod val="85000"/>
            </a:schemeClr>
          </a:solidFill>
          <a:ln>
            <a:solidFill>
              <a:schemeClr val="bg1">
                <a:lumMod val="85000"/>
              </a:schemeClr>
            </a:solidFill>
          </a:ln>
        </c:spPr>
        <c:crossAx val="1156624896"/>
        <c:crosses val="max"/>
        <c:crossBetween val="midCat"/>
        <c:majorUnit val="0.25"/>
      </c:valAx>
      <c:valAx>
        <c:axId val="115662489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156624336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52823315118397"/>
          <c:y val="0.17496031746031745"/>
          <c:w val="0.81675774134790546"/>
          <c:h val="0.66155449318835136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'21'!$A$36:$A$83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'21'!$C$36:$C$83</c:f>
              <c:numCache>
                <c:formatCode>0.00</c:formatCode>
                <c:ptCount val="48"/>
                <c:pt idx="0">
                  <c:v>3.0485129999999998</c:v>
                </c:pt>
                <c:pt idx="1">
                  <c:v>2.6554099999999998</c:v>
                </c:pt>
                <c:pt idx="2">
                  <c:v>2.7292900000000002</c:v>
                </c:pt>
                <c:pt idx="3">
                  <c:v>2.5240390000000001</c:v>
                </c:pt>
                <c:pt idx="4">
                  <c:v>2.4512649999999998</c:v>
                </c:pt>
                <c:pt idx="5">
                  <c:v>2.478907</c:v>
                </c:pt>
                <c:pt idx="6">
                  <c:v>2.587777</c:v>
                </c:pt>
                <c:pt idx="7">
                  <c:v>2.2493460000000001</c:v>
                </c:pt>
                <c:pt idx="8">
                  <c:v>2.3473290000000002</c:v>
                </c:pt>
                <c:pt idx="9">
                  <c:v>2.6141139999999998</c:v>
                </c:pt>
                <c:pt idx="10">
                  <c:v>2.9017499999999998</c:v>
                </c:pt>
                <c:pt idx="11">
                  <c:v>3.1175250000000001</c:v>
                </c:pt>
                <c:pt idx="12">
                  <c:v>3.45051</c:v>
                </c:pt>
                <c:pt idx="13">
                  <c:v>3.119272</c:v>
                </c:pt>
                <c:pt idx="14">
                  <c:v>3.068619</c:v>
                </c:pt>
                <c:pt idx="15">
                  <c:v>2.8299470000000002</c:v>
                </c:pt>
                <c:pt idx="16">
                  <c:v>2.5431680000000001</c:v>
                </c:pt>
                <c:pt idx="17">
                  <c:v>2.6319780000000002</c:v>
                </c:pt>
                <c:pt idx="18">
                  <c:v>2.80559</c:v>
                </c:pt>
                <c:pt idx="19">
                  <c:v>2.8889369999999999</c:v>
                </c:pt>
                <c:pt idx="20">
                  <c:v>2.841199</c:v>
                </c:pt>
                <c:pt idx="21">
                  <c:v>2.934542</c:v>
                </c:pt>
                <c:pt idx="22">
                  <c:v>3.354247</c:v>
                </c:pt>
                <c:pt idx="23">
                  <c:v>3.3939094128999998</c:v>
                </c:pt>
                <c:pt idx="24">
                  <c:v>3.6184193129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'21'!$A$36:$A$83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'21'!$D$36:$D$83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3.6184193129</c:v>
                </c:pt>
                <c:pt idx="25">
                  <c:v>3.2810190000000001</c:v>
                </c:pt>
                <c:pt idx="26">
                  <c:v>3.1899289999999998</c:v>
                </c:pt>
                <c:pt idx="27">
                  <c:v>2.964737</c:v>
                </c:pt>
                <c:pt idx="28">
                  <c:v>2.8592369999999998</c:v>
                </c:pt>
                <c:pt idx="29">
                  <c:v>2.9306109999999999</c:v>
                </c:pt>
                <c:pt idx="30">
                  <c:v>3.02067</c:v>
                </c:pt>
                <c:pt idx="31">
                  <c:v>2.985716</c:v>
                </c:pt>
                <c:pt idx="32">
                  <c:v>3.0961949999999998</c:v>
                </c:pt>
                <c:pt idx="33">
                  <c:v>3.1512479999999998</c:v>
                </c:pt>
                <c:pt idx="34">
                  <c:v>3.2796850000000002</c:v>
                </c:pt>
                <c:pt idx="35">
                  <c:v>3.5303110000000002</c:v>
                </c:pt>
                <c:pt idx="36">
                  <c:v>3.717482</c:v>
                </c:pt>
                <c:pt idx="37">
                  <c:v>3.4527359999999998</c:v>
                </c:pt>
                <c:pt idx="38">
                  <c:v>3.39425</c:v>
                </c:pt>
                <c:pt idx="39">
                  <c:v>3.1653150000000001</c:v>
                </c:pt>
                <c:pt idx="40">
                  <c:v>3.0381130000000001</c:v>
                </c:pt>
                <c:pt idx="41">
                  <c:v>3.122169</c:v>
                </c:pt>
                <c:pt idx="42">
                  <c:v>3.185203</c:v>
                </c:pt>
                <c:pt idx="43">
                  <c:v>3.1446770000000002</c:v>
                </c:pt>
                <c:pt idx="44">
                  <c:v>3.2507540000000001</c:v>
                </c:pt>
                <c:pt idx="45">
                  <c:v>3.3029069999999998</c:v>
                </c:pt>
                <c:pt idx="46">
                  <c:v>3.4385910000000002</c:v>
                </c:pt>
                <c:pt idx="47">
                  <c:v>3.676104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'21'!$E$35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'21'!$A$36:$A$83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'21'!$E$36:$E$83</c:f>
              <c:numCache>
                <c:formatCode>0.00</c:formatCode>
                <c:ptCount val="48"/>
                <c:pt idx="1">
                  <c:v>2.6421054166666664</c:v>
                </c:pt>
                <c:pt idx="2">
                  <c:v>2.6421054166666664</c:v>
                </c:pt>
                <c:pt idx="3">
                  <c:v>2.6421054166666664</c:v>
                </c:pt>
                <c:pt idx="4">
                  <c:v>2.6421054166666664</c:v>
                </c:pt>
                <c:pt idx="5">
                  <c:v>2.6421054166666664</c:v>
                </c:pt>
                <c:pt idx="6">
                  <c:v>2.6421054166666664</c:v>
                </c:pt>
                <c:pt idx="7">
                  <c:v>2.6421054166666664</c:v>
                </c:pt>
                <c:pt idx="8">
                  <c:v>2.6421054166666664</c:v>
                </c:pt>
                <c:pt idx="9">
                  <c:v>2.6421054166666664</c:v>
                </c:pt>
                <c:pt idx="10">
                  <c:v>2.6421054166666664</c:v>
                </c:pt>
                <c:pt idx="13">
                  <c:v>2.9884932010749998</c:v>
                </c:pt>
                <c:pt idx="14">
                  <c:v>2.9884932010749998</c:v>
                </c:pt>
                <c:pt idx="15">
                  <c:v>2.9884932010749998</c:v>
                </c:pt>
                <c:pt idx="16">
                  <c:v>2.9884932010749998</c:v>
                </c:pt>
                <c:pt idx="17">
                  <c:v>2.9884932010749998</c:v>
                </c:pt>
                <c:pt idx="18">
                  <c:v>2.9884932010749998</c:v>
                </c:pt>
                <c:pt idx="19">
                  <c:v>2.9884932010749998</c:v>
                </c:pt>
                <c:pt idx="20">
                  <c:v>2.9884932010749998</c:v>
                </c:pt>
                <c:pt idx="21">
                  <c:v>2.9884932010749998</c:v>
                </c:pt>
                <c:pt idx="22">
                  <c:v>2.9884932010749998</c:v>
                </c:pt>
                <c:pt idx="25">
                  <c:v>3.1589814427416663</c:v>
                </c:pt>
                <c:pt idx="26">
                  <c:v>3.1589814427416663</c:v>
                </c:pt>
                <c:pt idx="27">
                  <c:v>3.1589814427416663</c:v>
                </c:pt>
                <c:pt idx="28">
                  <c:v>3.1589814427416663</c:v>
                </c:pt>
                <c:pt idx="29">
                  <c:v>3.1589814427416663</c:v>
                </c:pt>
                <c:pt idx="30">
                  <c:v>3.1589814427416663</c:v>
                </c:pt>
                <c:pt idx="31">
                  <c:v>3.1589814427416663</c:v>
                </c:pt>
                <c:pt idx="32">
                  <c:v>3.1589814427416663</c:v>
                </c:pt>
                <c:pt idx="33">
                  <c:v>3.1589814427416663</c:v>
                </c:pt>
                <c:pt idx="34">
                  <c:v>3.1589814427416663</c:v>
                </c:pt>
                <c:pt idx="37">
                  <c:v>3.3240250833333338</c:v>
                </c:pt>
                <c:pt idx="38">
                  <c:v>3.3240250833333338</c:v>
                </c:pt>
                <c:pt idx="39">
                  <c:v>3.3240250833333338</c:v>
                </c:pt>
                <c:pt idx="40">
                  <c:v>3.3240250833333338</c:v>
                </c:pt>
                <c:pt idx="41">
                  <c:v>3.3240250833333338</c:v>
                </c:pt>
                <c:pt idx="42">
                  <c:v>3.3240250833333338</c:v>
                </c:pt>
                <c:pt idx="43">
                  <c:v>3.3240250833333338</c:v>
                </c:pt>
                <c:pt idx="44">
                  <c:v>3.3240250833333338</c:v>
                </c:pt>
                <c:pt idx="45">
                  <c:v>3.3240250833333338</c:v>
                </c:pt>
                <c:pt idx="46">
                  <c:v>3.3240250833333338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56628816"/>
        <c:axId val="1156629376"/>
      </c:lineChart>
      <c:catAx>
        <c:axId val="11566288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156629376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11566293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156628816"/>
        <c:crosses val="autoZero"/>
        <c:crossBetween val="midCat"/>
        <c:majorUnit val="1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034025955088947"/>
          <c:y val="0.54655668041494809"/>
          <c:w val="0.52919122814566211"/>
          <c:h val="0.1850212473440819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3277376786235059E-2"/>
          <c:y val="0.12486064241969753"/>
          <c:w val="0.80674030329542146"/>
          <c:h val="0.69557086614173225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'22'!$B$26</c:f>
              <c:strCache>
                <c:ptCount val="1"/>
                <c:pt idx="0">
                  <c:v>propane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'22'!$C$25:$V$25</c:f>
              <c:numCache>
                <c:formatCode>General</c:formatCode>
                <c:ptCount val="20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</c:numCache>
            </c:numRef>
          </c:cat>
          <c:val>
            <c:numRef>
              <c:f>'22'!$C$26:$W$26</c:f>
              <c:numCache>
                <c:formatCode>0.00</c:formatCode>
                <c:ptCount val="21"/>
                <c:pt idx="0">
                  <c:v>0.10768759562999999</c:v>
                </c:pt>
                <c:pt idx="1">
                  <c:v>0.11430879452000001</c:v>
                </c:pt>
                <c:pt idx="2">
                  <c:v>9.0456027396999997E-2</c:v>
                </c:pt>
                <c:pt idx="3">
                  <c:v>0.13054520548000001</c:v>
                </c:pt>
                <c:pt idx="4">
                  <c:v>0.18103860383000001</c:v>
                </c:pt>
                <c:pt idx="5">
                  <c:v>0.19568473973</c:v>
                </c:pt>
                <c:pt idx="6">
                  <c:v>0.18233403288</c:v>
                </c:pt>
                <c:pt idx="7">
                  <c:v>0.13933212603</c:v>
                </c:pt>
                <c:pt idx="8">
                  <c:v>0.13245945081999999</c:v>
                </c:pt>
                <c:pt idx="9">
                  <c:v>6.2311679452000002E-2</c:v>
                </c:pt>
                <c:pt idx="10">
                  <c:v>1.1957284932E-2</c:v>
                </c:pt>
                <c:pt idx="11">
                  <c:v>-1.4400742466E-2</c:v>
                </c:pt>
                <c:pt idx="12">
                  <c:v>-5.4726745902000003E-2</c:v>
                </c:pt>
                <c:pt idx="13">
                  <c:v>-0.17501223288000001</c:v>
                </c:pt>
                <c:pt idx="14">
                  <c:v>-0.31520172055000001</c:v>
                </c:pt>
                <c:pt idx="15">
                  <c:v>-0.49121172329000001</c:v>
                </c:pt>
                <c:pt idx="16">
                  <c:v>-0.65689627321999999</c:v>
                </c:pt>
                <c:pt idx="17">
                  <c:v>-0.75761514794999996</c:v>
                </c:pt>
                <c:pt idx="18">
                  <c:v>-0.80429289040999996</c:v>
                </c:pt>
                <c:pt idx="19">
                  <c:v>-0.91290519862999997</c:v>
                </c:pt>
                <c:pt idx="20">
                  <c:v>-1.0150155089999999</c:v>
                </c:pt>
              </c:numCache>
            </c:numRef>
          </c:val>
        </c:ser>
        <c:ser>
          <c:idx val="2"/>
          <c:order val="1"/>
          <c:tx>
            <c:strRef>
              <c:f>'22'!$B$27</c:f>
              <c:strCache>
                <c:ptCount val="1"/>
                <c:pt idx="0">
                  <c:v>ethane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'22'!$C$25:$V$25</c:f>
              <c:numCache>
                <c:formatCode>General</c:formatCode>
                <c:ptCount val="20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</c:numCache>
            </c:numRef>
          </c:cat>
          <c:val>
            <c:numRef>
              <c:f>'22'!$C$27:$W$27</c:f>
              <c:numCache>
                <c:formatCode>0.00</c:formatCode>
                <c:ptCount val="21"/>
                <c:pt idx="0">
                  <c:v>2.0838797813999999E-2</c:v>
                </c:pt>
                <c:pt idx="1">
                  <c:v>4.3315068492999998E-3</c:v>
                </c:pt>
                <c:pt idx="2">
                  <c:v>0</c:v>
                </c:pt>
                <c:pt idx="3">
                  <c:v>2.5205479452000001E-4</c:v>
                </c:pt>
                <c:pt idx="4">
                  <c:v>4.0382786885000002E-4</c:v>
                </c:pt>
                <c:pt idx="5">
                  <c:v>6.3250958904E-4</c:v>
                </c:pt>
                <c:pt idx="6">
                  <c:v>4.1865753424999999E-4</c:v>
                </c:pt>
                <c:pt idx="7">
                  <c:v>3.2271780822000002E-4</c:v>
                </c:pt>
                <c:pt idx="8">
                  <c:v>3.3015027321999998E-4</c:v>
                </c:pt>
                <c:pt idx="9">
                  <c:v>3.5024383561999998E-4</c:v>
                </c:pt>
                <c:pt idx="10">
                  <c:v>3.6958904110000001E-4</c:v>
                </c:pt>
                <c:pt idx="11">
                  <c:v>3.2556164384000001E-4</c:v>
                </c:pt>
                <c:pt idx="12">
                  <c:v>3.1379781420999998E-4</c:v>
                </c:pt>
                <c:pt idx="13">
                  <c:v>3.3655616438000002E-4</c:v>
                </c:pt>
                <c:pt idx="14">
                  <c:v>-3.7509539725999998E-2</c:v>
                </c:pt>
                <c:pt idx="15">
                  <c:v>-6.4610758904000004E-2</c:v>
                </c:pt>
                <c:pt idx="16">
                  <c:v>-9.4826969945000006E-2</c:v>
                </c:pt>
                <c:pt idx="17">
                  <c:v>-0.17759363013999999</c:v>
                </c:pt>
                <c:pt idx="18">
                  <c:v>-0.26684728684999998</c:v>
                </c:pt>
                <c:pt idx="19">
                  <c:v>-0.32635965506999998</c:v>
                </c:pt>
                <c:pt idx="20">
                  <c:v>-0.37670830628000002</c:v>
                </c:pt>
              </c:numCache>
            </c:numRef>
          </c:val>
        </c:ser>
        <c:ser>
          <c:idx val="3"/>
          <c:order val="2"/>
          <c:tx>
            <c:strRef>
              <c:f>'22'!$B$29</c:f>
              <c:strCache>
                <c:ptCount val="1"/>
                <c:pt idx="0">
                  <c:v>natural gasoline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'22'!$C$25:$V$25</c:f>
              <c:numCache>
                <c:formatCode>General</c:formatCode>
                <c:ptCount val="20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</c:numCache>
            </c:numRef>
          </c:cat>
          <c:val>
            <c:numRef>
              <c:f>'22'!$C$29:$W$29</c:f>
              <c:numCache>
                <c:formatCode>0.00</c:formatCode>
                <c:ptCount val="21"/>
                <c:pt idx="0">
                  <c:v>3.7838306011000002E-2</c:v>
                </c:pt>
                <c:pt idx="1">
                  <c:v>4.2933783561999998E-2</c:v>
                </c:pt>
                <c:pt idx="2">
                  <c:v>1.5747345204999999E-2</c:v>
                </c:pt>
                <c:pt idx="3">
                  <c:v>4.3139224657999999E-2</c:v>
                </c:pt>
                <c:pt idx="4">
                  <c:v>4.0103338798000002E-2</c:v>
                </c:pt>
                <c:pt idx="5">
                  <c:v>4.0064265752999997E-2</c:v>
                </c:pt>
                <c:pt idx="6">
                  <c:v>1.5807350684999999E-2</c:v>
                </c:pt>
                <c:pt idx="7">
                  <c:v>1.5858863014E-2</c:v>
                </c:pt>
                <c:pt idx="8">
                  <c:v>-1.2047642076999999E-2</c:v>
                </c:pt>
                <c:pt idx="9">
                  <c:v>-2.748810137E-2</c:v>
                </c:pt>
                <c:pt idx="10">
                  <c:v>-6.2860712329000003E-3</c:v>
                </c:pt>
                <c:pt idx="11">
                  <c:v>-5.2482468492999999E-2</c:v>
                </c:pt>
                <c:pt idx="12">
                  <c:v>-8.8676931693999997E-2</c:v>
                </c:pt>
                <c:pt idx="13">
                  <c:v>-0.1031292137</c:v>
                </c:pt>
                <c:pt idx="14">
                  <c:v>-0.15163423562</c:v>
                </c:pt>
                <c:pt idx="15">
                  <c:v>-0.17159679725999999</c:v>
                </c:pt>
                <c:pt idx="16">
                  <c:v>-0.18785296721</c:v>
                </c:pt>
                <c:pt idx="17">
                  <c:v>-0.16575221370000001</c:v>
                </c:pt>
                <c:pt idx="18">
                  <c:v>-0.18960413370000001</c:v>
                </c:pt>
                <c:pt idx="19">
                  <c:v>-0.27190870603</c:v>
                </c:pt>
                <c:pt idx="20">
                  <c:v>-0.31003154290000001</c:v>
                </c:pt>
              </c:numCache>
            </c:numRef>
          </c:val>
        </c:ser>
        <c:ser>
          <c:idx val="4"/>
          <c:order val="3"/>
          <c:tx>
            <c:strRef>
              <c:f>'22'!$B$28</c:f>
              <c:strCache>
                <c:ptCount val="1"/>
                <c:pt idx="0">
                  <c:v>butanes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'22'!$C$25:$V$25</c:f>
              <c:numCache>
                <c:formatCode>General</c:formatCode>
                <c:ptCount val="20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</c:numCache>
            </c:numRef>
          </c:cat>
          <c:val>
            <c:numRef>
              <c:f>'22'!$C$28:$W$28</c:f>
              <c:numCache>
                <c:formatCode>0.00</c:formatCode>
                <c:ptCount val="21"/>
                <c:pt idx="0">
                  <c:v>1.1940819671999999E-2</c:v>
                </c:pt>
                <c:pt idx="1">
                  <c:v>4.3356958904000001E-2</c:v>
                </c:pt>
                <c:pt idx="2">
                  <c:v>2.5012443836000001E-2</c:v>
                </c:pt>
                <c:pt idx="3">
                  <c:v>3.8761643835999997E-2</c:v>
                </c:pt>
                <c:pt idx="4">
                  <c:v>3.8184125683000003E-2</c:v>
                </c:pt>
                <c:pt idx="5">
                  <c:v>7.8523120547999994E-2</c:v>
                </c:pt>
                <c:pt idx="6">
                  <c:v>9.3106786301E-2</c:v>
                </c:pt>
                <c:pt idx="7">
                  <c:v>5.0729624658000003E-2</c:v>
                </c:pt>
                <c:pt idx="8">
                  <c:v>5.3002699453999998E-2</c:v>
                </c:pt>
                <c:pt idx="9">
                  <c:v>1.9929290411E-2</c:v>
                </c:pt>
                <c:pt idx="10">
                  <c:v>8.9503780822000004E-3</c:v>
                </c:pt>
                <c:pt idx="11">
                  <c:v>4.8418904110000003E-4</c:v>
                </c:pt>
                <c:pt idx="12">
                  <c:v>-1.3420355191000001E-3</c:v>
                </c:pt>
                <c:pt idx="13">
                  <c:v>-8.9106547944999993E-3</c:v>
                </c:pt>
                <c:pt idx="14">
                  <c:v>-5.6081345205000001E-2</c:v>
                </c:pt>
                <c:pt idx="15">
                  <c:v>-8.3071287670999999E-2</c:v>
                </c:pt>
                <c:pt idx="16">
                  <c:v>-9.1469770492000002E-2</c:v>
                </c:pt>
                <c:pt idx="17">
                  <c:v>-0.10744479726</c:v>
                </c:pt>
                <c:pt idx="18">
                  <c:v>-0.16745183616000001</c:v>
                </c:pt>
                <c:pt idx="19">
                  <c:v>-0.26106606794999998</c:v>
                </c:pt>
                <c:pt idx="20">
                  <c:v>-0.29164582922999999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0"/>
        <c:overlap val="100"/>
        <c:axId val="1156635536"/>
        <c:axId val="1156636096"/>
      </c:barChart>
      <c:lineChart>
        <c:grouping val="standard"/>
        <c:varyColors val="0"/>
        <c:ser>
          <c:idx val="0"/>
          <c:order val="4"/>
          <c:tx>
            <c:strRef>
              <c:f>'22'!$B$30</c:f>
              <c:strCache>
                <c:ptCount val="1"/>
                <c:pt idx="0">
                  <c:v>net trade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ash"/>
            <c:size val="6"/>
            <c:spPr>
              <a:solidFill>
                <a:schemeClr val="tx1"/>
              </a:solidFill>
              <a:ln w="9525" cap="flat">
                <a:solidFill>
                  <a:schemeClr val="tx1"/>
                </a:solidFill>
              </a:ln>
              <a:effectLst/>
            </c:spPr>
          </c:marker>
          <c:val>
            <c:numRef>
              <c:f>'22'!$C$30:$W$30</c:f>
              <c:numCache>
                <c:formatCode>0.00</c:formatCode>
                <c:ptCount val="21"/>
                <c:pt idx="0">
                  <c:v>0.17830551912699999</c:v>
                </c:pt>
                <c:pt idx="1">
                  <c:v>0.20493104383530003</c:v>
                </c:pt>
                <c:pt idx="2">
                  <c:v>0.13121581643800001</c:v>
                </c:pt>
                <c:pt idx="3">
                  <c:v>0.21269812876852001</c:v>
                </c:pt>
                <c:pt idx="4">
                  <c:v>0.25972989617984998</c:v>
                </c:pt>
                <c:pt idx="5">
                  <c:v>0.31490463562003995</c:v>
                </c:pt>
                <c:pt idx="6">
                  <c:v>0.29166682740025002</c:v>
                </c:pt>
                <c:pt idx="7">
                  <c:v>0.20624333151021998</c:v>
                </c:pt>
                <c:pt idx="8">
                  <c:v>0.17374465847022</c:v>
                </c:pt>
                <c:pt idx="9">
                  <c:v>5.5103112328620002E-2</c:v>
                </c:pt>
                <c:pt idx="10">
                  <c:v>1.49911808224E-2</c:v>
                </c:pt>
                <c:pt idx="11">
                  <c:v>-6.6073460274059997E-2</c:v>
                </c:pt>
                <c:pt idx="12">
                  <c:v>-0.14443191530089</c:v>
                </c:pt>
                <c:pt idx="13">
                  <c:v>-0.28671554521011999</c:v>
                </c:pt>
                <c:pt idx="14">
                  <c:v>-0.56042684110100005</c:v>
                </c:pt>
                <c:pt idx="15">
                  <c:v>-0.81049056712500001</c:v>
                </c:pt>
                <c:pt idx="16">
                  <c:v>-1.0310459808670001</c:v>
                </c:pt>
                <c:pt idx="17">
                  <c:v>-1.20840578905</c:v>
                </c:pt>
                <c:pt idx="18">
                  <c:v>-1.42819614712</c:v>
                </c:pt>
                <c:pt idx="19">
                  <c:v>-1.7722396276799999</c:v>
                </c:pt>
                <c:pt idx="20">
                  <c:v>-1.9934011874099999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56635536"/>
        <c:axId val="1156636096"/>
      </c:lineChart>
      <c:scatterChart>
        <c:scatterStyle val="lineMarker"/>
        <c:varyColors val="0"/>
        <c:ser>
          <c:idx val="5"/>
          <c:order val="5"/>
          <c:tx>
            <c:strRef>
              <c:f>'22'!$C$42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  <a:round/>
            </a:ln>
            <a:effectLst/>
          </c:spPr>
          <c:marker>
            <c:symbol val="none"/>
          </c:marker>
          <c:xVal>
            <c:numRef>
              <c:f>'22'!$B$43:$B$44</c:f>
              <c:numCache>
                <c:formatCode>General</c:formatCode>
                <c:ptCount val="2"/>
                <c:pt idx="0">
                  <c:v>19.5</c:v>
                </c:pt>
                <c:pt idx="1">
                  <c:v>19.5</c:v>
                </c:pt>
              </c:numCache>
            </c:numRef>
          </c:xVal>
          <c:yVal>
            <c:numRef>
              <c:f>'22'!$C$43:$C$44</c:f>
              <c:numCache>
                <c:formatCode>0.00</c:formatCode>
                <c:ptCount val="2"/>
                <c:pt idx="0">
                  <c:v>0</c:v>
                </c:pt>
                <c:pt idx="1">
                  <c:v>2.5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56637216"/>
        <c:axId val="1156636656"/>
      </c:scatterChart>
      <c:dateAx>
        <c:axId val="11566355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cross"/>
        <c:minorTickMark val="none"/>
        <c:tickLblPos val="low"/>
        <c:spPr>
          <a:solidFill>
            <a:schemeClr val="bg1"/>
          </a:solidFill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156636096"/>
        <c:crosses val="autoZero"/>
        <c:auto val="0"/>
        <c:lblOffset val="100"/>
        <c:baseTimeUnit val="days"/>
        <c:majorUnit val="2"/>
      </c:dateAx>
      <c:valAx>
        <c:axId val="1156636096"/>
        <c:scaling>
          <c:orientation val="minMax"/>
          <c:max val="0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156635536"/>
        <c:crosses val="autoZero"/>
        <c:crossBetween val="between"/>
        <c:majorUnit val="0.5"/>
      </c:valAx>
      <c:valAx>
        <c:axId val="1156636656"/>
        <c:scaling>
          <c:orientation val="minMax"/>
          <c:max val="2.5"/>
        </c:scaling>
        <c:delete val="0"/>
        <c:axPos val="r"/>
        <c:numFmt formatCode="0.00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156637216"/>
        <c:crosses val="max"/>
        <c:crossBetween val="midCat"/>
      </c:valAx>
      <c:valAx>
        <c:axId val="115663721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156636656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00" baseline="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3"/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4284342505967249E-2"/>
          <c:y val="0.15539486558263058"/>
          <c:w val="0.91482308613862295"/>
          <c:h val="0.59247076363975215"/>
        </c:manualLayout>
      </c:layout>
      <c:areaChart>
        <c:grouping val="stacked"/>
        <c:varyColors val="0"/>
        <c:ser>
          <c:idx val="1"/>
          <c:order val="1"/>
          <c:tx>
            <c:v>Normal range (low)</c:v>
          </c:tx>
          <c:spPr>
            <a:noFill/>
            <a:ln>
              <a:noFill/>
            </a:ln>
          </c:spPr>
          <c:cat>
            <c:numRef>
              <c:f>'23'!$A$29:$A$112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'23'!$C$29:$C$112</c:f>
              <c:numCache>
                <c:formatCode>0</c:formatCode>
                <c:ptCount val="84"/>
                <c:pt idx="0">
                  <c:v>26.88</c:v>
                </c:pt>
                <c:pt idx="1">
                  <c:v>23.622</c:v>
                </c:pt>
                <c:pt idx="2">
                  <c:v>24.407</c:v>
                </c:pt>
                <c:pt idx="3">
                  <c:v>30.382000000000001</c:v>
                </c:pt>
                <c:pt idx="4">
                  <c:v>41.997</c:v>
                </c:pt>
                <c:pt idx="5">
                  <c:v>52.515000000000001</c:v>
                </c:pt>
                <c:pt idx="6">
                  <c:v>60.075000000000003</c:v>
                </c:pt>
                <c:pt idx="7">
                  <c:v>66.531999999999996</c:v>
                </c:pt>
                <c:pt idx="8">
                  <c:v>71.418000000000006</c:v>
                </c:pt>
                <c:pt idx="9">
                  <c:v>72.965999999999994</c:v>
                </c:pt>
                <c:pt idx="10">
                  <c:v>69.951999999999998</c:v>
                </c:pt>
                <c:pt idx="11">
                  <c:v>62.21</c:v>
                </c:pt>
                <c:pt idx="12">
                  <c:v>26.88</c:v>
                </c:pt>
                <c:pt idx="13">
                  <c:v>23.622</c:v>
                </c:pt>
                <c:pt idx="14">
                  <c:v>24.407</c:v>
                </c:pt>
                <c:pt idx="15">
                  <c:v>30.382000000000001</c:v>
                </c:pt>
                <c:pt idx="16">
                  <c:v>41.997</c:v>
                </c:pt>
                <c:pt idx="17">
                  <c:v>52.515000000000001</c:v>
                </c:pt>
                <c:pt idx="18">
                  <c:v>60.075000000000003</c:v>
                </c:pt>
                <c:pt idx="19">
                  <c:v>66.531999999999996</c:v>
                </c:pt>
                <c:pt idx="20">
                  <c:v>71.418000000000006</c:v>
                </c:pt>
                <c:pt idx="21">
                  <c:v>72.965999999999994</c:v>
                </c:pt>
                <c:pt idx="22">
                  <c:v>69.951999999999998</c:v>
                </c:pt>
                <c:pt idx="23">
                  <c:v>62.21</c:v>
                </c:pt>
                <c:pt idx="24">
                  <c:v>26.88</c:v>
                </c:pt>
                <c:pt idx="25">
                  <c:v>23.622</c:v>
                </c:pt>
                <c:pt idx="26">
                  <c:v>24.407</c:v>
                </c:pt>
                <c:pt idx="27">
                  <c:v>30.382000000000001</c:v>
                </c:pt>
                <c:pt idx="28">
                  <c:v>41.997</c:v>
                </c:pt>
                <c:pt idx="29">
                  <c:v>52.515000000000001</c:v>
                </c:pt>
                <c:pt idx="30">
                  <c:v>60.075000000000003</c:v>
                </c:pt>
                <c:pt idx="31">
                  <c:v>66.531999999999996</c:v>
                </c:pt>
                <c:pt idx="32">
                  <c:v>71.418000000000006</c:v>
                </c:pt>
                <c:pt idx="33">
                  <c:v>72.965999999999994</c:v>
                </c:pt>
                <c:pt idx="34">
                  <c:v>69.951999999999998</c:v>
                </c:pt>
                <c:pt idx="35">
                  <c:v>62.21</c:v>
                </c:pt>
                <c:pt idx="36">
                  <c:v>26.88</c:v>
                </c:pt>
                <c:pt idx="37">
                  <c:v>23.622</c:v>
                </c:pt>
                <c:pt idx="38">
                  <c:v>24.407</c:v>
                </c:pt>
                <c:pt idx="39">
                  <c:v>30.382000000000001</c:v>
                </c:pt>
                <c:pt idx="40">
                  <c:v>41.997</c:v>
                </c:pt>
                <c:pt idx="41">
                  <c:v>52.515000000000001</c:v>
                </c:pt>
                <c:pt idx="42">
                  <c:v>60.075000000000003</c:v>
                </c:pt>
                <c:pt idx="43">
                  <c:v>66.531999999999996</c:v>
                </c:pt>
                <c:pt idx="44">
                  <c:v>71.418000000000006</c:v>
                </c:pt>
                <c:pt idx="45">
                  <c:v>72.965999999999994</c:v>
                </c:pt>
                <c:pt idx="46">
                  <c:v>69.951999999999998</c:v>
                </c:pt>
                <c:pt idx="47">
                  <c:v>62.21</c:v>
                </c:pt>
                <c:pt idx="48">
                  <c:v>26.88</c:v>
                </c:pt>
                <c:pt idx="49">
                  <c:v>23.622</c:v>
                </c:pt>
                <c:pt idx="50">
                  <c:v>24.407</c:v>
                </c:pt>
                <c:pt idx="51">
                  <c:v>30.382000000000001</c:v>
                </c:pt>
                <c:pt idx="52">
                  <c:v>41.997</c:v>
                </c:pt>
                <c:pt idx="53">
                  <c:v>52.515000000000001</c:v>
                </c:pt>
                <c:pt idx="54">
                  <c:v>60.075000000000003</c:v>
                </c:pt>
                <c:pt idx="55">
                  <c:v>66.531999999999996</c:v>
                </c:pt>
                <c:pt idx="56">
                  <c:v>71.418000000000006</c:v>
                </c:pt>
                <c:pt idx="57">
                  <c:v>72.965999999999994</c:v>
                </c:pt>
                <c:pt idx="58">
                  <c:v>69.951999999999998</c:v>
                </c:pt>
                <c:pt idx="59">
                  <c:v>62.21</c:v>
                </c:pt>
                <c:pt idx="60">
                  <c:v>26.88</c:v>
                </c:pt>
                <c:pt idx="61">
                  <c:v>23.622</c:v>
                </c:pt>
                <c:pt idx="62">
                  <c:v>24.407</c:v>
                </c:pt>
                <c:pt idx="63">
                  <c:v>30.382000000000001</c:v>
                </c:pt>
                <c:pt idx="64">
                  <c:v>41.997</c:v>
                </c:pt>
                <c:pt idx="65">
                  <c:v>52.515000000000001</c:v>
                </c:pt>
                <c:pt idx="66">
                  <c:v>60.075000000000003</c:v>
                </c:pt>
                <c:pt idx="67">
                  <c:v>66.531999999999996</c:v>
                </c:pt>
                <c:pt idx="68">
                  <c:v>71.418000000000006</c:v>
                </c:pt>
                <c:pt idx="69">
                  <c:v>72.965999999999994</c:v>
                </c:pt>
                <c:pt idx="70">
                  <c:v>69.951999999999998</c:v>
                </c:pt>
                <c:pt idx="71">
                  <c:v>62.21</c:v>
                </c:pt>
                <c:pt idx="72">
                  <c:v>26.88</c:v>
                </c:pt>
                <c:pt idx="73">
                  <c:v>23.622</c:v>
                </c:pt>
                <c:pt idx="74">
                  <c:v>24.407</c:v>
                </c:pt>
                <c:pt idx="75">
                  <c:v>30.382000000000001</c:v>
                </c:pt>
                <c:pt idx="76">
                  <c:v>41.997</c:v>
                </c:pt>
                <c:pt idx="77">
                  <c:v>52.515000000000001</c:v>
                </c:pt>
                <c:pt idx="78">
                  <c:v>60.075000000000003</c:v>
                </c:pt>
                <c:pt idx="79">
                  <c:v>66.531999999999996</c:v>
                </c:pt>
                <c:pt idx="80">
                  <c:v>71.418000000000006</c:v>
                </c:pt>
                <c:pt idx="81">
                  <c:v>72.965999999999994</c:v>
                </c:pt>
                <c:pt idx="82">
                  <c:v>69.951999999999998</c:v>
                </c:pt>
                <c:pt idx="83">
                  <c:v>62.21</c:v>
                </c:pt>
              </c:numCache>
            </c:numRef>
          </c:val>
        </c:ser>
        <c:ser>
          <c:idx val="2"/>
          <c:order val="2"/>
          <c:tx>
            <c:v>Normal range</c:v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  <a:ln>
              <a:noFill/>
            </a:ln>
          </c:spPr>
          <c:cat>
            <c:numRef>
              <c:f>'23'!$A$29:$A$112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'23'!$E$29:$E$112</c:f>
              <c:numCache>
                <c:formatCode>0</c:formatCode>
                <c:ptCount val="84"/>
                <c:pt idx="0">
                  <c:v>47.819000000000003</c:v>
                </c:pt>
                <c:pt idx="1">
                  <c:v>37.613</c:v>
                </c:pt>
                <c:pt idx="2">
                  <c:v>37.353999999999999</c:v>
                </c:pt>
                <c:pt idx="3">
                  <c:v>38.384</c:v>
                </c:pt>
                <c:pt idx="4">
                  <c:v>29.652000000000001</c:v>
                </c:pt>
                <c:pt idx="5">
                  <c:v>27.304999999999993</c:v>
                </c:pt>
                <c:pt idx="6">
                  <c:v>25.733000000000004</c:v>
                </c:pt>
                <c:pt idx="7">
                  <c:v>27.62700000000001</c:v>
                </c:pt>
                <c:pt idx="8">
                  <c:v>27.556999999999988</c:v>
                </c:pt>
                <c:pt idx="9">
                  <c:v>26.248000000000005</c:v>
                </c:pt>
                <c:pt idx="10">
                  <c:v>29.825000000000003</c:v>
                </c:pt>
                <c:pt idx="11">
                  <c:v>29.169000000000004</c:v>
                </c:pt>
                <c:pt idx="12">
                  <c:v>47.819000000000003</c:v>
                </c:pt>
                <c:pt idx="13">
                  <c:v>37.613</c:v>
                </c:pt>
                <c:pt idx="14">
                  <c:v>37.353999999999999</c:v>
                </c:pt>
                <c:pt idx="15">
                  <c:v>38.384</c:v>
                </c:pt>
                <c:pt idx="16">
                  <c:v>29.652000000000001</c:v>
                </c:pt>
                <c:pt idx="17">
                  <c:v>27.304999999999993</c:v>
                </c:pt>
                <c:pt idx="18">
                  <c:v>25.733000000000004</c:v>
                </c:pt>
                <c:pt idx="19">
                  <c:v>27.62700000000001</c:v>
                </c:pt>
                <c:pt idx="20">
                  <c:v>27.556999999999988</c:v>
                </c:pt>
                <c:pt idx="21">
                  <c:v>26.248000000000005</c:v>
                </c:pt>
                <c:pt idx="22">
                  <c:v>29.825000000000003</c:v>
                </c:pt>
                <c:pt idx="23">
                  <c:v>29.169000000000004</c:v>
                </c:pt>
                <c:pt idx="24">
                  <c:v>47.819000000000003</c:v>
                </c:pt>
                <c:pt idx="25">
                  <c:v>37.613</c:v>
                </c:pt>
                <c:pt idx="26">
                  <c:v>37.353999999999999</c:v>
                </c:pt>
                <c:pt idx="27">
                  <c:v>38.384</c:v>
                </c:pt>
                <c:pt idx="28">
                  <c:v>29.652000000000001</c:v>
                </c:pt>
                <c:pt idx="29">
                  <c:v>27.304999999999993</c:v>
                </c:pt>
                <c:pt idx="30">
                  <c:v>25.733000000000004</c:v>
                </c:pt>
                <c:pt idx="31">
                  <c:v>27.62700000000001</c:v>
                </c:pt>
                <c:pt idx="32">
                  <c:v>27.556999999999988</c:v>
                </c:pt>
                <c:pt idx="33">
                  <c:v>26.248000000000005</c:v>
                </c:pt>
                <c:pt idx="34">
                  <c:v>29.825000000000003</c:v>
                </c:pt>
                <c:pt idx="35">
                  <c:v>29.169000000000004</c:v>
                </c:pt>
                <c:pt idx="36">
                  <c:v>47.819000000000003</c:v>
                </c:pt>
                <c:pt idx="37">
                  <c:v>37.613</c:v>
                </c:pt>
                <c:pt idx="38">
                  <c:v>37.353999999999999</c:v>
                </c:pt>
                <c:pt idx="39">
                  <c:v>38.384</c:v>
                </c:pt>
                <c:pt idx="40">
                  <c:v>29.652000000000001</c:v>
                </c:pt>
                <c:pt idx="41">
                  <c:v>27.304999999999993</c:v>
                </c:pt>
                <c:pt idx="42">
                  <c:v>25.733000000000004</c:v>
                </c:pt>
                <c:pt idx="43">
                  <c:v>27.62700000000001</c:v>
                </c:pt>
                <c:pt idx="44">
                  <c:v>27.556999999999988</c:v>
                </c:pt>
                <c:pt idx="45">
                  <c:v>26.248000000000005</c:v>
                </c:pt>
                <c:pt idx="46">
                  <c:v>29.825000000000003</c:v>
                </c:pt>
                <c:pt idx="47">
                  <c:v>29.169000000000004</c:v>
                </c:pt>
                <c:pt idx="48">
                  <c:v>47.819000000000003</c:v>
                </c:pt>
                <c:pt idx="49">
                  <c:v>37.613</c:v>
                </c:pt>
                <c:pt idx="50">
                  <c:v>37.353999999999999</c:v>
                </c:pt>
                <c:pt idx="51">
                  <c:v>38.384</c:v>
                </c:pt>
                <c:pt idx="52">
                  <c:v>29.652000000000001</c:v>
                </c:pt>
                <c:pt idx="53">
                  <c:v>27.304999999999993</c:v>
                </c:pt>
                <c:pt idx="54">
                  <c:v>25.733000000000004</c:v>
                </c:pt>
                <c:pt idx="55">
                  <c:v>27.62700000000001</c:v>
                </c:pt>
                <c:pt idx="56">
                  <c:v>27.556999999999988</c:v>
                </c:pt>
                <c:pt idx="57">
                  <c:v>26.248000000000005</c:v>
                </c:pt>
                <c:pt idx="58">
                  <c:v>29.825000000000003</c:v>
                </c:pt>
                <c:pt idx="59">
                  <c:v>29.169000000000004</c:v>
                </c:pt>
                <c:pt idx="60">
                  <c:v>47.819000000000003</c:v>
                </c:pt>
                <c:pt idx="61">
                  <c:v>37.613</c:v>
                </c:pt>
                <c:pt idx="62">
                  <c:v>37.353999999999999</c:v>
                </c:pt>
                <c:pt idx="63">
                  <c:v>38.384</c:v>
                </c:pt>
                <c:pt idx="64">
                  <c:v>29.652000000000001</c:v>
                </c:pt>
                <c:pt idx="65">
                  <c:v>27.304999999999993</c:v>
                </c:pt>
                <c:pt idx="66">
                  <c:v>25.733000000000004</c:v>
                </c:pt>
                <c:pt idx="67">
                  <c:v>27.62700000000001</c:v>
                </c:pt>
                <c:pt idx="68">
                  <c:v>27.556999999999988</c:v>
                </c:pt>
                <c:pt idx="69">
                  <c:v>26.248000000000005</c:v>
                </c:pt>
                <c:pt idx="70">
                  <c:v>29.825000000000003</c:v>
                </c:pt>
                <c:pt idx="71">
                  <c:v>29.169000000000004</c:v>
                </c:pt>
                <c:pt idx="72">
                  <c:v>47.819000000000003</c:v>
                </c:pt>
                <c:pt idx="73">
                  <c:v>37.613</c:v>
                </c:pt>
                <c:pt idx="74">
                  <c:v>37.353999999999999</c:v>
                </c:pt>
                <c:pt idx="75">
                  <c:v>38.384</c:v>
                </c:pt>
                <c:pt idx="76">
                  <c:v>29.652000000000001</c:v>
                </c:pt>
                <c:pt idx="77">
                  <c:v>27.304999999999993</c:v>
                </c:pt>
                <c:pt idx="78">
                  <c:v>25.733000000000004</c:v>
                </c:pt>
                <c:pt idx="79">
                  <c:v>27.62700000000001</c:v>
                </c:pt>
                <c:pt idx="80">
                  <c:v>27.556999999999988</c:v>
                </c:pt>
                <c:pt idx="81">
                  <c:v>26.248000000000005</c:v>
                </c:pt>
                <c:pt idx="82">
                  <c:v>29.825000000000003</c:v>
                </c:pt>
                <c:pt idx="83">
                  <c:v>29.169000000000004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56642256"/>
        <c:axId val="1156642816"/>
      </c:areaChart>
      <c:lineChart>
        <c:grouping val="standard"/>
        <c:varyColors val="0"/>
        <c:ser>
          <c:idx val="0"/>
          <c:order val="0"/>
          <c:tx>
            <c:v>U.S propane inventories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'23'!$A$29:$A$112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'23'!$B$29:$B$112</c:f>
              <c:numCache>
                <c:formatCode>0.0</c:formatCode>
                <c:ptCount val="84"/>
                <c:pt idx="0">
                  <c:v>26.88</c:v>
                </c:pt>
                <c:pt idx="1">
                  <c:v>23.622</c:v>
                </c:pt>
                <c:pt idx="2">
                  <c:v>24.407</c:v>
                </c:pt>
                <c:pt idx="3">
                  <c:v>30.382000000000001</c:v>
                </c:pt>
                <c:pt idx="4">
                  <c:v>41.997</c:v>
                </c:pt>
                <c:pt idx="5">
                  <c:v>52.515000000000001</c:v>
                </c:pt>
                <c:pt idx="6">
                  <c:v>62.774999999999999</c:v>
                </c:pt>
                <c:pt idx="7">
                  <c:v>71.921999999999997</c:v>
                </c:pt>
                <c:pt idx="8">
                  <c:v>76.191000000000003</c:v>
                </c:pt>
                <c:pt idx="9">
                  <c:v>76.733999999999995</c:v>
                </c:pt>
                <c:pt idx="10">
                  <c:v>75.091999999999999</c:v>
                </c:pt>
                <c:pt idx="11">
                  <c:v>72.296999999999997</c:v>
                </c:pt>
                <c:pt idx="12">
                  <c:v>62.917999999999999</c:v>
                </c:pt>
                <c:pt idx="13">
                  <c:v>50.23</c:v>
                </c:pt>
                <c:pt idx="14">
                  <c:v>53.320999999999998</c:v>
                </c:pt>
                <c:pt idx="15">
                  <c:v>61.402000000000001</c:v>
                </c:pt>
                <c:pt idx="16">
                  <c:v>71.649000000000001</c:v>
                </c:pt>
                <c:pt idx="17">
                  <c:v>78.064999999999998</c:v>
                </c:pt>
                <c:pt idx="18">
                  <c:v>84.828000000000003</c:v>
                </c:pt>
                <c:pt idx="19">
                  <c:v>91.41</c:v>
                </c:pt>
                <c:pt idx="20">
                  <c:v>94.433999999999997</c:v>
                </c:pt>
                <c:pt idx="21">
                  <c:v>99.213999999999999</c:v>
                </c:pt>
                <c:pt idx="22">
                  <c:v>99.777000000000001</c:v>
                </c:pt>
                <c:pt idx="23">
                  <c:v>91.379000000000005</c:v>
                </c:pt>
                <c:pt idx="24">
                  <c:v>74.698999999999998</c:v>
                </c:pt>
                <c:pt idx="25">
                  <c:v>61.234999999999999</c:v>
                </c:pt>
                <c:pt idx="26">
                  <c:v>61.761000000000003</c:v>
                </c:pt>
                <c:pt idx="27">
                  <c:v>68.766000000000005</c:v>
                </c:pt>
                <c:pt idx="28">
                  <c:v>71.302000000000007</c:v>
                </c:pt>
                <c:pt idx="29">
                  <c:v>79.819999999999993</c:v>
                </c:pt>
                <c:pt idx="30">
                  <c:v>85.808000000000007</c:v>
                </c:pt>
                <c:pt idx="31">
                  <c:v>94.159000000000006</c:v>
                </c:pt>
                <c:pt idx="32">
                  <c:v>98.974999999999994</c:v>
                </c:pt>
                <c:pt idx="33">
                  <c:v>96.251999999999995</c:v>
                </c:pt>
                <c:pt idx="34">
                  <c:v>94.394000000000005</c:v>
                </c:pt>
                <c:pt idx="35">
                  <c:v>77.046999999999997</c:v>
                </c:pt>
                <c:pt idx="36">
                  <c:v>53.362000000000002</c:v>
                </c:pt>
                <c:pt idx="37">
                  <c:v>47.26</c:v>
                </c:pt>
                <c:pt idx="38">
                  <c:v>40.182000000000002</c:v>
                </c:pt>
                <c:pt idx="39">
                  <c:v>38.515000000000001</c:v>
                </c:pt>
                <c:pt idx="40">
                  <c:v>46.17</c:v>
                </c:pt>
                <c:pt idx="41">
                  <c:v>56.920999999999999</c:v>
                </c:pt>
                <c:pt idx="42">
                  <c:v>63.698</c:v>
                </c:pt>
                <c:pt idx="43">
                  <c:v>73.896000000000001</c:v>
                </c:pt>
                <c:pt idx="44">
                  <c:v>71.418000000000006</c:v>
                </c:pt>
                <c:pt idx="45">
                  <c:v>72.965999999999994</c:v>
                </c:pt>
                <c:pt idx="46">
                  <c:v>69.951999999999998</c:v>
                </c:pt>
                <c:pt idx="47">
                  <c:v>62.21</c:v>
                </c:pt>
                <c:pt idx="48">
                  <c:v>45.719000000000001</c:v>
                </c:pt>
                <c:pt idx="49">
                  <c:v>38.656999999999996</c:v>
                </c:pt>
                <c:pt idx="50">
                  <c:v>33.825000000000003</c:v>
                </c:pt>
                <c:pt idx="51">
                  <c:v>34.874000000000002</c:v>
                </c:pt>
                <c:pt idx="52">
                  <c:v>43.844000000000001</c:v>
                </c:pt>
                <c:pt idx="53">
                  <c:v>56.505000000000003</c:v>
                </c:pt>
                <c:pt idx="54">
                  <c:v>60.075000000000003</c:v>
                </c:pt>
                <c:pt idx="55">
                  <c:v>66.531999999999996</c:v>
                </c:pt>
                <c:pt idx="56">
                  <c:v>75.16</c:v>
                </c:pt>
                <c:pt idx="57">
                  <c:v>78.768000000000001</c:v>
                </c:pt>
                <c:pt idx="58">
                  <c:v>73.914000000000001</c:v>
                </c:pt>
                <c:pt idx="59">
                  <c:v>63.6691067</c:v>
                </c:pt>
                <c:pt idx="60">
                  <c:v>51.248657999999999</c:v>
                </c:pt>
                <c:pt idx="61">
                  <c:v>42.735570000000003</c:v>
                </c:pt>
                <c:pt idx="62">
                  <c:v>42.185200000000002</c:v>
                </c:pt>
                <c:pt idx="63">
                  <c:v>48.667720000000003</c:v>
                </c:pt>
                <c:pt idx="64">
                  <c:v>58.752580000000002</c:v>
                </c:pt>
                <c:pt idx="65">
                  <c:v>68.228089999999995</c:v>
                </c:pt>
                <c:pt idx="66">
                  <c:v>77.086619999999996</c:v>
                </c:pt>
                <c:pt idx="67">
                  <c:v>85.878889999999998</c:v>
                </c:pt>
                <c:pt idx="68">
                  <c:v>90.8964</c:v>
                </c:pt>
                <c:pt idx="69">
                  <c:v>92.422659999999993</c:v>
                </c:pt>
                <c:pt idx="70">
                  <c:v>89.302220000000005</c:v>
                </c:pt>
                <c:pt idx="71">
                  <c:v>79.055750000000003</c:v>
                </c:pt>
                <c:pt idx="72">
                  <c:v>63.853290000000001</c:v>
                </c:pt>
                <c:pt idx="73">
                  <c:v>55.438420000000001</c:v>
                </c:pt>
                <c:pt idx="74">
                  <c:v>54.791139999999999</c:v>
                </c:pt>
                <c:pt idx="75">
                  <c:v>59.84393</c:v>
                </c:pt>
                <c:pt idx="76">
                  <c:v>68.596649999999997</c:v>
                </c:pt>
                <c:pt idx="77">
                  <c:v>77.065700000000007</c:v>
                </c:pt>
                <c:pt idx="78">
                  <c:v>84.993809999999996</c:v>
                </c:pt>
                <c:pt idx="79">
                  <c:v>92.950010000000006</c:v>
                </c:pt>
                <c:pt idx="80">
                  <c:v>97.15549</c:v>
                </c:pt>
                <c:pt idx="81">
                  <c:v>97.206720000000004</c:v>
                </c:pt>
                <c:pt idx="82">
                  <c:v>95.584490000000002</c:v>
                </c:pt>
                <c:pt idx="83">
                  <c:v>84.949520000000007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56642256"/>
        <c:axId val="1156642816"/>
      </c:lineChart>
      <c:scatterChart>
        <c:scatterStyle val="lineMarker"/>
        <c:varyColors val="0"/>
        <c:ser>
          <c:idx val="3"/>
          <c:order val="3"/>
          <c:tx>
            <c:strRef>
              <c:f>'23'!$B$116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1.6054761447501988E-2"/>
                  <c:y val="3.9535947453804454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'23'!$A$117:$A$118</c:f>
              <c:numCache>
                <c:formatCode>General</c:formatCode>
                <c:ptCount val="2"/>
                <c:pt idx="0">
                  <c:v>61</c:v>
                </c:pt>
                <c:pt idx="1">
                  <c:v>61</c:v>
                </c:pt>
              </c:numCache>
            </c:numRef>
          </c:xVal>
          <c:yVal>
            <c:numRef>
              <c:f>'23'!$B$117:$B$118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56643376"/>
        <c:axId val="1156643936"/>
      </c:scatterChart>
      <c:dateAx>
        <c:axId val="1156642256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1156642816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1156642816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1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1156642256"/>
        <c:crosses val="autoZero"/>
        <c:crossBetween val="between"/>
        <c:majorUnit val="25"/>
      </c:valAx>
      <c:valAx>
        <c:axId val="1156643376"/>
        <c:scaling>
          <c:orientation val="minMax"/>
          <c:max val="84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1156643936"/>
        <c:crosses val="max"/>
        <c:crossBetween val="midCat"/>
      </c:valAx>
      <c:valAx>
        <c:axId val="1156643936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1156643376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607306099128696"/>
          <c:y val="0.12225967933393349"/>
          <c:w val="0.80331524067990301"/>
          <c:h val="0.71736448026356714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'24'!$H$26</c:f>
              <c:strCache>
                <c:ptCount val="1"/>
                <c:pt idx="0">
                  <c:v>Federal Gulf of Mexico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'24'!$I$25:$L$25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'24'!$I$26:$L$26</c:f>
              <c:numCache>
                <c:formatCode>0.000</c:formatCode>
                <c:ptCount val="4"/>
                <c:pt idx="0">
                  <c:v>-0.37558647460000039</c:v>
                </c:pt>
                <c:pt idx="1">
                  <c:v>-0.2255887862999999</c:v>
                </c:pt>
                <c:pt idx="2">
                  <c:v>0.24309880270000006</c:v>
                </c:pt>
                <c:pt idx="3">
                  <c:v>0.14307007569999985</c:v>
                </c:pt>
              </c:numCache>
            </c:numRef>
          </c:val>
          <c:extLst/>
        </c:ser>
        <c:ser>
          <c:idx val="2"/>
          <c:order val="1"/>
          <c:tx>
            <c:strRef>
              <c:f>'24'!$H$27</c:f>
              <c:strCache>
                <c:ptCount val="1"/>
                <c:pt idx="0">
                  <c:v>U.S. excluding Gulf of Mexico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'24'!$I$25:$L$25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'24'!$I$27:$L$27</c:f>
              <c:numCache>
                <c:formatCode>0.000</c:formatCode>
                <c:ptCount val="4"/>
                <c:pt idx="0">
                  <c:v>2.7373473759999882</c:v>
                </c:pt>
                <c:pt idx="1">
                  <c:v>9.8144852390000068</c:v>
                </c:pt>
                <c:pt idx="2">
                  <c:v>7.3613004190000026</c:v>
                </c:pt>
                <c:pt idx="3">
                  <c:v>2.0985008760000028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156650656"/>
        <c:axId val="1156651216"/>
        <c:extLst>
          <c:ext xmlns:c15="http://schemas.microsoft.com/office/drawing/2012/chart" uri="{02D57815-91ED-43cb-92C2-25804820EDAC}">
            <c15:filteredBarSeries>
              <c15:ser>
                <c:idx val="4"/>
                <c:order val="2"/>
                <c:tx>
                  <c:strRef>
                    <c:extLst>
                      <c:ext uri="{02D57815-91ED-43cb-92C2-25804820EDAC}">
                        <c15:formulaRef>
                          <c15:sqref>'24'!#REF!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solidFill>
                    <a:schemeClr val="accent4"/>
                  </a:solidFill>
                  <a:ln w="28575" cap="rnd">
                    <a:noFill/>
                    <a:round/>
                  </a:ln>
                  <a:effectLst/>
                </c:spPr>
                <c:invertIfNegative val="0"/>
                <c:cat>
                  <c:numRef>
                    <c:extLst>
                      <c:ext uri="{02D57815-91ED-43cb-92C2-25804820EDAC}">
                        <c15:formulaRef>
                          <c15:sqref>'24'!$I$25:$L$25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2017</c:v>
                      </c:pt>
                      <c:pt idx="1">
                        <c:v>2018</c:v>
                      </c:pt>
                      <c:pt idx="2">
                        <c:v>2019</c:v>
                      </c:pt>
                      <c:pt idx="3">
                        <c:v>2020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'24'!#REF!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/>
              </c15:ser>
            </c15:filteredBarSeries>
          </c:ext>
        </c:extLst>
      </c:barChart>
      <c:lineChart>
        <c:grouping val="stacked"/>
        <c:varyColors val="0"/>
        <c:ser>
          <c:idx val="3"/>
          <c:order val="3"/>
          <c:tx>
            <c:strRef>
              <c:f>'24'!$B$28</c:f>
              <c:strCache>
                <c:ptCount val="1"/>
                <c:pt idx="0">
                  <c:v>total production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2407513212398231E-2"/>
                  <c:y val="-5.35417280522035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6.6915083559491495E-2"/>
                  <c:y val="2.709316738746175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6.6915083559491578E-2"/>
                  <c:y val="-4.036712899414791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6.2380017140408348E-2"/>
                  <c:y val="-6.020839263579782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>
                      <a:noFill/>
                    </a:ln>
                  </c:spPr>
                </c15:leaderLines>
              </c:ext>
            </c:extLst>
          </c:dLbls>
          <c:cat>
            <c:numRef>
              <c:f>'24'!$I$25:$L$25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'24'!$I$28:$L$28</c:f>
              <c:numCache>
                <c:formatCode>0.0</c:formatCode>
                <c:ptCount val="4"/>
                <c:pt idx="0">
                  <c:v>2.3617609013999878</c:v>
                </c:pt>
                <c:pt idx="1">
                  <c:v>9.5888964527000073</c:v>
                </c:pt>
                <c:pt idx="2">
                  <c:v>7.6043992217000032</c:v>
                </c:pt>
                <c:pt idx="3">
                  <c:v>2.2415709517000026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56650656"/>
        <c:axId val="1156651216"/>
      </c:lineChart>
      <c:scatterChart>
        <c:scatterStyle val="lineMarker"/>
        <c:varyColors val="0"/>
        <c:ser>
          <c:idx val="0"/>
          <c:order val="4"/>
          <c:tx>
            <c:strRef>
              <c:f>'24'!$B$88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'24'!$A$89:$A$90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'24'!$B$89:$B$90</c:f>
              <c:numCache>
                <c:formatCode>0.00</c:formatCode>
                <c:ptCount val="2"/>
                <c:pt idx="0">
                  <c:v>-2</c:v>
                </c:pt>
                <c:pt idx="1">
                  <c:v>10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56652336"/>
        <c:axId val="1156651776"/>
      </c:scatterChart>
      <c:catAx>
        <c:axId val="1156650656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156651216"/>
        <c:crosses val="autoZero"/>
        <c:auto val="1"/>
        <c:lblAlgn val="ctr"/>
        <c:lblOffset val="100"/>
        <c:tickLblSkip val="1"/>
        <c:noMultiLvlLbl val="0"/>
      </c:catAx>
      <c:valAx>
        <c:axId val="1156651216"/>
        <c:scaling>
          <c:orientation val="minMax"/>
          <c:max val="12"/>
          <c:min val="-3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156650656"/>
        <c:crosses val="autoZero"/>
        <c:crossBetween val="between"/>
        <c:majorUnit val="3"/>
      </c:valAx>
      <c:valAx>
        <c:axId val="1156651776"/>
        <c:scaling>
          <c:orientation val="minMax"/>
          <c:max val="10"/>
          <c:min val="-2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1156652336"/>
        <c:crosses val="max"/>
        <c:crossBetween val="midCat"/>
      </c:valAx>
      <c:valAx>
        <c:axId val="115665233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15665177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229221347331583"/>
          <c:y val="0.12744684181763474"/>
          <c:w val="0.80381889763779524"/>
          <c:h val="0.71706326800922748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'24'!$A$34:$A$81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'24'!$C$34:$C$81</c:f>
              <c:numCache>
                <c:formatCode>0.000</c:formatCode>
                <c:ptCount val="48"/>
                <c:pt idx="0">
                  <c:v>75.979681515999999</c:v>
                </c:pt>
                <c:pt idx="1">
                  <c:v>76.625913749999995</c:v>
                </c:pt>
                <c:pt idx="2">
                  <c:v>78.418810065000002</c:v>
                </c:pt>
                <c:pt idx="3">
                  <c:v>78.502159832999993</c:v>
                </c:pt>
                <c:pt idx="4">
                  <c:v>78.371707870999998</c:v>
                </c:pt>
                <c:pt idx="5">
                  <c:v>78.987322599999999</c:v>
                </c:pt>
                <c:pt idx="6">
                  <c:v>79.955689226000004</c:v>
                </c:pt>
                <c:pt idx="7">
                  <c:v>79.936718225999996</c:v>
                </c:pt>
                <c:pt idx="8">
                  <c:v>81.133553966999997</c:v>
                </c:pt>
                <c:pt idx="9">
                  <c:v>82.268117064999998</c:v>
                </c:pt>
                <c:pt idx="10">
                  <c:v>84.499417367000007</c:v>
                </c:pt>
                <c:pt idx="11">
                  <c:v>84.999681386999995</c:v>
                </c:pt>
                <c:pt idx="12">
                  <c:v>83.432426323000001</c:v>
                </c:pt>
                <c:pt idx="13">
                  <c:v>85.163614499999994</c:v>
                </c:pt>
                <c:pt idx="14">
                  <c:v>86.223440934999999</c:v>
                </c:pt>
                <c:pt idx="15">
                  <c:v>86.596001200000003</c:v>
                </c:pt>
                <c:pt idx="16">
                  <c:v>87.530164612999997</c:v>
                </c:pt>
                <c:pt idx="17">
                  <c:v>88.033588899999998</c:v>
                </c:pt>
                <c:pt idx="18">
                  <c:v>89.794047613000004</c:v>
                </c:pt>
                <c:pt idx="19">
                  <c:v>91.766870128999997</c:v>
                </c:pt>
                <c:pt idx="20">
                  <c:v>93.001004332999997</c:v>
                </c:pt>
                <c:pt idx="21">
                  <c:v>93.852101226000002</c:v>
                </c:pt>
                <c:pt idx="22">
                  <c:v>94.835219632999994</c:v>
                </c:pt>
                <c:pt idx="23">
                  <c:v>94.316599999999994</c:v>
                </c:pt>
                <c:pt idx="24">
                  <c:v>93.990560000000002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'24'!$A$34:$A$81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'24'!$D$34:$D$81</c:f>
              <c:numCache>
                <c:formatCode>0.000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93.990560000000002</c:v>
                </c:pt>
                <c:pt idx="25">
                  <c:v>95.550640000000001</c:v>
                </c:pt>
                <c:pt idx="26">
                  <c:v>96.228809999999996</c:v>
                </c:pt>
                <c:pt idx="27">
                  <c:v>96.742050000000006</c:v>
                </c:pt>
                <c:pt idx="28">
                  <c:v>97.168840000000003</c:v>
                </c:pt>
                <c:pt idx="29">
                  <c:v>97.418279999999996</c:v>
                </c:pt>
                <c:pt idx="30">
                  <c:v>97.551029999999997</c:v>
                </c:pt>
                <c:pt idx="31">
                  <c:v>97.911230000000003</c:v>
                </c:pt>
                <c:pt idx="32">
                  <c:v>98.100939999999994</c:v>
                </c:pt>
                <c:pt idx="33">
                  <c:v>98.239710000000002</c:v>
                </c:pt>
                <c:pt idx="34">
                  <c:v>98.309560000000005</c:v>
                </c:pt>
                <c:pt idx="35">
                  <c:v>98.390060000000005</c:v>
                </c:pt>
                <c:pt idx="36">
                  <c:v>98.197680000000005</c:v>
                </c:pt>
                <c:pt idx="37">
                  <c:v>99.081299999999999</c:v>
                </c:pt>
                <c:pt idx="38">
                  <c:v>99.317250000000001</c:v>
                </c:pt>
                <c:pt idx="39">
                  <c:v>99.399649999999994</c:v>
                </c:pt>
                <c:pt idx="40">
                  <c:v>99.443560000000005</c:v>
                </c:pt>
                <c:pt idx="41">
                  <c:v>99.432730000000006</c:v>
                </c:pt>
                <c:pt idx="42">
                  <c:v>99.346760000000003</c:v>
                </c:pt>
                <c:pt idx="43">
                  <c:v>99.585809999999995</c:v>
                </c:pt>
                <c:pt idx="44">
                  <c:v>99.659850000000006</c:v>
                </c:pt>
                <c:pt idx="45">
                  <c:v>99.721029999999999</c:v>
                </c:pt>
                <c:pt idx="46">
                  <c:v>99.766050000000007</c:v>
                </c:pt>
                <c:pt idx="47">
                  <c:v>99.74906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'24'!$E$33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5400" cap="rnd">
              <a:solidFill>
                <a:schemeClr val="tx1">
                  <a:alpha val="7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'24'!$A$34:$A$81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'24'!$E$34:$E$81</c:f>
              <c:numCache>
                <c:formatCode>0.000</c:formatCode>
                <c:ptCount val="48"/>
                <c:pt idx="1">
                  <c:v>79.973231072749996</c:v>
                </c:pt>
                <c:pt idx="2">
                  <c:v>79.973231072749996</c:v>
                </c:pt>
                <c:pt idx="3">
                  <c:v>79.973231072749996</c:v>
                </c:pt>
                <c:pt idx="4">
                  <c:v>79.973231072749996</c:v>
                </c:pt>
                <c:pt idx="5">
                  <c:v>79.973231072749996</c:v>
                </c:pt>
                <c:pt idx="6">
                  <c:v>79.973231072749996</c:v>
                </c:pt>
                <c:pt idx="7">
                  <c:v>79.973231072749996</c:v>
                </c:pt>
                <c:pt idx="8">
                  <c:v>79.973231072749996</c:v>
                </c:pt>
                <c:pt idx="9">
                  <c:v>79.973231072749996</c:v>
                </c:pt>
                <c:pt idx="10">
                  <c:v>79.973231072749996</c:v>
                </c:pt>
                <c:pt idx="13">
                  <c:v>89.545423283749983</c:v>
                </c:pt>
                <c:pt idx="14">
                  <c:v>89.545423283749983</c:v>
                </c:pt>
                <c:pt idx="15">
                  <c:v>89.545423283749983</c:v>
                </c:pt>
                <c:pt idx="16">
                  <c:v>89.545423283749983</c:v>
                </c:pt>
                <c:pt idx="17">
                  <c:v>89.545423283749983</c:v>
                </c:pt>
                <c:pt idx="18">
                  <c:v>89.545423283749983</c:v>
                </c:pt>
                <c:pt idx="19">
                  <c:v>89.545423283749983</c:v>
                </c:pt>
                <c:pt idx="20">
                  <c:v>89.545423283749983</c:v>
                </c:pt>
                <c:pt idx="21">
                  <c:v>89.545423283749983</c:v>
                </c:pt>
                <c:pt idx="22">
                  <c:v>89.545423283749983</c:v>
                </c:pt>
                <c:pt idx="25">
                  <c:v>97.133475833333321</c:v>
                </c:pt>
                <c:pt idx="26">
                  <c:v>97.133475833333321</c:v>
                </c:pt>
                <c:pt idx="27">
                  <c:v>97.133475833333321</c:v>
                </c:pt>
                <c:pt idx="28">
                  <c:v>97.133475833333321</c:v>
                </c:pt>
                <c:pt idx="29">
                  <c:v>97.133475833333321</c:v>
                </c:pt>
                <c:pt idx="30">
                  <c:v>97.133475833333321</c:v>
                </c:pt>
                <c:pt idx="31">
                  <c:v>97.133475833333321</c:v>
                </c:pt>
                <c:pt idx="32">
                  <c:v>97.133475833333321</c:v>
                </c:pt>
                <c:pt idx="33">
                  <c:v>97.133475833333321</c:v>
                </c:pt>
                <c:pt idx="34">
                  <c:v>97.133475833333321</c:v>
                </c:pt>
                <c:pt idx="37">
                  <c:v>99.391727500000016</c:v>
                </c:pt>
                <c:pt idx="38">
                  <c:v>99.391727500000016</c:v>
                </c:pt>
                <c:pt idx="39">
                  <c:v>99.391727500000016</c:v>
                </c:pt>
                <c:pt idx="40">
                  <c:v>99.391727500000016</c:v>
                </c:pt>
                <c:pt idx="41">
                  <c:v>99.391727500000016</c:v>
                </c:pt>
                <c:pt idx="42">
                  <c:v>99.391727500000016</c:v>
                </c:pt>
                <c:pt idx="43">
                  <c:v>99.391727500000016</c:v>
                </c:pt>
                <c:pt idx="44">
                  <c:v>99.391727500000016</c:v>
                </c:pt>
                <c:pt idx="45">
                  <c:v>99.391727500000016</c:v>
                </c:pt>
                <c:pt idx="46">
                  <c:v>99.391727500000016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56656256"/>
        <c:axId val="1156656816"/>
      </c:lineChart>
      <c:catAx>
        <c:axId val="11566562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156656816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1156656816"/>
        <c:scaling>
          <c:orientation val="minMax"/>
          <c:max val="125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156656256"/>
        <c:crosses val="autoZero"/>
        <c:crossBetween val="midCat"/>
        <c:majorUnit val="25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2655074365704286"/>
          <c:y val="0.48304106830428128"/>
          <c:w val="0.521829250510353"/>
          <c:h val="0.1854776948263670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690215806357542"/>
          <c:y val="0.1380914885639295"/>
          <c:w val="0.81249599008457274"/>
          <c:h val="0.7135195600549931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'25'!$H$26</c:f>
              <c:strCache>
                <c:ptCount val="1"/>
                <c:pt idx="0">
                  <c:v>electric power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'25'!$I$25:$L$25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'25'!$I$26:$L$26</c:f>
              <c:numCache>
                <c:formatCode>0.00</c:formatCode>
                <c:ptCount val="4"/>
                <c:pt idx="0">
                  <c:v>-1.8970766779999977</c:v>
                </c:pt>
                <c:pt idx="1">
                  <c:v>3.7198551339999995</c:v>
                </c:pt>
                <c:pt idx="2">
                  <c:v>-5.1133098000001098E-2</c:v>
                </c:pt>
                <c:pt idx="3">
                  <c:v>0.96857608199999845</c:v>
                </c:pt>
              </c:numCache>
            </c:numRef>
          </c:val>
          <c:extLst/>
        </c:ser>
        <c:ser>
          <c:idx val="2"/>
          <c:order val="1"/>
          <c:tx>
            <c:strRef>
              <c:f>'25'!$H$27</c:f>
              <c:strCache>
                <c:ptCount val="1"/>
                <c:pt idx="0">
                  <c:v>industrial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'25'!$I$25:$L$25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'25'!$I$27:$L$27</c:f>
              <c:numCache>
                <c:formatCode>0.00</c:formatCode>
                <c:ptCount val="4"/>
                <c:pt idx="0">
                  <c:v>0.66199621300000189</c:v>
                </c:pt>
                <c:pt idx="1">
                  <c:v>0.91607205400000069</c:v>
                </c:pt>
                <c:pt idx="2">
                  <c:v>0.40672309599999679</c:v>
                </c:pt>
                <c:pt idx="3">
                  <c:v>0.27484227100000069</c:v>
                </c:pt>
              </c:numCache>
            </c:numRef>
          </c:val>
          <c:extLst/>
        </c:ser>
        <c:ser>
          <c:idx val="4"/>
          <c:order val="2"/>
          <c:tx>
            <c:strRef>
              <c:f>'25'!$H$28</c:f>
              <c:strCache>
                <c:ptCount val="1"/>
                <c:pt idx="0">
                  <c:v>residential and commercial</c:v>
                </c:pt>
              </c:strCache>
            </c:strRef>
          </c:tx>
          <c:spPr>
            <a:solidFill>
              <a:schemeClr val="accent4"/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'25'!$I$25:$L$25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'25'!$I$28:$L$28</c:f>
              <c:numCache>
                <c:formatCode>0.00</c:formatCode>
                <c:ptCount val="4"/>
                <c:pt idx="0">
                  <c:v>0.3850904933999999</c:v>
                </c:pt>
                <c:pt idx="1">
                  <c:v>2.029899781000001</c:v>
                </c:pt>
                <c:pt idx="2">
                  <c:v>-9.7912564600001417E-2</c:v>
                </c:pt>
                <c:pt idx="3">
                  <c:v>-0.51565889599999792</c:v>
                </c:pt>
              </c:numCache>
            </c:numRef>
          </c:val>
          <c:extLst/>
        </c:ser>
        <c:ser>
          <c:idx val="0"/>
          <c:order val="3"/>
          <c:tx>
            <c:strRef>
              <c:f>'25'!$H$29</c:f>
              <c:strCache>
                <c:ptCount val="1"/>
                <c:pt idx="0">
                  <c:v>other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  <a:ln w="28575">
              <a:noFill/>
            </a:ln>
          </c:spPr>
          <c:invertIfNegative val="0"/>
          <c:cat>
            <c:numRef>
              <c:f>'25'!$I$25:$L$25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'25'!$I$29:$L$29</c:f>
              <c:numCache>
                <c:formatCode>0.00</c:formatCode>
                <c:ptCount val="4"/>
                <c:pt idx="0">
                  <c:v>0.18292143059998978</c:v>
                </c:pt>
                <c:pt idx="1">
                  <c:v>0.69837291300001425</c:v>
                </c:pt>
                <c:pt idx="2">
                  <c:v>0.59230110659999013</c:v>
                </c:pt>
                <c:pt idx="3">
                  <c:v>0.30526458800001421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156663536"/>
        <c:axId val="1156664096"/>
      </c:barChart>
      <c:lineChart>
        <c:grouping val="stacked"/>
        <c:varyColors val="0"/>
        <c:ser>
          <c:idx val="3"/>
          <c:order val="4"/>
          <c:tx>
            <c:strRef>
              <c:f>'25'!$B$30</c:f>
              <c:strCache>
                <c:ptCount val="1"/>
                <c:pt idx="0">
                  <c:v>total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tx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363444152814233E-2"/>
                  <c:y val="7.895825521809773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6.6828885972586849E-2"/>
                  <c:y val="5.911698537682789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6.6030183727034036E-2"/>
                  <c:y val="-4.560523684539432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7.0659813356663756E-2"/>
                  <c:y val="-6.147825271841019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chemeClr val="tx1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>
                      <a:noFill/>
                    </a:ln>
                  </c:spPr>
                </c15:leaderLines>
              </c:ext>
            </c:extLst>
          </c:dLbls>
          <c:cat>
            <c:numRef>
              <c:f>'25'!$I$25:$L$25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'25'!$I$30:$L$30</c:f>
              <c:numCache>
                <c:formatCode>0.0</c:formatCode>
                <c:ptCount val="4"/>
                <c:pt idx="0">
                  <c:v>-0.66706854100000612</c:v>
                </c:pt>
                <c:pt idx="1">
                  <c:v>7.3641998820000154</c:v>
                </c:pt>
                <c:pt idx="2">
                  <c:v>0.84997853999998441</c:v>
                </c:pt>
                <c:pt idx="3">
                  <c:v>1.0330240450000154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56663536"/>
        <c:axId val="1156664096"/>
      </c:lineChart>
      <c:scatterChart>
        <c:scatterStyle val="lineMarker"/>
        <c:varyColors val="0"/>
        <c:ser>
          <c:idx val="5"/>
          <c:order val="5"/>
          <c:tx>
            <c:strRef>
              <c:f>'25'!$B$89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'25'!$A$90:$A$91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'25'!$B$90:$B$91</c:f>
              <c:numCache>
                <c:formatCode>0.00</c:formatCode>
                <c:ptCount val="2"/>
                <c:pt idx="0">
                  <c:v>-2</c:v>
                </c:pt>
                <c:pt idx="1">
                  <c:v>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56665216"/>
        <c:axId val="1156664656"/>
      </c:scatterChart>
      <c:catAx>
        <c:axId val="1156663536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156664096"/>
        <c:crosses val="autoZero"/>
        <c:auto val="1"/>
        <c:lblAlgn val="ctr"/>
        <c:lblOffset val="100"/>
        <c:tickLblSkip val="1"/>
        <c:noMultiLvlLbl val="0"/>
      </c:catAx>
      <c:valAx>
        <c:axId val="1156664096"/>
        <c:scaling>
          <c:orientation val="minMax"/>
          <c:max val="8"/>
          <c:min val="-8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156663536"/>
        <c:crosses val="autoZero"/>
        <c:crossBetween val="between"/>
        <c:majorUnit val="2"/>
      </c:valAx>
      <c:valAx>
        <c:axId val="1156664656"/>
        <c:scaling>
          <c:orientation val="minMax"/>
          <c:max val="4"/>
          <c:min val="-2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1156665216"/>
        <c:crosses val="max"/>
        <c:crossBetween val="midCat"/>
      </c:valAx>
      <c:valAx>
        <c:axId val="115666521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1566646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326771653543307"/>
          <c:y val="0.14321428571428574"/>
          <c:w val="0.78747302420530763"/>
          <c:h val="0.70917354080739903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'25'!$A$36:$A$83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'25'!$C$36:$C$83</c:f>
              <c:numCache>
                <c:formatCode>0.00</c:formatCode>
                <c:ptCount val="48"/>
                <c:pt idx="0">
                  <c:v>93.971454483000002</c:v>
                </c:pt>
                <c:pt idx="1">
                  <c:v>83.541220213000003</c:v>
                </c:pt>
                <c:pt idx="2">
                  <c:v>81.372219091999995</c:v>
                </c:pt>
                <c:pt idx="3">
                  <c:v>64.367193936999996</c:v>
                </c:pt>
                <c:pt idx="4">
                  <c:v>60.993230029000003</c:v>
                </c:pt>
                <c:pt idx="5">
                  <c:v>63.633924</c:v>
                </c:pt>
                <c:pt idx="6">
                  <c:v>69.040276519000003</c:v>
                </c:pt>
                <c:pt idx="7">
                  <c:v>67.523258455999994</c:v>
                </c:pt>
                <c:pt idx="8">
                  <c:v>63.991618903000003</c:v>
                </c:pt>
                <c:pt idx="9">
                  <c:v>65.473677874000003</c:v>
                </c:pt>
                <c:pt idx="10">
                  <c:v>78.487295099999997</c:v>
                </c:pt>
                <c:pt idx="11">
                  <c:v>99.437875899000005</c:v>
                </c:pt>
                <c:pt idx="12">
                  <c:v>106.70027035</c:v>
                </c:pt>
                <c:pt idx="13">
                  <c:v>96.407764467000007</c:v>
                </c:pt>
                <c:pt idx="14">
                  <c:v>89.408633194000004</c:v>
                </c:pt>
                <c:pt idx="15">
                  <c:v>77.845773800000003</c:v>
                </c:pt>
                <c:pt idx="16">
                  <c:v>65.996466095000002</c:v>
                </c:pt>
                <c:pt idx="17">
                  <c:v>68.293292163000004</c:v>
                </c:pt>
                <c:pt idx="18">
                  <c:v>75.554049543999994</c:v>
                </c:pt>
                <c:pt idx="19">
                  <c:v>74.625988126999999</c:v>
                </c:pt>
                <c:pt idx="20">
                  <c:v>71.870666569999997</c:v>
                </c:pt>
                <c:pt idx="21">
                  <c:v>73.494845323000007</c:v>
                </c:pt>
                <c:pt idx="22">
                  <c:v>89.271066266999995</c:v>
                </c:pt>
                <c:pt idx="23">
                  <c:v>91.504214300000001</c:v>
                </c:pt>
                <c:pt idx="24">
                  <c:v>106.2200223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'25'!$A$36:$A$83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'25'!$D$36:$D$83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106.2200223</c:v>
                </c:pt>
                <c:pt idx="25">
                  <c:v>101.5346</c:v>
                </c:pt>
                <c:pt idx="26">
                  <c:v>89.656850000000006</c:v>
                </c:pt>
                <c:pt idx="27">
                  <c:v>75.806420000000003</c:v>
                </c:pt>
                <c:pt idx="28">
                  <c:v>68.603089999999995</c:v>
                </c:pt>
                <c:pt idx="29">
                  <c:v>70.56174</c:v>
                </c:pt>
                <c:pt idx="30">
                  <c:v>75.895099999999999</c:v>
                </c:pt>
                <c:pt idx="31">
                  <c:v>76.122</c:v>
                </c:pt>
                <c:pt idx="32">
                  <c:v>70.532439999999994</c:v>
                </c:pt>
                <c:pt idx="33">
                  <c:v>72.691990000000004</c:v>
                </c:pt>
                <c:pt idx="34">
                  <c:v>83.671949999999995</c:v>
                </c:pt>
                <c:pt idx="35">
                  <c:v>99.964389999999995</c:v>
                </c:pt>
                <c:pt idx="36">
                  <c:v>106.4302</c:v>
                </c:pt>
                <c:pt idx="37">
                  <c:v>101.4104</c:v>
                </c:pt>
                <c:pt idx="38">
                  <c:v>89.369249999999994</c:v>
                </c:pt>
                <c:pt idx="39">
                  <c:v>75.82629</c:v>
                </c:pt>
                <c:pt idx="40">
                  <c:v>69.526319999999998</c:v>
                </c:pt>
                <c:pt idx="41">
                  <c:v>72.111189999999993</c:v>
                </c:pt>
                <c:pt idx="42">
                  <c:v>78.423720000000003</c:v>
                </c:pt>
                <c:pt idx="43">
                  <c:v>78.777640000000005</c:v>
                </c:pt>
                <c:pt idx="44">
                  <c:v>72.593500000000006</c:v>
                </c:pt>
                <c:pt idx="45">
                  <c:v>73.843320000000006</c:v>
                </c:pt>
                <c:pt idx="46">
                  <c:v>84.148259999999993</c:v>
                </c:pt>
                <c:pt idx="47">
                  <c:v>100.50830000000001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'25'!$E$35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'25'!$A$36:$A$83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'25'!$E$36:$E$83</c:f>
              <c:numCache>
                <c:formatCode>0.00</c:formatCode>
                <c:ptCount val="48"/>
                <c:pt idx="1">
                  <c:v>74.319437042083337</c:v>
                </c:pt>
                <c:pt idx="2">
                  <c:v>74.319437042083337</c:v>
                </c:pt>
                <c:pt idx="3">
                  <c:v>74.319437042083337</c:v>
                </c:pt>
                <c:pt idx="4">
                  <c:v>74.319437042083337</c:v>
                </c:pt>
                <c:pt idx="5">
                  <c:v>74.319437042083337</c:v>
                </c:pt>
                <c:pt idx="6">
                  <c:v>74.319437042083337</c:v>
                </c:pt>
                <c:pt idx="7">
                  <c:v>74.319437042083337</c:v>
                </c:pt>
                <c:pt idx="8">
                  <c:v>74.319437042083337</c:v>
                </c:pt>
                <c:pt idx="9">
                  <c:v>74.319437042083337</c:v>
                </c:pt>
                <c:pt idx="10">
                  <c:v>74.319437042083337</c:v>
                </c:pt>
                <c:pt idx="13">
                  <c:v>81.747752516666665</c:v>
                </c:pt>
                <c:pt idx="14">
                  <c:v>81.747752516666665</c:v>
                </c:pt>
                <c:pt idx="15">
                  <c:v>81.747752516666665</c:v>
                </c:pt>
                <c:pt idx="16">
                  <c:v>81.747752516666665</c:v>
                </c:pt>
                <c:pt idx="17">
                  <c:v>81.747752516666665</c:v>
                </c:pt>
                <c:pt idx="18">
                  <c:v>81.747752516666665</c:v>
                </c:pt>
                <c:pt idx="19">
                  <c:v>81.747752516666665</c:v>
                </c:pt>
                <c:pt idx="20">
                  <c:v>81.747752516666665</c:v>
                </c:pt>
                <c:pt idx="21">
                  <c:v>81.747752516666665</c:v>
                </c:pt>
                <c:pt idx="22">
                  <c:v>81.747752516666665</c:v>
                </c:pt>
                <c:pt idx="25">
                  <c:v>82.605049358333332</c:v>
                </c:pt>
                <c:pt idx="26">
                  <c:v>82.605049358333332</c:v>
                </c:pt>
                <c:pt idx="27">
                  <c:v>82.605049358333332</c:v>
                </c:pt>
                <c:pt idx="28">
                  <c:v>82.605049358333332</c:v>
                </c:pt>
                <c:pt idx="29">
                  <c:v>82.605049358333332</c:v>
                </c:pt>
                <c:pt idx="30">
                  <c:v>82.605049358333332</c:v>
                </c:pt>
                <c:pt idx="31">
                  <c:v>82.605049358333332</c:v>
                </c:pt>
                <c:pt idx="32">
                  <c:v>82.605049358333332</c:v>
                </c:pt>
                <c:pt idx="33">
                  <c:v>82.605049358333332</c:v>
                </c:pt>
                <c:pt idx="34">
                  <c:v>82.605049358333332</c:v>
                </c:pt>
                <c:pt idx="37">
                  <c:v>83.580699166666648</c:v>
                </c:pt>
                <c:pt idx="38">
                  <c:v>83.580699166666648</c:v>
                </c:pt>
                <c:pt idx="39">
                  <c:v>83.580699166666648</c:v>
                </c:pt>
                <c:pt idx="40">
                  <c:v>83.580699166666648</c:v>
                </c:pt>
                <c:pt idx="41">
                  <c:v>83.580699166666648</c:v>
                </c:pt>
                <c:pt idx="42">
                  <c:v>83.580699166666648</c:v>
                </c:pt>
                <c:pt idx="43">
                  <c:v>83.580699166666648</c:v>
                </c:pt>
                <c:pt idx="44">
                  <c:v>83.580699166666648</c:v>
                </c:pt>
                <c:pt idx="45">
                  <c:v>83.580699166666648</c:v>
                </c:pt>
                <c:pt idx="46">
                  <c:v>83.580699166666648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56669136"/>
        <c:axId val="1156669696"/>
      </c:lineChart>
      <c:catAx>
        <c:axId val="11566691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156669696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1156669696"/>
        <c:scaling>
          <c:orientation val="minMax"/>
          <c:max val="16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156669136"/>
        <c:crosses val="autoZero"/>
        <c:crossBetween val="midCat"/>
        <c:majorUnit val="20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</c:legendEntry>
      <c:layout>
        <c:manualLayout>
          <c:xMode val="edge"/>
          <c:yMode val="edge"/>
          <c:x val="0.13581000291630213"/>
          <c:y val="0.64973128358955123"/>
          <c:w val="0.56349591717701952"/>
          <c:h val="0.1493069616297962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1968596105876234E-2"/>
          <c:y val="5.6329251350020211E-2"/>
          <c:w val="0.86425059586052189"/>
          <c:h val="0.70708312664504747"/>
        </c:manualLayout>
      </c:layout>
      <c:barChart>
        <c:barDir val="col"/>
        <c:grouping val="clustered"/>
        <c:varyColors val="0"/>
        <c:ser>
          <c:idx val="8"/>
          <c:order val="8"/>
          <c:tx>
            <c:v>net storage builds</c:v>
          </c:tx>
          <c:spPr>
            <a:solidFill>
              <a:schemeClr val="accent4">
                <a:lumMod val="75000"/>
              </a:schemeClr>
            </a:solidFill>
            <a:ln>
              <a:noFill/>
            </a:ln>
          </c:spPr>
          <c:invertIfNegative val="0"/>
          <c:cat>
            <c:strRef>
              <c:f>'26'!$A$29:$A$56</c:f>
              <c:strCache>
                <c:ptCount val="28"/>
                <c:pt idx="0">
                  <c:v>2014-Q1</c:v>
                </c:pt>
                <c:pt idx="1">
                  <c:v>2014-Q2</c:v>
                </c:pt>
                <c:pt idx="2">
                  <c:v>2014-Q3</c:v>
                </c:pt>
                <c:pt idx="3">
                  <c:v>2014-Q4</c:v>
                </c:pt>
                <c:pt idx="4">
                  <c:v>2015-Q1</c:v>
                </c:pt>
                <c:pt idx="5">
                  <c:v>2015-Q2</c:v>
                </c:pt>
                <c:pt idx="6">
                  <c:v>2015-Q3</c:v>
                </c:pt>
                <c:pt idx="7">
                  <c:v>2015-Q4</c:v>
                </c:pt>
                <c:pt idx="8">
                  <c:v>2016-Q1</c:v>
                </c:pt>
                <c:pt idx="9">
                  <c:v>2016-Q2</c:v>
                </c:pt>
                <c:pt idx="10">
                  <c:v>2016-Q3</c:v>
                </c:pt>
                <c:pt idx="11">
                  <c:v>2016-Q4</c:v>
                </c:pt>
                <c:pt idx="12">
                  <c:v>2017-Q1</c:v>
                </c:pt>
                <c:pt idx="13">
                  <c:v>2017-Q2</c:v>
                </c:pt>
                <c:pt idx="14">
                  <c:v>2017-Q3</c:v>
                </c:pt>
                <c:pt idx="15">
                  <c:v>2017-Q4</c:v>
                </c:pt>
                <c:pt idx="16">
                  <c:v>2018-Q1</c:v>
                </c:pt>
                <c:pt idx="17">
                  <c:v>2018-Q2</c:v>
                </c:pt>
                <c:pt idx="18">
                  <c:v>2018-Q3</c:v>
                </c:pt>
                <c:pt idx="19">
                  <c:v>2018-Q4</c:v>
                </c:pt>
                <c:pt idx="20">
                  <c:v>2019-Q1</c:v>
                </c:pt>
                <c:pt idx="21">
                  <c:v>2019-Q2</c:v>
                </c:pt>
                <c:pt idx="22">
                  <c:v>2019-Q3</c:v>
                </c:pt>
                <c:pt idx="23">
                  <c:v>2019-Q4</c:v>
                </c:pt>
                <c:pt idx="24">
                  <c:v>2020-Q1</c:v>
                </c:pt>
                <c:pt idx="25">
                  <c:v>2020-Q2</c:v>
                </c:pt>
                <c:pt idx="26">
                  <c:v>2020-Q3</c:v>
                </c:pt>
                <c:pt idx="27">
                  <c:v>2020-Q4</c:v>
                </c:pt>
              </c:strCache>
            </c:strRef>
          </c:cat>
          <c:val>
            <c:numRef>
              <c:f>'26'!$M$29:$M$56</c:f>
              <c:numCache>
                <c:formatCode>0.00</c:formatCode>
                <c:ptCount val="28"/>
                <c:pt idx="0">
                  <c:v>0</c:v>
                </c:pt>
                <c:pt idx="1">
                  <c:v>13.024571429</c:v>
                </c:pt>
                <c:pt idx="2">
                  <c:v>13.287673913000001</c:v>
                </c:pt>
                <c:pt idx="3">
                  <c:v>0</c:v>
                </c:pt>
                <c:pt idx="4">
                  <c:v>0</c:v>
                </c:pt>
                <c:pt idx="5">
                  <c:v>13.256956044000001</c:v>
                </c:pt>
                <c:pt idx="6">
                  <c:v>10.751391304</c:v>
                </c:pt>
                <c:pt idx="7">
                  <c:v>0.54411956522000005</c:v>
                </c:pt>
                <c:pt idx="8">
                  <c:v>0</c:v>
                </c:pt>
                <c:pt idx="9">
                  <c:v>8.0905714286000006</c:v>
                </c:pt>
                <c:pt idx="10">
                  <c:v>5.8496847825999998</c:v>
                </c:pt>
                <c:pt idx="11">
                  <c:v>0</c:v>
                </c:pt>
                <c:pt idx="12">
                  <c:v>0</c:v>
                </c:pt>
                <c:pt idx="13">
                  <c:v>9.0154945054999995</c:v>
                </c:pt>
                <c:pt idx="14">
                  <c:v>7.1957608695999999</c:v>
                </c:pt>
                <c:pt idx="15">
                  <c:v>0</c:v>
                </c:pt>
                <c:pt idx="16">
                  <c:v>0</c:v>
                </c:pt>
                <c:pt idx="17">
                  <c:v>8.8574175824000001</c:v>
                </c:pt>
                <c:pt idx="18">
                  <c:v>8.2200760870000007</c:v>
                </c:pt>
                <c:pt idx="19">
                  <c:v>0</c:v>
                </c:pt>
                <c:pt idx="20">
                  <c:v>0</c:v>
                </c:pt>
                <c:pt idx="21">
                  <c:v>12.47962967</c:v>
                </c:pt>
                <c:pt idx="22">
                  <c:v>9.5394303370000006</c:v>
                </c:pt>
                <c:pt idx="23">
                  <c:v>0</c:v>
                </c:pt>
                <c:pt idx="24">
                  <c:v>0</c:v>
                </c:pt>
                <c:pt idx="25">
                  <c:v>11.011423407000001</c:v>
                </c:pt>
                <c:pt idx="26">
                  <c:v>8.1136578261000007</c:v>
                </c:pt>
                <c:pt idx="27">
                  <c:v>0</c:v>
                </c:pt>
              </c:numCache>
            </c:numRef>
          </c:val>
        </c:ser>
        <c:ser>
          <c:idx val="9"/>
          <c:order val="9"/>
          <c:tx>
            <c:v>net storage witdrawals</c:v>
          </c:tx>
          <c:spPr>
            <a:solidFill>
              <a:schemeClr val="accent5"/>
            </a:solidFill>
            <a:ln>
              <a:noFill/>
            </a:ln>
          </c:spPr>
          <c:invertIfNegative val="0"/>
          <c:cat>
            <c:strRef>
              <c:f>'26'!$A$29:$A$56</c:f>
              <c:strCache>
                <c:ptCount val="28"/>
                <c:pt idx="0">
                  <c:v>2014-Q1</c:v>
                </c:pt>
                <c:pt idx="1">
                  <c:v>2014-Q2</c:v>
                </c:pt>
                <c:pt idx="2">
                  <c:v>2014-Q3</c:v>
                </c:pt>
                <c:pt idx="3">
                  <c:v>2014-Q4</c:v>
                </c:pt>
                <c:pt idx="4">
                  <c:v>2015-Q1</c:v>
                </c:pt>
                <c:pt idx="5">
                  <c:v>2015-Q2</c:v>
                </c:pt>
                <c:pt idx="6">
                  <c:v>2015-Q3</c:v>
                </c:pt>
                <c:pt idx="7">
                  <c:v>2015-Q4</c:v>
                </c:pt>
                <c:pt idx="8">
                  <c:v>2016-Q1</c:v>
                </c:pt>
                <c:pt idx="9">
                  <c:v>2016-Q2</c:v>
                </c:pt>
                <c:pt idx="10">
                  <c:v>2016-Q3</c:v>
                </c:pt>
                <c:pt idx="11">
                  <c:v>2016-Q4</c:v>
                </c:pt>
                <c:pt idx="12">
                  <c:v>2017-Q1</c:v>
                </c:pt>
                <c:pt idx="13">
                  <c:v>2017-Q2</c:v>
                </c:pt>
                <c:pt idx="14">
                  <c:v>2017-Q3</c:v>
                </c:pt>
                <c:pt idx="15">
                  <c:v>2017-Q4</c:v>
                </c:pt>
                <c:pt idx="16">
                  <c:v>2018-Q1</c:v>
                </c:pt>
                <c:pt idx="17">
                  <c:v>2018-Q2</c:v>
                </c:pt>
                <c:pt idx="18">
                  <c:v>2018-Q3</c:v>
                </c:pt>
                <c:pt idx="19">
                  <c:v>2018-Q4</c:v>
                </c:pt>
                <c:pt idx="20">
                  <c:v>2019-Q1</c:v>
                </c:pt>
                <c:pt idx="21">
                  <c:v>2019-Q2</c:v>
                </c:pt>
                <c:pt idx="22">
                  <c:v>2019-Q3</c:v>
                </c:pt>
                <c:pt idx="23">
                  <c:v>2019-Q4</c:v>
                </c:pt>
                <c:pt idx="24">
                  <c:v>2020-Q1</c:v>
                </c:pt>
                <c:pt idx="25">
                  <c:v>2020-Q2</c:v>
                </c:pt>
                <c:pt idx="26">
                  <c:v>2020-Q3</c:v>
                </c:pt>
                <c:pt idx="27">
                  <c:v>2020-Q4</c:v>
                </c:pt>
              </c:strCache>
            </c:strRef>
          </c:cat>
          <c:val>
            <c:numRef>
              <c:f>'26'!$L$29:$L$56</c:f>
              <c:numCache>
                <c:formatCode>0.00</c:formatCode>
                <c:ptCount val="28"/>
                <c:pt idx="0">
                  <c:v>-23.335100000000001</c:v>
                </c:pt>
                <c:pt idx="1">
                  <c:v>0</c:v>
                </c:pt>
                <c:pt idx="2">
                  <c:v>0</c:v>
                </c:pt>
                <c:pt idx="3">
                  <c:v>-0.58723913042999998</c:v>
                </c:pt>
                <c:pt idx="4">
                  <c:v>-18.874111111000001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-13.242186813</c:v>
                </c:pt>
                <c:pt idx="9">
                  <c:v>0</c:v>
                </c:pt>
                <c:pt idx="10">
                  <c:v>0</c:v>
                </c:pt>
                <c:pt idx="11">
                  <c:v>-4.4541413043000002</c:v>
                </c:pt>
                <c:pt idx="12">
                  <c:v>-13.737655556</c:v>
                </c:pt>
                <c:pt idx="13">
                  <c:v>0</c:v>
                </c:pt>
                <c:pt idx="14">
                  <c:v>0</c:v>
                </c:pt>
                <c:pt idx="15">
                  <c:v>-5.7643586957000004</c:v>
                </c:pt>
                <c:pt idx="16">
                  <c:v>-18.314755556000001</c:v>
                </c:pt>
                <c:pt idx="17">
                  <c:v>0</c:v>
                </c:pt>
                <c:pt idx="18">
                  <c:v>0</c:v>
                </c:pt>
                <c:pt idx="19">
                  <c:v>-2.6831071429</c:v>
                </c:pt>
                <c:pt idx="20">
                  <c:v>-14.293261422</c:v>
                </c:pt>
                <c:pt idx="21">
                  <c:v>0</c:v>
                </c:pt>
                <c:pt idx="22">
                  <c:v>0</c:v>
                </c:pt>
                <c:pt idx="23">
                  <c:v>-3.0352134783000002</c:v>
                </c:pt>
                <c:pt idx="24">
                  <c:v>-16.112691725000001</c:v>
                </c:pt>
                <c:pt idx="25">
                  <c:v>0</c:v>
                </c:pt>
                <c:pt idx="26">
                  <c:v>0</c:v>
                </c:pt>
                <c:pt idx="27">
                  <c:v>-3.2389275543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3"/>
        <c:overlap val="100"/>
        <c:axId val="1100028016"/>
        <c:axId val="1100028576"/>
      </c:barChart>
      <c:lineChart>
        <c:grouping val="standar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00028016"/>
        <c:axId val="1100028576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v>World production</c:v>
                </c:tx>
                <c:spPr>
                  <a:ln>
                    <a:solidFill>
                      <a:schemeClr val="accent1"/>
                    </a:solidFill>
                  </a:ln>
                </c:spPr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2014-Q1</c:v>
                      </c:pt>
                      <c:pt idx="1">
                        <c:v>2014-Q2</c:v>
                      </c:pt>
                      <c:pt idx="2">
                        <c:v>2014-Q3</c:v>
                      </c:pt>
                      <c:pt idx="3">
                        <c:v>2014-Q4</c:v>
                      </c:pt>
                      <c:pt idx="4">
                        <c:v>2015-Q1</c:v>
                      </c:pt>
                      <c:pt idx="5">
                        <c:v>2015-Q2</c:v>
                      </c:pt>
                      <c:pt idx="6">
                        <c:v>2015-Q3</c:v>
                      </c:pt>
                      <c:pt idx="7">
                        <c:v>2015-Q4</c:v>
                      </c:pt>
                      <c:pt idx="8">
                        <c:v>2016-Q1</c:v>
                      </c:pt>
                      <c:pt idx="9">
                        <c:v>2016-Q2</c:v>
                      </c:pt>
                      <c:pt idx="10">
                        <c:v>2016-Q3</c:v>
                      </c:pt>
                      <c:pt idx="11">
                        <c:v>2016-Q4</c:v>
                      </c:pt>
                      <c:pt idx="12">
                        <c:v>2017-Q1</c:v>
                      </c:pt>
                      <c:pt idx="13">
                        <c:v>2017-Q2</c:v>
                      </c:pt>
                      <c:pt idx="14">
                        <c:v>2017-Q3</c:v>
                      </c:pt>
                      <c:pt idx="15">
                        <c:v>2017-Q4</c:v>
                      </c:pt>
                      <c:pt idx="16">
                        <c:v>2018-Q1</c:v>
                      </c:pt>
                      <c:pt idx="17">
                        <c:v>2018-Q2</c:v>
                      </c:pt>
                      <c:pt idx="18">
                        <c:v>2018-Q3</c:v>
                      </c:pt>
                      <c:pt idx="19">
                        <c:v>2018-Q4</c:v>
                      </c:pt>
                      <c:pt idx="20">
                        <c:v>2019-Q1</c:v>
                      </c:pt>
                      <c:pt idx="21">
                        <c:v>2019-Q2</c:v>
                      </c:pt>
                      <c:pt idx="22">
                        <c:v>2019-Q3</c:v>
                      </c:pt>
                      <c:pt idx="23">
                        <c:v>2019-Q4</c:v>
                      </c:pt>
                      <c:pt idx="24">
                        <c:v>2020-Q1</c:v>
                      </c:pt>
                      <c:pt idx="25">
                        <c:v>2020-Q2</c:v>
                      </c:pt>
                      <c:pt idx="26">
                        <c:v>2020-Q3</c:v>
                      </c:pt>
                      <c:pt idx="27">
                        <c:v>2020-Q4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'26'!$E$29:$E$56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67.987677778000005</c:v>
                      </c:pt>
                      <c:pt idx="1">
                        <c:v>70.404945054999999</c:v>
                      </c:pt>
                      <c:pt idx="2">
                        <c:v>72.273456522000004</c:v>
                      </c:pt>
                      <c:pt idx="3">
                        <c:v>72.985858695999994</c:v>
                      </c:pt>
                      <c:pt idx="4">
                        <c:v>73.796366667000001</c:v>
                      </c:pt>
                      <c:pt idx="5">
                        <c:v>74.423439560000006</c:v>
                      </c:pt>
                      <c:pt idx="6">
                        <c:v>74.394119564999997</c:v>
                      </c:pt>
                      <c:pt idx="7">
                        <c:v>73.989010870000001</c:v>
                      </c:pt>
                      <c:pt idx="8">
                        <c:v>73.959274725</c:v>
                      </c:pt>
                      <c:pt idx="9">
                        <c:v>72.914340659000004</c:v>
                      </c:pt>
                      <c:pt idx="10">
                        <c:v>72.221652173999999</c:v>
                      </c:pt>
                      <c:pt idx="11">
                        <c:v>71.545858695999996</c:v>
                      </c:pt>
                      <c:pt idx="12">
                        <c:v>71.993366667000004</c:v>
                      </c:pt>
                      <c:pt idx="13">
                        <c:v>73.485934065999999</c:v>
                      </c:pt>
                      <c:pt idx="14">
                        <c:v>75.089652173999994</c:v>
                      </c:pt>
                      <c:pt idx="15">
                        <c:v>78.438543478</c:v>
                      </c:pt>
                      <c:pt idx="16">
                        <c:v>79.130588888999995</c:v>
                      </c:pt>
                      <c:pt idx="17">
                        <c:v>81.173043956000001</c:v>
                      </c:pt>
                      <c:pt idx="18">
                        <c:v>84.956380435</c:v>
                      </c:pt>
                      <c:pt idx="19">
                        <c:v>87.670494673999997</c:v>
                      </c:pt>
                      <c:pt idx="20">
                        <c:v>88.477212555999998</c:v>
                      </c:pt>
                      <c:pt idx="21">
                        <c:v>90.159112856999997</c:v>
                      </c:pt>
                      <c:pt idx="22">
                        <c:v>90.797880977999995</c:v>
                      </c:pt>
                      <c:pt idx="23">
                        <c:v>91.175655434999996</c:v>
                      </c:pt>
                      <c:pt idx="24">
                        <c:v>91.634261099</c:v>
                      </c:pt>
                      <c:pt idx="25">
                        <c:v>92.108775604000002</c:v>
                      </c:pt>
                      <c:pt idx="26">
                        <c:v>92.155811087000004</c:v>
                      </c:pt>
                      <c:pt idx="27">
                        <c:v>92.305278260999998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1"/>
                <c:order val="1"/>
                <c:tx>
                  <c:v>World consumption</c:v>
                </c:tx>
                <c:spPr>
                  <a:ln>
                    <a:solidFill>
                      <a:schemeClr val="accent6"/>
                    </a:solidFill>
                  </a:ln>
                </c:spPr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2014-Q1</c:v>
                      </c:pt>
                      <c:pt idx="1">
                        <c:v>2014-Q2</c:v>
                      </c:pt>
                      <c:pt idx="2">
                        <c:v>2014-Q3</c:v>
                      </c:pt>
                      <c:pt idx="3">
                        <c:v>2014-Q4</c:v>
                      </c:pt>
                      <c:pt idx="4">
                        <c:v>2015-Q1</c:v>
                      </c:pt>
                      <c:pt idx="5">
                        <c:v>2015-Q2</c:v>
                      </c:pt>
                      <c:pt idx="6">
                        <c:v>2015-Q3</c:v>
                      </c:pt>
                      <c:pt idx="7">
                        <c:v>2015-Q4</c:v>
                      </c:pt>
                      <c:pt idx="8">
                        <c:v>2016-Q1</c:v>
                      </c:pt>
                      <c:pt idx="9">
                        <c:v>2016-Q2</c:v>
                      </c:pt>
                      <c:pt idx="10">
                        <c:v>2016-Q3</c:v>
                      </c:pt>
                      <c:pt idx="11">
                        <c:v>2016-Q4</c:v>
                      </c:pt>
                      <c:pt idx="12">
                        <c:v>2017-Q1</c:v>
                      </c:pt>
                      <c:pt idx="13">
                        <c:v>2017-Q2</c:v>
                      </c:pt>
                      <c:pt idx="14">
                        <c:v>2017-Q3</c:v>
                      </c:pt>
                      <c:pt idx="15">
                        <c:v>2017-Q4</c:v>
                      </c:pt>
                      <c:pt idx="16">
                        <c:v>2018-Q1</c:v>
                      </c:pt>
                      <c:pt idx="17">
                        <c:v>2018-Q2</c:v>
                      </c:pt>
                      <c:pt idx="18">
                        <c:v>2018-Q3</c:v>
                      </c:pt>
                      <c:pt idx="19">
                        <c:v>2018-Q4</c:v>
                      </c:pt>
                      <c:pt idx="20">
                        <c:v>2019-Q1</c:v>
                      </c:pt>
                      <c:pt idx="21">
                        <c:v>2019-Q2</c:v>
                      </c:pt>
                      <c:pt idx="22">
                        <c:v>2019-Q3</c:v>
                      </c:pt>
                      <c:pt idx="23">
                        <c:v>2019-Q4</c:v>
                      </c:pt>
                      <c:pt idx="24">
                        <c:v>2020-Q1</c:v>
                      </c:pt>
                      <c:pt idx="25">
                        <c:v>2020-Q2</c:v>
                      </c:pt>
                      <c:pt idx="26">
                        <c:v>2020-Q3</c:v>
                      </c:pt>
                      <c:pt idx="27">
                        <c:v>2020-Q4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'26'!$H$29:$H$56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94.480549389000004</c:v>
                      </c:pt>
                      <c:pt idx="1">
                        <c:v>60.629018051999999</c:v>
                      </c:pt>
                      <c:pt idx="2">
                        <c:v>61.123470302999998</c:v>
                      </c:pt>
                      <c:pt idx="3">
                        <c:v>75.537899134</c:v>
                      </c:pt>
                      <c:pt idx="4">
                        <c:v>95.905291656000003</c:v>
                      </c:pt>
                      <c:pt idx="5">
                        <c:v>63.362289979000003</c:v>
                      </c:pt>
                      <c:pt idx="6">
                        <c:v>65.454016856999999</c:v>
                      </c:pt>
                      <c:pt idx="7">
                        <c:v>74.180554001000004</c:v>
                      </c:pt>
                      <c:pt idx="8">
                        <c:v>89.013702867999996</c:v>
                      </c:pt>
                      <c:pt idx="9">
                        <c:v>66.486767757999999</c:v>
                      </c:pt>
                      <c:pt idx="10">
                        <c:v>68.942769694000006</c:v>
                      </c:pt>
                      <c:pt idx="11">
                        <c:v>75.553406457999998</c:v>
                      </c:pt>
                      <c:pt idx="12">
                        <c:v>86.386756074999994</c:v>
                      </c:pt>
                      <c:pt idx="13">
                        <c:v>62.976084274999998</c:v>
                      </c:pt>
                      <c:pt idx="14">
                        <c:v>66.882805993000005</c:v>
                      </c:pt>
                      <c:pt idx="15">
                        <c:v>81.161706738999996</c:v>
                      </c:pt>
                      <c:pt idx="16">
                        <c:v>97.542149056</c:v>
                      </c:pt>
                      <c:pt idx="17">
                        <c:v>70.660026680000001</c:v>
                      </c:pt>
                      <c:pt idx="18">
                        <c:v>74.040230053000002</c:v>
                      </c:pt>
                      <c:pt idx="19">
                        <c:v>84.707639525000005</c:v>
                      </c:pt>
                      <c:pt idx="20">
                        <c:v>99.057242681000005</c:v>
                      </c:pt>
                      <c:pt idx="21">
                        <c:v>71.623522967</c:v>
                      </c:pt>
                      <c:pt idx="22">
                        <c:v>74.222861957000006</c:v>
                      </c:pt>
                      <c:pt idx="23">
                        <c:v>85.462024783000004</c:v>
                      </c:pt>
                      <c:pt idx="24">
                        <c:v>99.018511537999998</c:v>
                      </c:pt>
                      <c:pt idx="25">
                        <c:v>72.455388131999996</c:v>
                      </c:pt>
                      <c:pt idx="26">
                        <c:v>76.641816957000003</c:v>
                      </c:pt>
                      <c:pt idx="27">
                        <c:v>86.188565435000001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2"/>
                <c:order val="3"/>
                <c:tx>
                  <c:v>gross imports</c:v>
                </c:tx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2014-Q1</c:v>
                      </c:pt>
                      <c:pt idx="1">
                        <c:v>2014-Q2</c:v>
                      </c:pt>
                      <c:pt idx="2">
                        <c:v>2014-Q3</c:v>
                      </c:pt>
                      <c:pt idx="3">
                        <c:v>2014-Q4</c:v>
                      </c:pt>
                      <c:pt idx="4">
                        <c:v>2015-Q1</c:v>
                      </c:pt>
                      <c:pt idx="5">
                        <c:v>2015-Q2</c:v>
                      </c:pt>
                      <c:pt idx="6">
                        <c:v>2015-Q3</c:v>
                      </c:pt>
                      <c:pt idx="7">
                        <c:v>2015-Q4</c:v>
                      </c:pt>
                      <c:pt idx="8">
                        <c:v>2016-Q1</c:v>
                      </c:pt>
                      <c:pt idx="9">
                        <c:v>2016-Q2</c:v>
                      </c:pt>
                      <c:pt idx="10">
                        <c:v>2016-Q3</c:v>
                      </c:pt>
                      <c:pt idx="11">
                        <c:v>2016-Q4</c:v>
                      </c:pt>
                      <c:pt idx="12">
                        <c:v>2017-Q1</c:v>
                      </c:pt>
                      <c:pt idx="13">
                        <c:v>2017-Q2</c:v>
                      </c:pt>
                      <c:pt idx="14">
                        <c:v>2017-Q3</c:v>
                      </c:pt>
                      <c:pt idx="15">
                        <c:v>2017-Q4</c:v>
                      </c:pt>
                      <c:pt idx="16">
                        <c:v>2018-Q1</c:v>
                      </c:pt>
                      <c:pt idx="17">
                        <c:v>2018-Q2</c:v>
                      </c:pt>
                      <c:pt idx="18">
                        <c:v>2018-Q3</c:v>
                      </c:pt>
                      <c:pt idx="19">
                        <c:v>2018-Q4</c:v>
                      </c:pt>
                      <c:pt idx="20">
                        <c:v>2019-Q1</c:v>
                      </c:pt>
                      <c:pt idx="21">
                        <c:v>2019-Q2</c:v>
                      </c:pt>
                      <c:pt idx="22">
                        <c:v>2019-Q3</c:v>
                      </c:pt>
                      <c:pt idx="23">
                        <c:v>2019-Q4</c:v>
                      </c:pt>
                      <c:pt idx="24">
                        <c:v>2020-Q1</c:v>
                      </c:pt>
                      <c:pt idx="25">
                        <c:v>2020-Q2</c:v>
                      </c:pt>
                      <c:pt idx="26">
                        <c:v>2020-Q3</c:v>
                      </c:pt>
                      <c:pt idx="27">
                        <c:v>2020-Q4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'26'!$F$29:$F$56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8.6107464999999994</c:v>
                      </c:pt>
                      <c:pt idx="1">
                        <c:v>6.6920889670000001</c:v>
                      </c:pt>
                      <c:pt idx="2">
                        <c:v>6.6233909999999998</c:v>
                      </c:pt>
                      <c:pt idx="3">
                        <c:v>7.6312957390999996</c:v>
                      </c:pt>
                      <c:pt idx="4">
                        <c:v>8.7877897888999996</c:v>
                      </c:pt>
                      <c:pt idx="5">
                        <c:v>6.7663856043999999</c:v>
                      </c:pt>
                      <c:pt idx="6">
                        <c:v>6.9528910978000003</c:v>
                      </c:pt>
                      <c:pt idx="7">
                        <c:v>7.3020150978</c:v>
                      </c:pt>
                      <c:pt idx="8">
                        <c:v>8.4191165274999999</c:v>
                      </c:pt>
                      <c:pt idx="9">
                        <c:v>8.0386799451000002</c:v>
                      </c:pt>
                      <c:pt idx="10">
                        <c:v>8.3206048696000003</c:v>
                      </c:pt>
                      <c:pt idx="11">
                        <c:v>8.0791769457000004</c:v>
                      </c:pt>
                      <c:pt idx="12">
                        <c:v>9.1868909777999992</c:v>
                      </c:pt>
                      <c:pt idx="13">
                        <c:v>7.9388673625999999</c:v>
                      </c:pt>
                      <c:pt idx="14">
                        <c:v>7.9117121303999998</c:v>
                      </c:pt>
                      <c:pt idx="15">
                        <c:v>8.3180007499999995</c:v>
                      </c:pt>
                      <c:pt idx="16">
                        <c:v>9.0944984666999993</c:v>
                      </c:pt>
                      <c:pt idx="17">
                        <c:v>7.7307749780000004</c:v>
                      </c:pt>
                      <c:pt idx="18">
                        <c:v>7.6511142065</c:v>
                      </c:pt>
                      <c:pt idx="19">
                        <c:v>7.3712889456999999</c:v>
                      </c:pt>
                      <c:pt idx="20">
                        <c:v>8.6695758332999997</c:v>
                      </c:pt>
                      <c:pt idx="21">
                        <c:v>6.5512790879000002</c:v>
                      </c:pt>
                      <c:pt idx="22">
                        <c:v>6.2643699239000004</c:v>
                      </c:pt>
                      <c:pt idx="23">
                        <c:v>7.3182393369999996</c:v>
                      </c:pt>
                      <c:pt idx="24">
                        <c:v>8.5718123845999994</c:v>
                      </c:pt>
                      <c:pt idx="25">
                        <c:v>6.3194422747000001</c:v>
                      </c:pt>
                      <c:pt idx="26">
                        <c:v>6.3121513803999996</c:v>
                      </c:pt>
                      <c:pt idx="27">
                        <c:v>6.8247837935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4"/>
                <c:order val="4"/>
                <c:tx>
                  <c:v>storage withdrawals</c:v>
                </c:tx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2014-Q1</c:v>
                      </c:pt>
                      <c:pt idx="1">
                        <c:v>2014-Q2</c:v>
                      </c:pt>
                      <c:pt idx="2">
                        <c:v>2014-Q3</c:v>
                      </c:pt>
                      <c:pt idx="3">
                        <c:v>2014-Q4</c:v>
                      </c:pt>
                      <c:pt idx="4">
                        <c:v>2015-Q1</c:v>
                      </c:pt>
                      <c:pt idx="5">
                        <c:v>2015-Q2</c:v>
                      </c:pt>
                      <c:pt idx="6">
                        <c:v>2015-Q3</c:v>
                      </c:pt>
                      <c:pt idx="7">
                        <c:v>2015-Q4</c:v>
                      </c:pt>
                      <c:pt idx="8">
                        <c:v>2016-Q1</c:v>
                      </c:pt>
                      <c:pt idx="9">
                        <c:v>2016-Q2</c:v>
                      </c:pt>
                      <c:pt idx="10">
                        <c:v>2016-Q3</c:v>
                      </c:pt>
                      <c:pt idx="11">
                        <c:v>2016-Q4</c:v>
                      </c:pt>
                      <c:pt idx="12">
                        <c:v>2017-Q1</c:v>
                      </c:pt>
                      <c:pt idx="13">
                        <c:v>2017-Q2</c:v>
                      </c:pt>
                      <c:pt idx="14">
                        <c:v>2017-Q3</c:v>
                      </c:pt>
                      <c:pt idx="15">
                        <c:v>2017-Q4</c:v>
                      </c:pt>
                      <c:pt idx="16">
                        <c:v>2018-Q1</c:v>
                      </c:pt>
                      <c:pt idx="17">
                        <c:v>2018-Q2</c:v>
                      </c:pt>
                      <c:pt idx="18">
                        <c:v>2018-Q3</c:v>
                      </c:pt>
                      <c:pt idx="19">
                        <c:v>2018-Q4</c:v>
                      </c:pt>
                      <c:pt idx="20">
                        <c:v>2019-Q1</c:v>
                      </c:pt>
                      <c:pt idx="21">
                        <c:v>2019-Q2</c:v>
                      </c:pt>
                      <c:pt idx="22">
                        <c:v>2019-Q3</c:v>
                      </c:pt>
                      <c:pt idx="23">
                        <c:v>2019-Q4</c:v>
                      </c:pt>
                      <c:pt idx="24">
                        <c:v>2020-Q1</c:v>
                      </c:pt>
                      <c:pt idx="25">
                        <c:v>2020-Q2</c:v>
                      </c:pt>
                      <c:pt idx="26">
                        <c:v>2020-Q3</c:v>
                      </c:pt>
                      <c:pt idx="27">
                        <c:v>2020-Q4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'26'!$L$29:$L$56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-23.335100000000001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-0.58723913042999998</c:v>
                      </c:pt>
                      <c:pt idx="4">
                        <c:v>-18.874111111000001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-13.242186813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-4.4541413043000002</c:v>
                      </c:pt>
                      <c:pt idx="12">
                        <c:v>-13.737655556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-5.7643586957000004</c:v>
                      </c:pt>
                      <c:pt idx="16">
                        <c:v>-18.314755556000001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-2.6831071429</c:v>
                      </c:pt>
                      <c:pt idx="20">
                        <c:v>-14.293261422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-3.0352134783000002</c:v>
                      </c:pt>
                      <c:pt idx="24">
                        <c:v>-16.112691725000001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-3.2389275543</c:v>
                      </c:pt>
                    </c:numCache>
                  </c:numRef>
                </c:val>
                <c:smooth val="0"/>
              </c15:ser>
            </c15:filteredLineSeries>
          </c:ext>
        </c:extLst>
      </c:lineChart>
      <c:scatterChart>
        <c:scatterStyle val="lineMarker"/>
        <c:varyColors val="0"/>
        <c:ser>
          <c:idx val="3"/>
          <c:order val="2"/>
          <c:tx>
            <c:strRef>
              <c:f>'26'!$B$59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4816400476688249E-2"/>
                  <c:y val="4.4838853749428483E-2"/>
                </c:manualLayout>
              </c:layout>
              <c:tx>
                <c:rich>
                  <a:bodyPr/>
                  <a:lstStyle/>
                  <a:p>
                    <a:r>
                      <a:rPr lang="en-US" b="0"/>
                      <a:t>forecast</a:t>
                    </a:r>
                  </a:p>
                </c:rich>
              </c:tx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'26'!$A$63:$A$64</c:f>
              <c:numCache>
                <c:formatCode>General</c:formatCode>
                <c:ptCount val="2"/>
                <c:pt idx="0">
                  <c:v>20.5</c:v>
                </c:pt>
                <c:pt idx="1">
                  <c:v>20.5</c:v>
                </c:pt>
              </c:numCache>
            </c:numRef>
          </c:xVal>
          <c:yVal>
            <c:numRef>
              <c:f>'26'!$B$63:$B$64</c:f>
              <c:numCache>
                <c:formatCode>0</c:formatCode>
                <c:ptCount val="2"/>
                <c:pt idx="0">
                  <c:v>-50</c:v>
                </c:pt>
                <c:pt idx="1">
                  <c:v>50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00028016"/>
        <c:axId val="1100028576"/>
        <c:extLst>
          <c:ext xmlns:c15="http://schemas.microsoft.com/office/drawing/2012/chart" uri="{02D57815-91ED-43cb-92C2-25804820EDAC}">
            <c15:filteredScatterSeries>
              <c15:ser>
                <c:idx val="5"/>
                <c:order val="5"/>
                <c:tx>
                  <c:v>exports</c:v>
                </c:tx>
                <c:marker>
                  <c:symbol val="none"/>
                </c:marker>
                <c:xVal>
                  <c:strRef>
                    <c:extLst>
                      <c:ext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2014-Q1</c:v>
                      </c:pt>
                      <c:pt idx="1">
                        <c:v>2014-Q2</c:v>
                      </c:pt>
                      <c:pt idx="2">
                        <c:v>2014-Q3</c:v>
                      </c:pt>
                      <c:pt idx="3">
                        <c:v>2014-Q4</c:v>
                      </c:pt>
                      <c:pt idx="4">
                        <c:v>2015-Q1</c:v>
                      </c:pt>
                      <c:pt idx="5">
                        <c:v>2015-Q2</c:v>
                      </c:pt>
                      <c:pt idx="6">
                        <c:v>2015-Q3</c:v>
                      </c:pt>
                      <c:pt idx="7">
                        <c:v>2015-Q4</c:v>
                      </c:pt>
                      <c:pt idx="8">
                        <c:v>2016-Q1</c:v>
                      </c:pt>
                      <c:pt idx="9">
                        <c:v>2016-Q2</c:v>
                      </c:pt>
                      <c:pt idx="10">
                        <c:v>2016-Q3</c:v>
                      </c:pt>
                      <c:pt idx="11">
                        <c:v>2016-Q4</c:v>
                      </c:pt>
                      <c:pt idx="12">
                        <c:v>2017-Q1</c:v>
                      </c:pt>
                      <c:pt idx="13">
                        <c:v>2017-Q2</c:v>
                      </c:pt>
                      <c:pt idx="14">
                        <c:v>2017-Q3</c:v>
                      </c:pt>
                      <c:pt idx="15">
                        <c:v>2017-Q4</c:v>
                      </c:pt>
                      <c:pt idx="16">
                        <c:v>2018-Q1</c:v>
                      </c:pt>
                      <c:pt idx="17">
                        <c:v>2018-Q2</c:v>
                      </c:pt>
                      <c:pt idx="18">
                        <c:v>2018-Q3</c:v>
                      </c:pt>
                      <c:pt idx="19">
                        <c:v>2018-Q4</c:v>
                      </c:pt>
                      <c:pt idx="20">
                        <c:v>2019-Q1</c:v>
                      </c:pt>
                      <c:pt idx="21">
                        <c:v>2019-Q2</c:v>
                      </c:pt>
                      <c:pt idx="22">
                        <c:v>2019-Q3</c:v>
                      </c:pt>
                      <c:pt idx="23">
                        <c:v>2019-Q4</c:v>
                      </c:pt>
                      <c:pt idx="24">
                        <c:v>2020-Q1</c:v>
                      </c:pt>
                      <c:pt idx="25">
                        <c:v>2020-Q2</c:v>
                      </c:pt>
                      <c:pt idx="26">
                        <c:v>2020-Q3</c:v>
                      </c:pt>
                      <c:pt idx="27">
                        <c:v>2020-Q4</c:v>
                      </c:pt>
                    </c:strCache>
                  </c:strRef>
                </c:xVal>
                <c:yVal>
                  <c:numRef>
                    <c:extLst>
                      <c:ext uri="{02D57815-91ED-43cb-92C2-25804820EDAC}">
                        <c15:formulaRef>
                          <c15:sqref>'26'!$I$29:$I$56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4.6984960221999996</c:v>
                      </c:pt>
                      <c:pt idx="1">
                        <c:v>3.9109554065999999</c:v>
                      </c:pt>
                      <c:pt idx="2">
                        <c:v>3.9409544457000001</c:v>
                      </c:pt>
                      <c:pt idx="3">
                        <c:v>4.0533962065000004</c:v>
                      </c:pt>
                      <c:pt idx="4">
                        <c:v>5.0382644222000001</c:v>
                      </c:pt>
                      <c:pt idx="5">
                        <c:v>4.4261689010999996</c:v>
                      </c:pt>
                      <c:pt idx="6">
                        <c:v>4.905183837</c:v>
                      </c:pt>
                      <c:pt idx="7">
                        <c:v>5.1740261521999997</c:v>
                      </c:pt>
                      <c:pt idx="8">
                        <c:v>5.7823350658999999</c:v>
                      </c:pt>
                      <c:pt idx="9">
                        <c:v>6.0345073626000003</c:v>
                      </c:pt>
                      <c:pt idx="10">
                        <c:v>6.5749401086999999</c:v>
                      </c:pt>
                      <c:pt idx="11">
                        <c:v>7.1219676957000004</c:v>
                      </c:pt>
                      <c:pt idx="12">
                        <c:v>8.8739609999999995</c:v>
                      </c:pt>
                      <c:pt idx="13">
                        <c:v>8.2905142526999995</c:v>
                      </c:pt>
                      <c:pt idx="14">
                        <c:v>8.1046388478000004</c:v>
                      </c:pt>
                      <c:pt idx="15">
                        <c:v>9.4471386848000005</c:v>
                      </c:pt>
                      <c:pt idx="16">
                        <c:v>9.6587011999999994</c:v>
                      </c:pt>
                      <c:pt idx="17">
                        <c:v>8.9434747363000007</c:v>
                      </c:pt>
                      <c:pt idx="18">
                        <c:v>9.9860906521999997</c:v>
                      </c:pt>
                      <c:pt idx="19">
                        <c:v>11.119787924000001</c:v>
                      </c:pt>
                      <c:pt idx="20">
                        <c:v>12.714085444</c:v>
                      </c:pt>
                      <c:pt idx="21">
                        <c:v>11.957776153999999</c:v>
                      </c:pt>
                      <c:pt idx="22">
                        <c:v>12.921826304</c:v>
                      </c:pt>
                      <c:pt idx="23">
                        <c:v>14.535490978</c:v>
                      </c:pt>
                      <c:pt idx="24">
                        <c:v>16.494813297</c:v>
                      </c:pt>
                      <c:pt idx="25">
                        <c:v>14.315171318999999</c:v>
                      </c:pt>
                      <c:pt idx="26">
                        <c:v>14.212606413</c:v>
                      </c:pt>
                      <c:pt idx="27">
                        <c:v>15.645434891000001</c:v>
                      </c:pt>
                    </c:numCache>
                  </c:numRef>
                </c:yVal>
                <c:smooth val="0"/>
              </c15:ser>
            </c15:filteredScatterSeries>
            <c15:filteredScatterSeries>
              <c15:ser>
                <c:idx val="6"/>
                <c:order val="6"/>
                <c:tx>
                  <c:v>net imports</c:v>
                </c:tx>
                <c:marker>
                  <c:symbol val="none"/>
                </c:marker>
                <c:xVal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2014-Q1</c:v>
                      </c:pt>
                      <c:pt idx="1">
                        <c:v>2014-Q2</c:v>
                      </c:pt>
                      <c:pt idx="2">
                        <c:v>2014-Q3</c:v>
                      </c:pt>
                      <c:pt idx="3">
                        <c:v>2014-Q4</c:v>
                      </c:pt>
                      <c:pt idx="4">
                        <c:v>2015-Q1</c:v>
                      </c:pt>
                      <c:pt idx="5">
                        <c:v>2015-Q2</c:v>
                      </c:pt>
                      <c:pt idx="6">
                        <c:v>2015-Q3</c:v>
                      </c:pt>
                      <c:pt idx="7">
                        <c:v>2015-Q4</c:v>
                      </c:pt>
                      <c:pt idx="8">
                        <c:v>2016-Q1</c:v>
                      </c:pt>
                      <c:pt idx="9">
                        <c:v>2016-Q2</c:v>
                      </c:pt>
                      <c:pt idx="10">
                        <c:v>2016-Q3</c:v>
                      </c:pt>
                      <c:pt idx="11">
                        <c:v>2016-Q4</c:v>
                      </c:pt>
                      <c:pt idx="12">
                        <c:v>2017-Q1</c:v>
                      </c:pt>
                      <c:pt idx="13">
                        <c:v>2017-Q2</c:v>
                      </c:pt>
                      <c:pt idx="14">
                        <c:v>2017-Q3</c:v>
                      </c:pt>
                      <c:pt idx="15">
                        <c:v>2017-Q4</c:v>
                      </c:pt>
                      <c:pt idx="16">
                        <c:v>2018-Q1</c:v>
                      </c:pt>
                      <c:pt idx="17">
                        <c:v>2018-Q2</c:v>
                      </c:pt>
                      <c:pt idx="18">
                        <c:v>2018-Q3</c:v>
                      </c:pt>
                      <c:pt idx="19">
                        <c:v>2018-Q4</c:v>
                      </c:pt>
                      <c:pt idx="20">
                        <c:v>2019-Q1</c:v>
                      </c:pt>
                      <c:pt idx="21">
                        <c:v>2019-Q2</c:v>
                      </c:pt>
                      <c:pt idx="22">
                        <c:v>2019-Q3</c:v>
                      </c:pt>
                      <c:pt idx="23">
                        <c:v>2019-Q4</c:v>
                      </c:pt>
                      <c:pt idx="24">
                        <c:v>2020-Q1</c:v>
                      </c:pt>
                      <c:pt idx="25">
                        <c:v>2020-Q2</c:v>
                      </c:pt>
                      <c:pt idx="26">
                        <c:v>2020-Q3</c:v>
                      </c:pt>
                      <c:pt idx="27">
                        <c:v>2020-Q4</c:v>
                      </c:pt>
                    </c:strCache>
                  </c:str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'26'!$J$29:$J$56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3.9122504777999998</c:v>
                      </c:pt>
                      <c:pt idx="1">
                        <c:v>2.7811335604000003</c:v>
                      </c:pt>
                      <c:pt idx="2">
                        <c:v>2.6824365542999997</c:v>
                      </c:pt>
                      <c:pt idx="3">
                        <c:v>3.5778995325999992</c:v>
                      </c:pt>
                      <c:pt idx="4">
                        <c:v>3.7495253666999995</c:v>
                      </c:pt>
                      <c:pt idx="5">
                        <c:v>2.3402167033000003</c:v>
                      </c:pt>
                      <c:pt idx="6">
                        <c:v>2.0477072608000002</c:v>
                      </c:pt>
                      <c:pt idx="7">
                        <c:v>2.1279889456000003</c:v>
                      </c:pt>
                      <c:pt idx="8">
                        <c:v>2.6367814616</c:v>
                      </c:pt>
                      <c:pt idx="9">
                        <c:v>2.0041725824999999</c:v>
                      </c:pt>
                      <c:pt idx="10">
                        <c:v>1.7456647609000004</c:v>
                      </c:pt>
                      <c:pt idx="11">
                        <c:v>0.95720925000000001</c:v>
                      </c:pt>
                      <c:pt idx="12">
                        <c:v>0.31292997779999965</c:v>
                      </c:pt>
                      <c:pt idx="13">
                        <c:v>-0.35164689009999961</c:v>
                      </c:pt>
                      <c:pt idx="14">
                        <c:v>-0.19292671740000067</c:v>
                      </c:pt>
                      <c:pt idx="15">
                        <c:v>-1.129137934800001</c:v>
                      </c:pt>
                      <c:pt idx="16">
                        <c:v>-0.56420273330000015</c:v>
                      </c:pt>
                      <c:pt idx="17">
                        <c:v>-1.2126997583000003</c:v>
                      </c:pt>
                      <c:pt idx="18">
                        <c:v>-2.3349764456999997</c:v>
                      </c:pt>
                      <c:pt idx="19">
                        <c:v>-3.7484989783000007</c:v>
                      </c:pt>
                      <c:pt idx="20">
                        <c:v>-4.0445096107000005</c:v>
                      </c:pt>
                      <c:pt idx="21">
                        <c:v>-5.4064970660999991</c:v>
                      </c:pt>
                      <c:pt idx="22">
                        <c:v>-6.6574563800999993</c:v>
                      </c:pt>
                      <c:pt idx="23">
                        <c:v>-7.2172516410000007</c:v>
                      </c:pt>
                      <c:pt idx="24">
                        <c:v>-7.9230009124000009</c:v>
                      </c:pt>
                      <c:pt idx="25">
                        <c:v>-7.9957290442999991</c:v>
                      </c:pt>
                      <c:pt idx="26">
                        <c:v>-7.9004550326</c:v>
                      </c:pt>
                      <c:pt idx="27">
                        <c:v>-8.8206510975000008</c:v>
                      </c:pt>
                    </c:numCache>
                  </c:numRef>
                </c:yVal>
                <c:smooth val="0"/>
              </c15:ser>
            </c15:filteredScatterSeries>
            <c15:filteredScatterSeries>
              <c15:ser>
                <c:idx val="7"/>
                <c:order val="7"/>
                <c:tx>
                  <c:v>net storage builds</c:v>
                </c:tx>
                <c:marker>
                  <c:symbol val="none"/>
                </c:marker>
                <c:xVal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2014-Q1</c:v>
                      </c:pt>
                      <c:pt idx="1">
                        <c:v>2014-Q2</c:v>
                      </c:pt>
                      <c:pt idx="2">
                        <c:v>2014-Q3</c:v>
                      </c:pt>
                      <c:pt idx="3">
                        <c:v>2014-Q4</c:v>
                      </c:pt>
                      <c:pt idx="4">
                        <c:v>2015-Q1</c:v>
                      </c:pt>
                      <c:pt idx="5">
                        <c:v>2015-Q2</c:v>
                      </c:pt>
                      <c:pt idx="6">
                        <c:v>2015-Q3</c:v>
                      </c:pt>
                      <c:pt idx="7">
                        <c:v>2015-Q4</c:v>
                      </c:pt>
                      <c:pt idx="8">
                        <c:v>2016-Q1</c:v>
                      </c:pt>
                      <c:pt idx="9">
                        <c:v>2016-Q2</c:v>
                      </c:pt>
                      <c:pt idx="10">
                        <c:v>2016-Q3</c:v>
                      </c:pt>
                      <c:pt idx="11">
                        <c:v>2016-Q4</c:v>
                      </c:pt>
                      <c:pt idx="12">
                        <c:v>2017-Q1</c:v>
                      </c:pt>
                      <c:pt idx="13">
                        <c:v>2017-Q2</c:v>
                      </c:pt>
                      <c:pt idx="14">
                        <c:v>2017-Q3</c:v>
                      </c:pt>
                      <c:pt idx="15">
                        <c:v>2017-Q4</c:v>
                      </c:pt>
                      <c:pt idx="16">
                        <c:v>2018-Q1</c:v>
                      </c:pt>
                      <c:pt idx="17">
                        <c:v>2018-Q2</c:v>
                      </c:pt>
                      <c:pt idx="18">
                        <c:v>2018-Q3</c:v>
                      </c:pt>
                      <c:pt idx="19">
                        <c:v>2018-Q4</c:v>
                      </c:pt>
                      <c:pt idx="20">
                        <c:v>2019-Q1</c:v>
                      </c:pt>
                      <c:pt idx="21">
                        <c:v>2019-Q2</c:v>
                      </c:pt>
                      <c:pt idx="22">
                        <c:v>2019-Q3</c:v>
                      </c:pt>
                      <c:pt idx="23">
                        <c:v>2019-Q4</c:v>
                      </c:pt>
                      <c:pt idx="24">
                        <c:v>2020-Q1</c:v>
                      </c:pt>
                      <c:pt idx="25">
                        <c:v>2020-Q2</c:v>
                      </c:pt>
                      <c:pt idx="26">
                        <c:v>2020-Q3</c:v>
                      </c:pt>
                      <c:pt idx="27">
                        <c:v>2020-Q4</c:v>
                      </c:pt>
                    </c:strCache>
                  </c:str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'26'!$N$29:$N$56</c15:sqref>
                        </c15:formulaRef>
                      </c:ext>
                    </c:extLst>
                    <c:numCache>
                      <c:formatCode>0.00</c:formatCode>
                      <c:ptCount val="28"/>
                    </c:numCache>
                  </c:numRef>
                </c:yVal>
                <c:smooth val="0"/>
              </c15:ser>
            </c15:filteredScatterSeries>
          </c:ext>
        </c:extLst>
      </c:scatterChart>
      <c:catAx>
        <c:axId val="1100028016"/>
        <c:scaling>
          <c:orientation val="minMax"/>
        </c:scaling>
        <c:delete val="0"/>
        <c:axPos val="b"/>
        <c:numFmt formatCode="yyyy" sourceLinked="0"/>
        <c:majorTickMark val="cross"/>
        <c:minorTickMark val="none"/>
        <c:tickLblPos val="none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100028576"/>
        <c:crosses val="autoZero"/>
        <c:auto val="0"/>
        <c:lblAlgn val="ctr"/>
        <c:lblOffset val="130"/>
        <c:tickLblSkip val="4"/>
        <c:tickMarkSkip val="4"/>
        <c:noMultiLvlLbl val="0"/>
      </c:catAx>
      <c:valAx>
        <c:axId val="1100028576"/>
        <c:scaling>
          <c:orientation val="minMax"/>
          <c:max val="50"/>
          <c:min val="-5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100028016"/>
        <c:crosses val="autoZero"/>
        <c:crossBetween val="between"/>
        <c:majorUnit val="25"/>
      </c:valAx>
      <c:spPr>
        <a:ln>
          <a:solidFill>
            <a:schemeClr val="bg1">
              <a:lumMod val="7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1968596105876234E-2"/>
          <c:y val="0.16857050477385979"/>
          <c:w val="0.86779235137077115"/>
          <c:h val="0.63742984332876018"/>
        </c:manualLayout>
      </c:layout>
      <c:lineChart>
        <c:grouping val="standard"/>
        <c:varyColors val="0"/>
        <c:ser>
          <c:idx val="0"/>
          <c:order val="0"/>
          <c:tx>
            <c:v>World production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multiLvlStrRef>
              <c:f>'26'!$B$29:$C$56</c:f>
              <c:multiLvlStrCache>
                <c:ptCount val="28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  <c:pt idx="24">
                    <c:v>Q1</c:v>
                  </c:pt>
                  <c:pt idx="25">
                    <c:v>Q2</c:v>
                  </c:pt>
                  <c:pt idx="26">
                    <c:v>Q3</c:v>
                  </c:pt>
                  <c:pt idx="27">
                    <c:v>Q4</c:v>
                  </c:pt>
                </c:lvl>
                <c:lvl>
                  <c:pt idx="0">
                    <c:v>2014</c:v>
                  </c:pt>
                  <c:pt idx="4">
                    <c:v>2015</c:v>
                  </c:pt>
                  <c:pt idx="8">
                    <c:v>2016</c:v>
                  </c:pt>
                  <c:pt idx="12">
                    <c:v>2017</c:v>
                  </c:pt>
                  <c:pt idx="16">
                    <c:v>2018</c:v>
                  </c:pt>
                  <c:pt idx="20">
                    <c:v>2019</c:v>
                  </c:pt>
                  <c:pt idx="24">
                    <c:v>2020</c:v>
                  </c:pt>
                </c:lvl>
              </c:multiLvlStrCache>
            </c:multiLvlStrRef>
          </c:cat>
          <c:val>
            <c:numRef>
              <c:f>'26'!$E$29:$E$56</c:f>
              <c:numCache>
                <c:formatCode>0.00</c:formatCode>
                <c:ptCount val="28"/>
                <c:pt idx="0">
                  <c:v>67.987677778000005</c:v>
                </c:pt>
                <c:pt idx="1">
                  <c:v>70.404945054999999</c:v>
                </c:pt>
                <c:pt idx="2">
                  <c:v>72.273456522000004</c:v>
                </c:pt>
                <c:pt idx="3">
                  <c:v>72.985858695999994</c:v>
                </c:pt>
                <c:pt idx="4">
                  <c:v>73.796366667000001</c:v>
                </c:pt>
                <c:pt idx="5">
                  <c:v>74.423439560000006</c:v>
                </c:pt>
                <c:pt idx="6">
                  <c:v>74.394119564999997</c:v>
                </c:pt>
                <c:pt idx="7">
                  <c:v>73.989010870000001</c:v>
                </c:pt>
                <c:pt idx="8">
                  <c:v>73.959274725</c:v>
                </c:pt>
                <c:pt idx="9">
                  <c:v>72.914340659000004</c:v>
                </c:pt>
                <c:pt idx="10">
                  <c:v>72.221652173999999</c:v>
                </c:pt>
                <c:pt idx="11">
                  <c:v>71.545858695999996</c:v>
                </c:pt>
                <c:pt idx="12">
                  <c:v>71.993366667000004</c:v>
                </c:pt>
                <c:pt idx="13">
                  <c:v>73.485934065999999</c:v>
                </c:pt>
                <c:pt idx="14">
                  <c:v>75.089652173999994</c:v>
                </c:pt>
                <c:pt idx="15">
                  <c:v>78.438543478</c:v>
                </c:pt>
                <c:pt idx="16">
                  <c:v>79.130588888999995</c:v>
                </c:pt>
                <c:pt idx="17">
                  <c:v>81.173043956000001</c:v>
                </c:pt>
                <c:pt idx="18">
                  <c:v>84.956380435</c:v>
                </c:pt>
                <c:pt idx="19">
                  <c:v>87.670494673999997</c:v>
                </c:pt>
                <c:pt idx="20">
                  <c:v>88.477212555999998</c:v>
                </c:pt>
                <c:pt idx="21">
                  <c:v>90.159112856999997</c:v>
                </c:pt>
                <c:pt idx="22">
                  <c:v>90.797880977999995</c:v>
                </c:pt>
                <c:pt idx="23">
                  <c:v>91.175655434999996</c:v>
                </c:pt>
                <c:pt idx="24">
                  <c:v>91.634261099</c:v>
                </c:pt>
                <c:pt idx="25">
                  <c:v>92.108775604000002</c:v>
                </c:pt>
                <c:pt idx="26">
                  <c:v>92.155811087000004</c:v>
                </c:pt>
                <c:pt idx="27">
                  <c:v>92.305278260999998</c:v>
                </c:pt>
              </c:numCache>
            </c:numRef>
          </c:val>
          <c:smooth val="0"/>
        </c:ser>
        <c:ser>
          <c:idx val="1"/>
          <c:order val="1"/>
          <c:tx>
            <c:v>World consumption</c:v>
          </c:tx>
          <c:spPr>
            <a:ln>
              <a:solidFill>
                <a:schemeClr val="accent6"/>
              </a:solidFill>
            </a:ln>
          </c:spPr>
          <c:marker>
            <c:symbol val="none"/>
          </c:marker>
          <c:cat>
            <c:multiLvlStrRef>
              <c:f>'26'!$B$29:$C$56</c:f>
              <c:multiLvlStrCache>
                <c:ptCount val="28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  <c:pt idx="24">
                    <c:v>Q1</c:v>
                  </c:pt>
                  <c:pt idx="25">
                    <c:v>Q2</c:v>
                  </c:pt>
                  <c:pt idx="26">
                    <c:v>Q3</c:v>
                  </c:pt>
                  <c:pt idx="27">
                    <c:v>Q4</c:v>
                  </c:pt>
                </c:lvl>
                <c:lvl>
                  <c:pt idx="0">
                    <c:v>2014</c:v>
                  </c:pt>
                  <c:pt idx="4">
                    <c:v>2015</c:v>
                  </c:pt>
                  <c:pt idx="8">
                    <c:v>2016</c:v>
                  </c:pt>
                  <c:pt idx="12">
                    <c:v>2017</c:v>
                  </c:pt>
                  <c:pt idx="16">
                    <c:v>2018</c:v>
                  </c:pt>
                  <c:pt idx="20">
                    <c:v>2019</c:v>
                  </c:pt>
                  <c:pt idx="24">
                    <c:v>2020</c:v>
                  </c:pt>
                </c:lvl>
              </c:multiLvlStrCache>
            </c:multiLvlStrRef>
          </c:cat>
          <c:val>
            <c:numRef>
              <c:f>'26'!$H$29:$H$56</c:f>
              <c:numCache>
                <c:formatCode>0.00</c:formatCode>
                <c:ptCount val="28"/>
                <c:pt idx="0">
                  <c:v>94.480549389000004</c:v>
                </c:pt>
                <c:pt idx="1">
                  <c:v>60.629018051999999</c:v>
                </c:pt>
                <c:pt idx="2">
                  <c:v>61.123470302999998</c:v>
                </c:pt>
                <c:pt idx="3">
                  <c:v>75.537899134</c:v>
                </c:pt>
                <c:pt idx="4">
                  <c:v>95.905291656000003</c:v>
                </c:pt>
                <c:pt idx="5">
                  <c:v>63.362289979000003</c:v>
                </c:pt>
                <c:pt idx="6">
                  <c:v>65.454016856999999</c:v>
                </c:pt>
                <c:pt idx="7">
                  <c:v>74.180554001000004</c:v>
                </c:pt>
                <c:pt idx="8">
                  <c:v>89.013702867999996</c:v>
                </c:pt>
                <c:pt idx="9">
                  <c:v>66.486767757999999</c:v>
                </c:pt>
                <c:pt idx="10">
                  <c:v>68.942769694000006</c:v>
                </c:pt>
                <c:pt idx="11">
                  <c:v>75.553406457999998</c:v>
                </c:pt>
                <c:pt idx="12">
                  <c:v>86.386756074999994</c:v>
                </c:pt>
                <c:pt idx="13">
                  <c:v>62.976084274999998</c:v>
                </c:pt>
                <c:pt idx="14">
                  <c:v>66.882805993000005</c:v>
                </c:pt>
                <c:pt idx="15">
                  <c:v>81.161706738999996</c:v>
                </c:pt>
                <c:pt idx="16">
                  <c:v>97.542149056</c:v>
                </c:pt>
                <c:pt idx="17">
                  <c:v>70.660026680000001</c:v>
                </c:pt>
                <c:pt idx="18">
                  <c:v>74.040230053000002</c:v>
                </c:pt>
                <c:pt idx="19">
                  <c:v>84.707639525000005</c:v>
                </c:pt>
                <c:pt idx="20">
                  <c:v>99.057242681000005</c:v>
                </c:pt>
                <c:pt idx="21">
                  <c:v>71.623522967</c:v>
                </c:pt>
                <c:pt idx="22">
                  <c:v>74.222861957000006</c:v>
                </c:pt>
                <c:pt idx="23">
                  <c:v>85.462024783000004</c:v>
                </c:pt>
                <c:pt idx="24">
                  <c:v>99.018511537999998</c:v>
                </c:pt>
                <c:pt idx="25">
                  <c:v>72.455388131999996</c:v>
                </c:pt>
                <c:pt idx="26">
                  <c:v>76.641816957000003</c:v>
                </c:pt>
                <c:pt idx="27">
                  <c:v>86.188565435000001</c:v>
                </c:pt>
              </c:numCache>
            </c:numRef>
          </c:val>
          <c:smooth val="0"/>
        </c:ser>
        <c:ser>
          <c:idx val="6"/>
          <c:order val="6"/>
          <c:tx>
            <c:v>net imports</c:v>
          </c:tx>
          <c:spPr>
            <a:ln>
              <a:solidFill>
                <a:schemeClr val="accent3"/>
              </a:solidFill>
            </a:ln>
          </c:spPr>
          <c:marker>
            <c:symbol val="none"/>
          </c:marker>
          <c:cat>
            <c:strRef>
              <c:f>'26'!$A$29:$A$56</c:f>
              <c:strCache>
                <c:ptCount val="28"/>
                <c:pt idx="0">
                  <c:v>2014-Q1</c:v>
                </c:pt>
                <c:pt idx="1">
                  <c:v>2014-Q2</c:v>
                </c:pt>
                <c:pt idx="2">
                  <c:v>2014-Q3</c:v>
                </c:pt>
                <c:pt idx="3">
                  <c:v>2014-Q4</c:v>
                </c:pt>
                <c:pt idx="4">
                  <c:v>2015-Q1</c:v>
                </c:pt>
                <c:pt idx="5">
                  <c:v>2015-Q2</c:v>
                </c:pt>
                <c:pt idx="6">
                  <c:v>2015-Q3</c:v>
                </c:pt>
                <c:pt idx="7">
                  <c:v>2015-Q4</c:v>
                </c:pt>
                <c:pt idx="8">
                  <c:v>2016-Q1</c:v>
                </c:pt>
                <c:pt idx="9">
                  <c:v>2016-Q2</c:v>
                </c:pt>
                <c:pt idx="10">
                  <c:v>2016-Q3</c:v>
                </c:pt>
                <c:pt idx="11">
                  <c:v>2016-Q4</c:v>
                </c:pt>
                <c:pt idx="12">
                  <c:v>2017-Q1</c:v>
                </c:pt>
                <c:pt idx="13">
                  <c:v>2017-Q2</c:v>
                </c:pt>
                <c:pt idx="14">
                  <c:v>2017-Q3</c:v>
                </c:pt>
                <c:pt idx="15">
                  <c:v>2017-Q4</c:v>
                </c:pt>
                <c:pt idx="16">
                  <c:v>2018-Q1</c:v>
                </c:pt>
                <c:pt idx="17">
                  <c:v>2018-Q2</c:v>
                </c:pt>
                <c:pt idx="18">
                  <c:v>2018-Q3</c:v>
                </c:pt>
                <c:pt idx="19">
                  <c:v>2018-Q4</c:v>
                </c:pt>
                <c:pt idx="20">
                  <c:v>2019-Q1</c:v>
                </c:pt>
                <c:pt idx="21">
                  <c:v>2019-Q2</c:v>
                </c:pt>
                <c:pt idx="22">
                  <c:v>2019-Q3</c:v>
                </c:pt>
                <c:pt idx="23">
                  <c:v>2019-Q4</c:v>
                </c:pt>
                <c:pt idx="24">
                  <c:v>2020-Q1</c:v>
                </c:pt>
                <c:pt idx="25">
                  <c:v>2020-Q2</c:v>
                </c:pt>
                <c:pt idx="26">
                  <c:v>2020-Q3</c:v>
                </c:pt>
                <c:pt idx="27">
                  <c:v>2020-Q4</c:v>
                </c:pt>
              </c:strCache>
            </c:strRef>
          </c:cat>
          <c:val>
            <c:numRef>
              <c:f>'26'!$J$29:$J$56</c:f>
              <c:numCache>
                <c:formatCode>0.00</c:formatCode>
                <c:ptCount val="28"/>
                <c:pt idx="0">
                  <c:v>3.9122504777999998</c:v>
                </c:pt>
                <c:pt idx="1">
                  <c:v>2.7811335604000003</c:v>
                </c:pt>
                <c:pt idx="2">
                  <c:v>2.6824365542999997</c:v>
                </c:pt>
                <c:pt idx="3">
                  <c:v>3.5778995325999992</c:v>
                </c:pt>
                <c:pt idx="4">
                  <c:v>3.7495253666999995</c:v>
                </c:pt>
                <c:pt idx="5">
                  <c:v>2.3402167033000003</c:v>
                </c:pt>
                <c:pt idx="6">
                  <c:v>2.0477072608000002</c:v>
                </c:pt>
                <c:pt idx="7">
                  <c:v>2.1279889456000003</c:v>
                </c:pt>
                <c:pt idx="8">
                  <c:v>2.6367814616</c:v>
                </c:pt>
                <c:pt idx="9">
                  <c:v>2.0041725824999999</c:v>
                </c:pt>
                <c:pt idx="10">
                  <c:v>1.7456647609000004</c:v>
                </c:pt>
                <c:pt idx="11">
                  <c:v>0.95720925000000001</c:v>
                </c:pt>
                <c:pt idx="12">
                  <c:v>0.31292997779999965</c:v>
                </c:pt>
                <c:pt idx="13">
                  <c:v>-0.35164689009999961</c:v>
                </c:pt>
                <c:pt idx="14">
                  <c:v>-0.19292671740000067</c:v>
                </c:pt>
                <c:pt idx="15">
                  <c:v>-1.129137934800001</c:v>
                </c:pt>
                <c:pt idx="16">
                  <c:v>-0.56420273330000015</c:v>
                </c:pt>
                <c:pt idx="17">
                  <c:v>-1.2126997583000003</c:v>
                </c:pt>
                <c:pt idx="18">
                  <c:v>-2.3349764456999997</c:v>
                </c:pt>
                <c:pt idx="19">
                  <c:v>-3.7484989783000007</c:v>
                </c:pt>
                <c:pt idx="20">
                  <c:v>-4.0445096107000005</c:v>
                </c:pt>
                <c:pt idx="21">
                  <c:v>-5.4064970660999991</c:v>
                </c:pt>
                <c:pt idx="22">
                  <c:v>-6.6574563800999993</c:v>
                </c:pt>
                <c:pt idx="23">
                  <c:v>-7.2172516410000007</c:v>
                </c:pt>
                <c:pt idx="24">
                  <c:v>-7.9230009124000009</c:v>
                </c:pt>
                <c:pt idx="25">
                  <c:v>-7.9957290442999991</c:v>
                </c:pt>
                <c:pt idx="26">
                  <c:v>-7.9004550326</c:v>
                </c:pt>
                <c:pt idx="27">
                  <c:v>-8.8206510975000008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00035856"/>
        <c:axId val="1100036416"/>
        <c:extLst>
          <c:ext xmlns:c15="http://schemas.microsoft.com/office/drawing/2012/chart" uri="{02D57815-91ED-43cb-92C2-25804820EDAC}">
            <c15:filteredLineSeries>
              <c15:ser>
                <c:idx val="2"/>
                <c:order val="3"/>
                <c:tx>
                  <c:v>gross imports</c:v>
                </c:tx>
                <c:cat>
                  <c:multiLvlStrRef>
                    <c:extLst>
                      <c:ext uri="{02D57815-91ED-43cb-92C2-25804820EDAC}">
                        <c15:formulaRef>
                          <c15:sqref>'26'!$B$29:$C$56</c15:sqref>
                        </c15:formulaRef>
                      </c:ext>
                    </c:extLst>
                    <c:multiLvlStrCache>
                      <c:ptCount val="28"/>
                      <c:lvl>
                        <c:pt idx="0">
                          <c:v>Q1</c:v>
                        </c:pt>
                        <c:pt idx="1">
                          <c:v>Q2</c:v>
                        </c:pt>
                        <c:pt idx="2">
                          <c:v>Q3</c:v>
                        </c:pt>
                        <c:pt idx="3">
                          <c:v>Q4</c:v>
                        </c:pt>
                        <c:pt idx="4">
                          <c:v>Q1</c:v>
                        </c:pt>
                        <c:pt idx="5">
                          <c:v>Q2</c:v>
                        </c:pt>
                        <c:pt idx="6">
                          <c:v>Q3</c:v>
                        </c:pt>
                        <c:pt idx="7">
                          <c:v>Q4</c:v>
                        </c:pt>
                        <c:pt idx="8">
                          <c:v>Q1</c:v>
                        </c:pt>
                        <c:pt idx="9">
                          <c:v>Q2</c:v>
                        </c:pt>
                        <c:pt idx="10">
                          <c:v>Q3</c:v>
                        </c:pt>
                        <c:pt idx="11">
                          <c:v>Q4</c:v>
                        </c:pt>
                        <c:pt idx="12">
                          <c:v>Q1</c:v>
                        </c:pt>
                        <c:pt idx="13">
                          <c:v>Q2</c:v>
                        </c:pt>
                        <c:pt idx="14">
                          <c:v>Q3</c:v>
                        </c:pt>
                        <c:pt idx="15">
                          <c:v>Q4</c:v>
                        </c:pt>
                        <c:pt idx="16">
                          <c:v>Q1</c:v>
                        </c:pt>
                        <c:pt idx="17">
                          <c:v>Q2</c:v>
                        </c:pt>
                        <c:pt idx="18">
                          <c:v>Q3</c:v>
                        </c:pt>
                        <c:pt idx="19">
                          <c:v>Q4</c:v>
                        </c:pt>
                        <c:pt idx="20">
                          <c:v>Q1</c:v>
                        </c:pt>
                        <c:pt idx="21">
                          <c:v>Q2</c:v>
                        </c:pt>
                        <c:pt idx="22">
                          <c:v>Q3</c:v>
                        </c:pt>
                        <c:pt idx="23">
                          <c:v>Q4</c:v>
                        </c:pt>
                        <c:pt idx="24">
                          <c:v>Q1</c:v>
                        </c:pt>
                        <c:pt idx="25">
                          <c:v>Q2</c:v>
                        </c:pt>
                        <c:pt idx="26">
                          <c:v>Q3</c:v>
                        </c:pt>
                        <c:pt idx="27">
                          <c:v>Q4</c:v>
                        </c:pt>
                      </c:lvl>
                      <c:lvl>
                        <c:pt idx="0">
                          <c:v>2014</c:v>
                        </c:pt>
                        <c:pt idx="4">
                          <c:v>2015</c:v>
                        </c:pt>
                        <c:pt idx="8">
                          <c:v>2016</c:v>
                        </c:pt>
                        <c:pt idx="12">
                          <c:v>2017</c:v>
                        </c:pt>
                        <c:pt idx="16">
                          <c:v>2018</c:v>
                        </c:pt>
                        <c:pt idx="20">
                          <c:v>2019</c:v>
                        </c:pt>
                        <c:pt idx="24">
                          <c:v>2020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uri="{02D57815-91ED-43cb-92C2-25804820EDAC}">
                        <c15:formulaRef>
                          <c15:sqref>'26'!$F$29:$F$56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8.6107464999999994</c:v>
                      </c:pt>
                      <c:pt idx="1">
                        <c:v>6.6920889670000001</c:v>
                      </c:pt>
                      <c:pt idx="2">
                        <c:v>6.6233909999999998</c:v>
                      </c:pt>
                      <c:pt idx="3">
                        <c:v>7.6312957390999996</c:v>
                      </c:pt>
                      <c:pt idx="4">
                        <c:v>8.7877897888999996</c:v>
                      </c:pt>
                      <c:pt idx="5">
                        <c:v>6.7663856043999999</c:v>
                      </c:pt>
                      <c:pt idx="6">
                        <c:v>6.9528910978000003</c:v>
                      </c:pt>
                      <c:pt idx="7">
                        <c:v>7.3020150978</c:v>
                      </c:pt>
                      <c:pt idx="8">
                        <c:v>8.4191165274999999</c:v>
                      </c:pt>
                      <c:pt idx="9">
                        <c:v>8.0386799451000002</c:v>
                      </c:pt>
                      <c:pt idx="10">
                        <c:v>8.3206048696000003</c:v>
                      </c:pt>
                      <c:pt idx="11">
                        <c:v>8.0791769457000004</c:v>
                      </c:pt>
                      <c:pt idx="12">
                        <c:v>9.1868909777999992</c:v>
                      </c:pt>
                      <c:pt idx="13">
                        <c:v>7.9388673625999999</c:v>
                      </c:pt>
                      <c:pt idx="14">
                        <c:v>7.9117121303999998</c:v>
                      </c:pt>
                      <c:pt idx="15">
                        <c:v>8.3180007499999995</c:v>
                      </c:pt>
                      <c:pt idx="16">
                        <c:v>9.0944984666999993</c:v>
                      </c:pt>
                      <c:pt idx="17">
                        <c:v>7.7307749780000004</c:v>
                      </c:pt>
                      <c:pt idx="18">
                        <c:v>7.6511142065</c:v>
                      </c:pt>
                      <c:pt idx="19">
                        <c:v>7.3712889456999999</c:v>
                      </c:pt>
                      <c:pt idx="20">
                        <c:v>8.6695758332999997</c:v>
                      </c:pt>
                      <c:pt idx="21">
                        <c:v>6.5512790879000002</c:v>
                      </c:pt>
                      <c:pt idx="22">
                        <c:v>6.2643699239000004</c:v>
                      </c:pt>
                      <c:pt idx="23">
                        <c:v>7.3182393369999996</c:v>
                      </c:pt>
                      <c:pt idx="24">
                        <c:v>8.5718123845999994</c:v>
                      </c:pt>
                      <c:pt idx="25">
                        <c:v>6.3194422747000001</c:v>
                      </c:pt>
                      <c:pt idx="26">
                        <c:v>6.3121513803999996</c:v>
                      </c:pt>
                      <c:pt idx="27">
                        <c:v>6.8247837935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4"/>
                <c:order val="4"/>
                <c:tx>
                  <c:v>storage withdrawals</c:v>
                </c:tx>
                <c:cat>
                  <c:multiLvl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'26'!$B$29:$C$56</c15:sqref>
                        </c15:formulaRef>
                      </c:ext>
                    </c:extLst>
                    <c:multiLvlStrCache>
                      <c:ptCount val="28"/>
                      <c:lvl>
                        <c:pt idx="0">
                          <c:v>Q1</c:v>
                        </c:pt>
                        <c:pt idx="1">
                          <c:v>Q2</c:v>
                        </c:pt>
                        <c:pt idx="2">
                          <c:v>Q3</c:v>
                        </c:pt>
                        <c:pt idx="3">
                          <c:v>Q4</c:v>
                        </c:pt>
                        <c:pt idx="4">
                          <c:v>Q1</c:v>
                        </c:pt>
                        <c:pt idx="5">
                          <c:v>Q2</c:v>
                        </c:pt>
                        <c:pt idx="6">
                          <c:v>Q3</c:v>
                        </c:pt>
                        <c:pt idx="7">
                          <c:v>Q4</c:v>
                        </c:pt>
                        <c:pt idx="8">
                          <c:v>Q1</c:v>
                        </c:pt>
                        <c:pt idx="9">
                          <c:v>Q2</c:v>
                        </c:pt>
                        <c:pt idx="10">
                          <c:v>Q3</c:v>
                        </c:pt>
                        <c:pt idx="11">
                          <c:v>Q4</c:v>
                        </c:pt>
                        <c:pt idx="12">
                          <c:v>Q1</c:v>
                        </c:pt>
                        <c:pt idx="13">
                          <c:v>Q2</c:v>
                        </c:pt>
                        <c:pt idx="14">
                          <c:v>Q3</c:v>
                        </c:pt>
                        <c:pt idx="15">
                          <c:v>Q4</c:v>
                        </c:pt>
                        <c:pt idx="16">
                          <c:v>Q1</c:v>
                        </c:pt>
                        <c:pt idx="17">
                          <c:v>Q2</c:v>
                        </c:pt>
                        <c:pt idx="18">
                          <c:v>Q3</c:v>
                        </c:pt>
                        <c:pt idx="19">
                          <c:v>Q4</c:v>
                        </c:pt>
                        <c:pt idx="20">
                          <c:v>Q1</c:v>
                        </c:pt>
                        <c:pt idx="21">
                          <c:v>Q2</c:v>
                        </c:pt>
                        <c:pt idx="22">
                          <c:v>Q3</c:v>
                        </c:pt>
                        <c:pt idx="23">
                          <c:v>Q4</c:v>
                        </c:pt>
                        <c:pt idx="24">
                          <c:v>Q1</c:v>
                        </c:pt>
                        <c:pt idx="25">
                          <c:v>Q2</c:v>
                        </c:pt>
                        <c:pt idx="26">
                          <c:v>Q3</c:v>
                        </c:pt>
                        <c:pt idx="27">
                          <c:v>Q4</c:v>
                        </c:pt>
                      </c:lvl>
                      <c:lvl>
                        <c:pt idx="0">
                          <c:v>2014</c:v>
                        </c:pt>
                        <c:pt idx="4">
                          <c:v>2015</c:v>
                        </c:pt>
                        <c:pt idx="8">
                          <c:v>2016</c:v>
                        </c:pt>
                        <c:pt idx="12">
                          <c:v>2017</c:v>
                        </c:pt>
                        <c:pt idx="16">
                          <c:v>2018</c:v>
                        </c:pt>
                        <c:pt idx="20">
                          <c:v>2019</c:v>
                        </c:pt>
                        <c:pt idx="24">
                          <c:v>2020</c:v>
                        </c:pt>
                      </c:lvl>
                    </c:multiLvlStrCache>
                  </c:multiLvl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'26'!$L$29:$L$56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-23.335100000000001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-0.58723913042999998</c:v>
                      </c:pt>
                      <c:pt idx="4">
                        <c:v>-18.874111111000001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-13.242186813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-4.4541413043000002</c:v>
                      </c:pt>
                      <c:pt idx="12">
                        <c:v>-13.737655556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-5.7643586957000004</c:v>
                      </c:pt>
                      <c:pt idx="16">
                        <c:v>-18.314755556000001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-2.6831071429</c:v>
                      </c:pt>
                      <c:pt idx="20">
                        <c:v>-14.293261422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-3.0352134783000002</c:v>
                      </c:pt>
                      <c:pt idx="24">
                        <c:v>-16.112691725000001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-3.2389275543</c:v>
                      </c:pt>
                    </c:numCache>
                  </c:numRef>
                </c:val>
                <c:smooth val="0"/>
              </c15:ser>
            </c15:filteredLineSeries>
          </c:ext>
        </c:extLst>
      </c:lineChart>
      <c:scatterChart>
        <c:scatterStyle val="lineMarker"/>
        <c:varyColors val="0"/>
        <c:ser>
          <c:idx val="3"/>
          <c:order val="2"/>
          <c:tx>
            <c:strRef>
              <c:f>'26'!$B$59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2497948078349818E-2"/>
                  <c:y val="3.370542353042761E-2"/>
                </c:manualLayout>
              </c:layout>
              <c:tx>
                <c:rich>
                  <a:bodyPr/>
                  <a:lstStyle/>
                  <a:p>
                    <a:r>
                      <a:rPr lang="en-US" b="0" i="0" baseline="0"/>
                      <a:t>forecast</a:t>
                    </a:r>
                  </a:p>
                </c:rich>
              </c:tx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'26'!$A$60:$A$61</c:f>
              <c:numCache>
                <c:formatCode>General</c:formatCode>
                <c:ptCount val="2"/>
                <c:pt idx="0">
                  <c:v>20.5</c:v>
                </c:pt>
                <c:pt idx="1">
                  <c:v>20.5</c:v>
                </c:pt>
              </c:numCache>
            </c:numRef>
          </c:xVal>
          <c:yVal>
            <c:numRef>
              <c:f>'26'!$B$60:$B$61</c:f>
              <c:numCache>
                <c:formatCode>0</c:formatCode>
                <c:ptCount val="2"/>
                <c:pt idx="0">
                  <c:v>-25</c:v>
                </c:pt>
                <c:pt idx="1">
                  <c:v>125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00035856"/>
        <c:axId val="1100036416"/>
        <c:extLst>
          <c:ext xmlns:c15="http://schemas.microsoft.com/office/drawing/2012/chart" uri="{02D57815-91ED-43cb-92C2-25804820EDAC}">
            <c15:filteredScatterSeries>
              <c15:ser>
                <c:idx val="5"/>
                <c:order val="5"/>
                <c:tx>
                  <c:v>exports</c:v>
                </c:tx>
                <c:marker>
                  <c:symbol val="none"/>
                </c:marker>
                <c:xVal>
                  <c:strRef>
                    <c:extLst>
                      <c:ext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2014-Q1</c:v>
                      </c:pt>
                      <c:pt idx="1">
                        <c:v>2014-Q2</c:v>
                      </c:pt>
                      <c:pt idx="2">
                        <c:v>2014-Q3</c:v>
                      </c:pt>
                      <c:pt idx="3">
                        <c:v>2014-Q4</c:v>
                      </c:pt>
                      <c:pt idx="4">
                        <c:v>2015-Q1</c:v>
                      </c:pt>
                      <c:pt idx="5">
                        <c:v>2015-Q2</c:v>
                      </c:pt>
                      <c:pt idx="6">
                        <c:v>2015-Q3</c:v>
                      </c:pt>
                      <c:pt idx="7">
                        <c:v>2015-Q4</c:v>
                      </c:pt>
                      <c:pt idx="8">
                        <c:v>2016-Q1</c:v>
                      </c:pt>
                      <c:pt idx="9">
                        <c:v>2016-Q2</c:v>
                      </c:pt>
                      <c:pt idx="10">
                        <c:v>2016-Q3</c:v>
                      </c:pt>
                      <c:pt idx="11">
                        <c:v>2016-Q4</c:v>
                      </c:pt>
                      <c:pt idx="12">
                        <c:v>2017-Q1</c:v>
                      </c:pt>
                      <c:pt idx="13">
                        <c:v>2017-Q2</c:v>
                      </c:pt>
                      <c:pt idx="14">
                        <c:v>2017-Q3</c:v>
                      </c:pt>
                      <c:pt idx="15">
                        <c:v>2017-Q4</c:v>
                      </c:pt>
                      <c:pt idx="16">
                        <c:v>2018-Q1</c:v>
                      </c:pt>
                      <c:pt idx="17">
                        <c:v>2018-Q2</c:v>
                      </c:pt>
                      <c:pt idx="18">
                        <c:v>2018-Q3</c:v>
                      </c:pt>
                      <c:pt idx="19">
                        <c:v>2018-Q4</c:v>
                      </c:pt>
                      <c:pt idx="20">
                        <c:v>2019-Q1</c:v>
                      </c:pt>
                      <c:pt idx="21">
                        <c:v>2019-Q2</c:v>
                      </c:pt>
                      <c:pt idx="22">
                        <c:v>2019-Q3</c:v>
                      </c:pt>
                      <c:pt idx="23">
                        <c:v>2019-Q4</c:v>
                      </c:pt>
                      <c:pt idx="24">
                        <c:v>2020-Q1</c:v>
                      </c:pt>
                      <c:pt idx="25">
                        <c:v>2020-Q2</c:v>
                      </c:pt>
                      <c:pt idx="26">
                        <c:v>2020-Q3</c:v>
                      </c:pt>
                      <c:pt idx="27">
                        <c:v>2020-Q4</c:v>
                      </c:pt>
                    </c:strCache>
                  </c:strRef>
                </c:xVal>
                <c:yVal>
                  <c:numRef>
                    <c:extLst>
                      <c:ext uri="{02D57815-91ED-43cb-92C2-25804820EDAC}">
                        <c15:formulaRef>
                          <c15:sqref>'26'!$I$29:$I$56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4.6984960221999996</c:v>
                      </c:pt>
                      <c:pt idx="1">
                        <c:v>3.9109554065999999</c:v>
                      </c:pt>
                      <c:pt idx="2">
                        <c:v>3.9409544457000001</c:v>
                      </c:pt>
                      <c:pt idx="3">
                        <c:v>4.0533962065000004</c:v>
                      </c:pt>
                      <c:pt idx="4">
                        <c:v>5.0382644222000001</c:v>
                      </c:pt>
                      <c:pt idx="5">
                        <c:v>4.4261689010999996</c:v>
                      </c:pt>
                      <c:pt idx="6">
                        <c:v>4.905183837</c:v>
                      </c:pt>
                      <c:pt idx="7">
                        <c:v>5.1740261521999997</c:v>
                      </c:pt>
                      <c:pt idx="8">
                        <c:v>5.7823350658999999</c:v>
                      </c:pt>
                      <c:pt idx="9">
                        <c:v>6.0345073626000003</c:v>
                      </c:pt>
                      <c:pt idx="10">
                        <c:v>6.5749401086999999</c:v>
                      </c:pt>
                      <c:pt idx="11">
                        <c:v>7.1219676957000004</c:v>
                      </c:pt>
                      <c:pt idx="12">
                        <c:v>8.8739609999999995</c:v>
                      </c:pt>
                      <c:pt idx="13">
                        <c:v>8.2905142526999995</c:v>
                      </c:pt>
                      <c:pt idx="14">
                        <c:v>8.1046388478000004</c:v>
                      </c:pt>
                      <c:pt idx="15">
                        <c:v>9.4471386848000005</c:v>
                      </c:pt>
                      <c:pt idx="16">
                        <c:v>9.6587011999999994</c:v>
                      </c:pt>
                      <c:pt idx="17">
                        <c:v>8.9434747363000007</c:v>
                      </c:pt>
                      <c:pt idx="18">
                        <c:v>9.9860906521999997</c:v>
                      </c:pt>
                      <c:pt idx="19">
                        <c:v>11.119787924000001</c:v>
                      </c:pt>
                      <c:pt idx="20">
                        <c:v>12.714085444</c:v>
                      </c:pt>
                      <c:pt idx="21">
                        <c:v>11.957776153999999</c:v>
                      </c:pt>
                      <c:pt idx="22">
                        <c:v>12.921826304</c:v>
                      </c:pt>
                      <c:pt idx="23">
                        <c:v>14.535490978</c:v>
                      </c:pt>
                      <c:pt idx="24">
                        <c:v>16.494813297</c:v>
                      </c:pt>
                      <c:pt idx="25">
                        <c:v>14.315171318999999</c:v>
                      </c:pt>
                      <c:pt idx="26">
                        <c:v>14.212606413</c:v>
                      </c:pt>
                      <c:pt idx="27">
                        <c:v>15.645434891000001</c:v>
                      </c:pt>
                    </c:numCache>
                  </c:numRef>
                </c:yVal>
                <c:smooth val="0"/>
              </c15:ser>
            </c15:filteredScatterSeries>
            <c15:filteredScatterSeries>
              <c15:ser>
                <c:idx val="7"/>
                <c:order val="7"/>
                <c:tx>
                  <c:v>net storage builds</c:v>
                </c:tx>
                <c:marker>
                  <c:symbol val="none"/>
                </c:marker>
                <c:xVal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2014-Q1</c:v>
                      </c:pt>
                      <c:pt idx="1">
                        <c:v>2014-Q2</c:v>
                      </c:pt>
                      <c:pt idx="2">
                        <c:v>2014-Q3</c:v>
                      </c:pt>
                      <c:pt idx="3">
                        <c:v>2014-Q4</c:v>
                      </c:pt>
                      <c:pt idx="4">
                        <c:v>2015-Q1</c:v>
                      </c:pt>
                      <c:pt idx="5">
                        <c:v>2015-Q2</c:v>
                      </c:pt>
                      <c:pt idx="6">
                        <c:v>2015-Q3</c:v>
                      </c:pt>
                      <c:pt idx="7">
                        <c:v>2015-Q4</c:v>
                      </c:pt>
                      <c:pt idx="8">
                        <c:v>2016-Q1</c:v>
                      </c:pt>
                      <c:pt idx="9">
                        <c:v>2016-Q2</c:v>
                      </c:pt>
                      <c:pt idx="10">
                        <c:v>2016-Q3</c:v>
                      </c:pt>
                      <c:pt idx="11">
                        <c:v>2016-Q4</c:v>
                      </c:pt>
                      <c:pt idx="12">
                        <c:v>2017-Q1</c:v>
                      </c:pt>
                      <c:pt idx="13">
                        <c:v>2017-Q2</c:v>
                      </c:pt>
                      <c:pt idx="14">
                        <c:v>2017-Q3</c:v>
                      </c:pt>
                      <c:pt idx="15">
                        <c:v>2017-Q4</c:v>
                      </c:pt>
                      <c:pt idx="16">
                        <c:v>2018-Q1</c:v>
                      </c:pt>
                      <c:pt idx="17">
                        <c:v>2018-Q2</c:v>
                      </c:pt>
                      <c:pt idx="18">
                        <c:v>2018-Q3</c:v>
                      </c:pt>
                      <c:pt idx="19">
                        <c:v>2018-Q4</c:v>
                      </c:pt>
                      <c:pt idx="20">
                        <c:v>2019-Q1</c:v>
                      </c:pt>
                      <c:pt idx="21">
                        <c:v>2019-Q2</c:v>
                      </c:pt>
                      <c:pt idx="22">
                        <c:v>2019-Q3</c:v>
                      </c:pt>
                      <c:pt idx="23">
                        <c:v>2019-Q4</c:v>
                      </c:pt>
                      <c:pt idx="24">
                        <c:v>2020-Q1</c:v>
                      </c:pt>
                      <c:pt idx="25">
                        <c:v>2020-Q2</c:v>
                      </c:pt>
                      <c:pt idx="26">
                        <c:v>2020-Q3</c:v>
                      </c:pt>
                      <c:pt idx="27">
                        <c:v>2020-Q4</c:v>
                      </c:pt>
                    </c:strCache>
                  </c:str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'26'!$N$29:$N$56</c15:sqref>
                        </c15:formulaRef>
                      </c:ext>
                    </c:extLst>
                    <c:numCache>
                      <c:formatCode>0.00</c:formatCode>
                      <c:ptCount val="28"/>
                    </c:numCache>
                  </c:numRef>
                </c:yVal>
                <c:smooth val="0"/>
              </c15:ser>
            </c15:filteredScatterSeries>
          </c:ext>
        </c:extLst>
      </c:scatterChart>
      <c:catAx>
        <c:axId val="1100035856"/>
        <c:scaling>
          <c:orientation val="minMax"/>
        </c:scaling>
        <c:delete val="0"/>
        <c:axPos val="b"/>
        <c:numFmt formatCode="yyyy" sourceLinked="0"/>
        <c:majorTickMark val="out"/>
        <c:minorTickMark val="none"/>
        <c:tickLblPos val="low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800" baseline="0"/>
            </a:pPr>
            <a:endParaRPr lang="en-US"/>
          </a:p>
        </c:txPr>
        <c:crossAx val="1100036416"/>
        <c:crosses val="autoZero"/>
        <c:auto val="0"/>
        <c:lblAlgn val="ctr"/>
        <c:lblOffset val="130"/>
        <c:tickLblSkip val="4"/>
        <c:tickMarkSkip val="4"/>
        <c:noMultiLvlLbl val="0"/>
      </c:catAx>
      <c:valAx>
        <c:axId val="1100036416"/>
        <c:scaling>
          <c:orientation val="minMax"/>
          <c:max val="125"/>
          <c:min val="-25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100035856"/>
        <c:crosses val="autoZero"/>
        <c:crossBetween val="between"/>
        <c:majorUnit val="25"/>
      </c:valAx>
      <c:spPr>
        <a:ln>
          <a:solidFill>
            <a:schemeClr val="bg1">
              <a:lumMod val="7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176545640128317E-2"/>
          <c:y val="0.14470191226096737"/>
          <c:w val="0.73481590842811306"/>
          <c:h val="0.7114438820147481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'27'!$B$26</c:f>
              <c:strCache>
                <c:ptCount val="1"/>
                <c:pt idx="0">
                  <c:v>pipeline imports</c:v>
                </c:pt>
              </c:strCache>
            </c:strRef>
          </c:tx>
          <c:spPr>
            <a:solidFill>
              <a:schemeClr val="accent5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'27'!$C$25:$G$25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'27'!$C$26:$G$26</c:f>
              <c:numCache>
                <c:formatCode>0.0</c:formatCode>
                <c:ptCount val="5"/>
                <c:pt idx="0">
                  <c:v>7.9720594179999997</c:v>
                </c:pt>
                <c:pt idx="1">
                  <c:v>8.1206433562000004</c:v>
                </c:pt>
                <c:pt idx="2">
                  <c:v>7.7649568658000003</c:v>
                </c:pt>
                <c:pt idx="3">
                  <c:v>6.9777772301000001</c:v>
                </c:pt>
                <c:pt idx="4">
                  <c:v>6.7863477048999998</c:v>
                </c:pt>
              </c:numCache>
            </c:numRef>
          </c:val>
        </c:ser>
        <c:ser>
          <c:idx val="2"/>
          <c:order val="1"/>
          <c:tx>
            <c:strRef>
              <c:f>'27'!$B$27</c:f>
              <c:strCache>
                <c:ptCount val="1"/>
                <c:pt idx="0">
                  <c:v>LNG imports</c:v>
                </c:pt>
              </c:strCache>
            </c:strRef>
          </c:tx>
          <c:spPr>
            <a:solidFill>
              <a:schemeClr val="accent5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'27'!$C$25:$G$25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'27'!$C$27:$G$27</c:f>
              <c:numCache>
                <c:formatCode>0.0</c:formatCode>
                <c:ptCount val="5"/>
                <c:pt idx="0">
                  <c:v>0.24144010929000001</c:v>
                </c:pt>
                <c:pt idx="1">
                  <c:v>0.21372901095999999</c:v>
                </c:pt>
                <c:pt idx="2">
                  <c:v>0.19048772164</c:v>
                </c:pt>
                <c:pt idx="3">
                  <c:v>0.21682072297999999</c:v>
                </c:pt>
                <c:pt idx="4">
                  <c:v>0.21830308470000001</c:v>
                </c:pt>
              </c:numCache>
            </c:numRef>
          </c:val>
        </c:ser>
        <c:ser>
          <c:idx val="3"/>
          <c:order val="2"/>
          <c:tx>
            <c:strRef>
              <c:f>'27'!$B$28</c:f>
              <c:strCache>
                <c:ptCount val="1"/>
                <c:pt idx="0">
                  <c:v>pipeline exports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'27'!$C$25:$G$25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'27'!$C$28:$G$28</c:f>
              <c:numCache>
                <c:formatCode>0.0</c:formatCode>
                <c:ptCount val="5"/>
                <c:pt idx="0">
                  <c:v>-5.8705115519</c:v>
                </c:pt>
                <c:pt idx="1">
                  <c:v>-6.7405887699000004</c:v>
                </c:pt>
                <c:pt idx="2">
                  <c:v>-6.9654436328999996</c:v>
                </c:pt>
                <c:pt idx="3">
                  <c:v>-7.9181621479000004</c:v>
                </c:pt>
                <c:pt idx="4">
                  <c:v>-8.4099057458999997</c:v>
                </c:pt>
              </c:numCache>
            </c:numRef>
          </c:val>
        </c:ser>
        <c:ser>
          <c:idx val="4"/>
          <c:order val="3"/>
          <c:tx>
            <c:strRef>
              <c:f>'27'!$B$29</c:f>
              <c:strCache>
                <c:ptCount val="1"/>
                <c:pt idx="0">
                  <c:v>LNG exports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'27'!$C$29:$G$29</c:f>
              <c:numCache>
                <c:formatCode>0.0</c:formatCode>
                <c:ptCount val="5"/>
                <c:pt idx="0">
                  <c:v>-0.51049440164000004</c:v>
                </c:pt>
                <c:pt idx="1">
                  <c:v>-1.9384710110000001</c:v>
                </c:pt>
                <c:pt idx="2">
                  <c:v>-2.9657348077000001</c:v>
                </c:pt>
                <c:pt idx="3">
                  <c:v>-5.1188202739999999</c:v>
                </c:pt>
                <c:pt idx="4">
                  <c:v>-6.7557998634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100042016"/>
        <c:axId val="1100042576"/>
      </c:barChart>
      <c:lineChart>
        <c:grouping val="standard"/>
        <c:varyColors val="0"/>
        <c:ser>
          <c:idx val="0"/>
          <c:order val="4"/>
          <c:tx>
            <c:strRef>
              <c:f>'27'!$B$30</c:f>
              <c:strCache>
                <c:ptCount val="1"/>
                <c:pt idx="0">
                  <c:v>net trade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dash"/>
            <c:size val="5"/>
            <c:spPr>
              <a:solidFill>
                <a:schemeClr val="accent1"/>
              </a:solidFill>
              <a:ln w="38100">
                <a:solidFill>
                  <a:schemeClr val="bg1">
                    <a:lumMod val="65000"/>
                  </a:schemeClr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3.8217592592592615E-2"/>
                  <c:y val="-0.1785714285714286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3.5902777777777818E-2"/>
                  <c:y val="0.24206349206349206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3.8205927384077076E-2"/>
                  <c:y val="0.22619047619047611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3.8205927384076993E-2"/>
                  <c:y val="0.22619047619047619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layout>
                <c:manualLayout>
                  <c:x val="-4.0520742198891888E-2"/>
                  <c:y val="0.21825396825396826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l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'27'!$C$30:$G$30</c:f>
              <c:numCache>
                <c:formatCode>0.0</c:formatCode>
                <c:ptCount val="5"/>
                <c:pt idx="0">
                  <c:v>1.832493573749999</c:v>
                </c:pt>
                <c:pt idx="1">
                  <c:v>-0.34468741374000023</c:v>
                </c:pt>
                <c:pt idx="2">
                  <c:v>-1.9757338531599991</c:v>
                </c:pt>
                <c:pt idx="3">
                  <c:v>-5.8423844688200006</c:v>
                </c:pt>
                <c:pt idx="4">
                  <c:v>-8.1610548197000004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00042016"/>
        <c:axId val="1100042576"/>
      </c:lineChart>
      <c:scatterChart>
        <c:scatterStyle val="lineMarker"/>
        <c:varyColors val="0"/>
        <c:ser>
          <c:idx val="5"/>
          <c:order val="5"/>
          <c:tx>
            <c:strRef>
              <c:f>'27'!$C$42</c:f>
              <c:strCache>
                <c:ptCount val="1"/>
                <c:pt idx="0">
                  <c:v>Forecast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dPt>
            <c:idx val="1"/>
            <c:marker>
              <c:symbol val="circle"/>
              <c:size val="5"/>
              <c:spPr>
                <a:solidFill>
                  <a:schemeClr val="accent6"/>
                </a:solidFill>
                <a:ln w="9525">
                  <a:solidFill>
                    <a:schemeClr val="accent6"/>
                  </a:solidFill>
                </a:ln>
                <a:effectLst/>
              </c:spPr>
            </c:marker>
            <c:bubble3D val="0"/>
            <c:spPr>
              <a:ln w="9525" cap="flat">
                <a:solidFill>
                  <a:schemeClr val="bg1">
                    <a:lumMod val="65000"/>
                  </a:schemeClr>
                </a:solidFill>
                <a:prstDash val="lgDash"/>
                <a:round/>
              </a:ln>
              <a:effectLst/>
            </c:spPr>
          </c:dPt>
          <c:xVal>
            <c:numRef>
              <c:f>'27'!$B$43:$B$44</c:f>
              <c:numCache>
                <c:formatCode>General</c:formatCode>
                <c:ptCount val="2"/>
                <c:pt idx="0">
                  <c:v>3.5</c:v>
                </c:pt>
                <c:pt idx="1">
                  <c:v>3.5</c:v>
                </c:pt>
              </c:numCache>
            </c:numRef>
          </c:xVal>
          <c:yVal>
            <c:numRef>
              <c:f>'27'!$C$43:$C$44</c:f>
              <c:numCache>
                <c:formatCode>0.00</c:formatCode>
                <c:ptCount val="2"/>
                <c:pt idx="0">
                  <c:v>-2</c:v>
                </c:pt>
                <c:pt idx="1">
                  <c:v>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00043696"/>
        <c:axId val="1100043136"/>
      </c:scatterChart>
      <c:dateAx>
        <c:axId val="11000420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cross"/>
        <c:minorTickMark val="none"/>
        <c:tickLblPos val="low"/>
        <c:spPr>
          <a:solidFill>
            <a:schemeClr val="bg1"/>
          </a:solidFill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100042576"/>
        <c:crosses val="autoZero"/>
        <c:auto val="0"/>
        <c:lblOffset val="100"/>
        <c:baseTimeUnit val="days"/>
      </c:dateAx>
      <c:valAx>
        <c:axId val="1100042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100042016"/>
        <c:crosses val="autoZero"/>
        <c:crossBetween val="between"/>
      </c:valAx>
      <c:valAx>
        <c:axId val="1100043136"/>
        <c:scaling>
          <c:orientation val="minMax"/>
          <c:max val="0.60000000000000009"/>
          <c:min val="-1.2"/>
        </c:scaling>
        <c:delete val="0"/>
        <c:axPos val="r"/>
        <c:numFmt formatCode="0.00" sourceLinked="1"/>
        <c:majorTickMark val="none"/>
        <c:minorTickMark val="none"/>
        <c:tickLblPos val="none"/>
        <c:spPr>
          <a:noFill/>
          <a:ln>
            <a:solidFill>
              <a:schemeClr val="bg1">
                <a:lumMod val="8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100043696"/>
        <c:crosses val="max"/>
        <c:crossBetween val="midCat"/>
      </c:valAx>
      <c:valAx>
        <c:axId val="110004369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100043136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00" baseline="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3"/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7334682123067955E-2"/>
          <c:y val="0.21747010790317878"/>
          <c:w val="0.85944262175561392"/>
          <c:h val="0.57789734616506261"/>
        </c:manualLayout>
      </c:layout>
      <c:barChart>
        <c:barDir val="col"/>
        <c:grouping val="clustered"/>
        <c:varyColors val="0"/>
        <c:ser>
          <c:idx val="3"/>
          <c:order val="1"/>
          <c:tx>
            <c:v>Deviation from average</c:v>
          </c:tx>
          <c:spPr>
            <a:solidFill>
              <a:schemeClr val="accent3"/>
            </a:solidFill>
          </c:spPr>
          <c:invertIfNegative val="0"/>
          <c:cat>
            <c:numRef>
              <c:f>'28'!$A$29:$A$112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'28'!$G$29:$G$112</c:f>
              <c:numCache>
                <c:formatCode>0.0%</c:formatCode>
                <c:ptCount val="84"/>
                <c:pt idx="0">
                  <c:v>-0.20015932640796985</c:v>
                </c:pt>
                <c:pt idx="1">
                  <c:v>-0.36242021532365221</c:v>
                </c:pt>
                <c:pt idx="2">
                  <c:v>-0.48158571362918423</c:v>
                </c:pt>
                <c:pt idx="3">
                  <c:v>-0.42193887203327485</c:v>
                </c:pt>
                <c:pt idx="4">
                  <c:v>-0.31358515559121969</c:v>
                </c:pt>
                <c:pt idx="5">
                  <c:v>-0.22511771943525571</c:v>
                </c:pt>
                <c:pt idx="6">
                  <c:v>-0.14764019144492813</c:v>
                </c:pt>
                <c:pt idx="7">
                  <c:v>-9.638454329458368E-2</c:v>
                </c:pt>
                <c:pt idx="8">
                  <c:v>-6.3966454981799981E-2</c:v>
                </c:pt>
                <c:pt idx="9">
                  <c:v>-3.5453283476447606E-2</c:v>
                </c:pt>
                <c:pt idx="10">
                  <c:v>-5.1810652104366972E-2</c:v>
                </c:pt>
                <c:pt idx="11">
                  <c:v>-8.4887154158386213E-3</c:v>
                </c:pt>
                <c:pt idx="12">
                  <c:v>2.032716429658521E-4</c:v>
                </c:pt>
                <c:pt idx="13">
                  <c:v>-0.1150573004473201</c:v>
                </c:pt>
                <c:pt idx="14">
                  <c:v>-0.11020030041433948</c:v>
                </c:pt>
                <c:pt idx="15">
                  <c:v>-2.8007543557321712E-2</c:v>
                </c:pt>
                <c:pt idx="16">
                  <c:v>1.4244776229534128E-2</c:v>
                </c:pt>
                <c:pt idx="17">
                  <c:v>2.2576460254979169E-2</c:v>
                </c:pt>
                <c:pt idx="18">
                  <c:v>3.8620912348831471E-2</c:v>
                </c:pt>
                <c:pt idx="19">
                  <c:v>5.8080477061259073E-2</c:v>
                </c:pt>
                <c:pt idx="20">
                  <c:v>6.1463172566242674E-2</c:v>
                </c:pt>
                <c:pt idx="21">
                  <c:v>6.0001690720172585E-2</c:v>
                </c:pt>
                <c:pt idx="22">
                  <c:v>8.6522968343754725E-2</c:v>
                </c:pt>
                <c:pt idx="23">
                  <c:v>0.15735436859202978</c:v>
                </c:pt>
                <c:pt idx="24">
                  <c:v>0.22083029069922522</c:v>
                </c:pt>
                <c:pt idx="25">
                  <c:v>0.34652571041768843</c:v>
                </c:pt>
                <c:pt idx="26">
                  <c:v>0.50347580842176054</c:v>
                </c:pt>
                <c:pt idx="27">
                  <c:v>0.43409984968177318</c:v>
                </c:pt>
                <c:pt idx="28">
                  <c:v>0.31535012148385899</c:v>
                </c:pt>
                <c:pt idx="29">
                  <c:v>0.23102992663197175</c:v>
                </c:pt>
                <c:pt idx="30">
                  <c:v>0.17844956770328246</c:v>
                </c:pt>
                <c:pt idx="31">
                  <c:v>0.12326134520642151</c:v>
                </c:pt>
                <c:pt idx="32">
                  <c:v>8.8213860769189356E-2</c:v>
                </c:pt>
                <c:pt idx="33">
                  <c:v>7.8942704053093005E-2</c:v>
                </c:pt>
                <c:pt idx="34">
                  <c:v>0.10029092023508479</c:v>
                </c:pt>
                <c:pt idx="35">
                  <c:v>4.066416848030574E-2</c:v>
                </c:pt>
                <c:pt idx="36">
                  <c:v>8.9555120147585487E-2</c:v>
                </c:pt>
                <c:pt idx="37">
                  <c:v>0.24187595007058649</c:v>
                </c:pt>
                <c:pt idx="38">
                  <c:v>0.24719359309579159</c:v>
                </c:pt>
                <c:pt idx="39">
                  <c:v>0.24203619671576626</c:v>
                </c:pt>
                <c:pt idx="40">
                  <c:v>0.16468902863641866</c:v>
                </c:pt>
                <c:pt idx="41">
                  <c:v>0.12314240377159691</c:v>
                </c:pt>
                <c:pt idx="42">
                  <c:v>8.4693234867661449E-2</c:v>
                </c:pt>
                <c:pt idx="43">
                  <c:v>6.0778203959512167E-2</c:v>
                </c:pt>
                <c:pt idx="44">
                  <c:v>4.7702638056471569E-2</c:v>
                </c:pt>
                <c:pt idx="45">
                  <c:v>2.6181103018527052E-2</c:v>
                </c:pt>
                <c:pt idx="46">
                  <c:v>2.6325981958861489E-2</c:v>
                </c:pt>
                <c:pt idx="47">
                  <c:v>-4.2774400172540417E-2</c:v>
                </c:pt>
                <c:pt idx="48">
                  <c:v>-0.11042935608180693</c:v>
                </c:pt>
                <c:pt idx="49">
                  <c:v>-0.11092414471730194</c:v>
                </c:pt>
                <c:pt idx="50">
                  <c:v>-0.15888338747402808</c:v>
                </c:pt>
                <c:pt idx="51">
                  <c:v>-0.22618963080694265</c:v>
                </c:pt>
                <c:pt idx="52">
                  <c:v>-0.18069877075859209</c:v>
                </c:pt>
                <c:pt idx="53">
                  <c:v>-0.15163107122329123</c:v>
                </c:pt>
                <c:pt idx="54">
                  <c:v>-0.15412352347484715</c:v>
                </c:pt>
                <c:pt idx="55">
                  <c:v>-0.14573548293260963</c:v>
                </c:pt>
                <c:pt idx="56">
                  <c:v>-0.13341321641010417</c:v>
                </c:pt>
                <c:pt idx="57">
                  <c:v>-0.12967221431534481</c:v>
                </c:pt>
                <c:pt idx="58">
                  <c:v>-0.16132921843333392</c:v>
                </c:pt>
                <c:pt idx="59">
                  <c:v>-0.14675542148395682</c:v>
                </c:pt>
                <c:pt idx="60">
                  <c:v>-0.15748718067300538</c:v>
                </c:pt>
                <c:pt idx="61">
                  <c:v>-0.17627731195575991</c:v>
                </c:pt>
                <c:pt idx="62">
                  <c:v>-0.14327308921241622</c:v>
                </c:pt>
                <c:pt idx="63">
                  <c:v>-9.2069778447304351E-2</c:v>
                </c:pt>
                <c:pt idx="64">
                  <c:v>-4.4626738226672624E-2</c:v>
                </c:pt>
                <c:pt idx="65">
                  <c:v>-1.3783378310938788E-2</c:v>
                </c:pt>
                <c:pt idx="66">
                  <c:v>-9.7723400421169115E-3</c:v>
                </c:pt>
                <c:pt idx="67">
                  <c:v>-7.194395360575756E-3</c:v>
                </c:pt>
                <c:pt idx="68">
                  <c:v>7.4152164044647417E-3</c:v>
                </c:pt>
                <c:pt idx="69">
                  <c:v>1.1456672660549394E-2</c:v>
                </c:pt>
                <c:pt idx="70">
                  <c:v>1.9402300611230716E-2</c:v>
                </c:pt>
                <c:pt idx="71">
                  <c:v>-5.4597851820411547E-3</c:v>
                </c:pt>
                <c:pt idx="72">
                  <c:v>-2.2686478255626863E-3</c:v>
                </c:pt>
                <c:pt idx="73">
                  <c:v>-5.2133338504868343E-3</c:v>
                </c:pt>
                <c:pt idx="74">
                  <c:v>1.8653142377530463E-2</c:v>
                </c:pt>
                <c:pt idx="75">
                  <c:v>3.7710197516957589E-2</c:v>
                </c:pt>
                <c:pt idx="76">
                  <c:v>4.276882804703841E-2</c:v>
                </c:pt>
                <c:pt idx="77">
                  <c:v>3.8058457337939E-2</c:v>
                </c:pt>
                <c:pt idx="78">
                  <c:v>1.6918886217895945E-2</c:v>
                </c:pt>
                <c:pt idx="79">
                  <c:v>7.0071048954554183E-3</c:v>
                </c:pt>
                <c:pt idx="80">
                  <c:v>8.2969103470571515E-3</c:v>
                </c:pt>
                <c:pt idx="81">
                  <c:v>3.9269449708227988E-3</c:v>
                </c:pt>
                <c:pt idx="82">
                  <c:v>1.0705019078238065E-2</c:v>
                </c:pt>
                <c:pt idx="83">
                  <c:v>-1.0428038816886143E-2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1100047616"/>
        <c:axId val="1100048176"/>
      </c:barChart>
      <c:scatterChart>
        <c:scatterStyle val="lineMarker"/>
        <c:varyColors val="0"/>
        <c:ser>
          <c:idx val="4"/>
          <c:order val="0"/>
          <c:tx>
            <c:strRef>
              <c:f>'28'!$B$121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ash"/>
            </a:ln>
          </c:spPr>
          <c:marker>
            <c:symbol val="none"/>
          </c:marker>
          <c:dPt>
            <c:idx val="1"/>
            <c:bubble3D val="0"/>
            <c:spPr>
              <a:ln w="9525" cap="flat">
                <a:solidFill>
                  <a:schemeClr val="bg1">
                    <a:lumMod val="65000"/>
                  </a:schemeClr>
                </a:solidFill>
                <a:prstDash val="lgDash"/>
              </a:ln>
            </c:spPr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2.6213910761154857E-3"/>
                  <c:y val="7.5776465441819735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 sz="900" baseline="0"/>
                  </a:pPr>
                  <a:endParaRPr lang="en-US"/>
                </a:p>
              </c:txPr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1706018518518518"/>
                      <c:h val="0.14351851851851852"/>
                    </c:manualLayout>
                  </c15:layout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'28'!$A$122:$A$123</c:f>
              <c:numCache>
                <c:formatCode>General</c:formatCode>
                <c:ptCount val="2"/>
                <c:pt idx="0">
                  <c:v>61</c:v>
                </c:pt>
                <c:pt idx="1">
                  <c:v>61</c:v>
                </c:pt>
              </c:numCache>
            </c:numRef>
          </c:xVal>
          <c:yVal>
            <c:numRef>
              <c:f>'28'!$B$122:$B$123</c:f>
              <c:numCache>
                <c:formatCode>0%</c:formatCode>
                <c:ptCount val="2"/>
                <c:pt idx="0">
                  <c:v>-0.5</c:v>
                </c:pt>
                <c:pt idx="1">
                  <c:v>0.5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00049296"/>
        <c:axId val="1100048736"/>
      </c:scatterChart>
      <c:catAx>
        <c:axId val="1100047616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1"/>
        <c:majorTickMark val="cross"/>
        <c:minorTickMark val="none"/>
        <c:tickLblPos val="none"/>
        <c:crossAx val="1100048176"/>
        <c:crossesAt val="0"/>
        <c:auto val="0"/>
        <c:lblAlgn val="ctr"/>
        <c:lblOffset val="100"/>
        <c:tickLblSkip val="12"/>
        <c:tickMarkSkip val="12"/>
        <c:noMultiLvlLbl val="0"/>
      </c:catAx>
      <c:valAx>
        <c:axId val="1100048176"/>
        <c:scaling>
          <c:orientation val="minMax"/>
          <c:max val="0.5"/>
          <c:min val="-0.5"/>
        </c:scaling>
        <c:delete val="1"/>
        <c:axPos val="r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%" sourceLinked="0"/>
        <c:majorTickMark val="out"/>
        <c:minorTickMark val="none"/>
        <c:tickLblPos val="nextTo"/>
        <c:crossAx val="1100047616"/>
        <c:crosses val="max"/>
        <c:crossBetween val="between"/>
        <c:majorUnit val="0.25"/>
      </c:valAx>
      <c:valAx>
        <c:axId val="1100048736"/>
        <c:scaling>
          <c:orientation val="minMax"/>
          <c:max val="0.5"/>
          <c:min val="-0.5"/>
        </c:scaling>
        <c:delete val="0"/>
        <c:axPos val="l"/>
        <c:numFmt formatCode="0%" sourceLinked="1"/>
        <c:majorTickMark val="none"/>
        <c:minorTickMark val="none"/>
        <c:tickLblPos val="nextTo"/>
        <c:spPr>
          <a:ln>
            <a:noFill/>
          </a:ln>
        </c:spPr>
        <c:crossAx val="1100049296"/>
        <c:crosses val="autoZero"/>
        <c:crossBetween val="midCat"/>
        <c:majorUnit val="0.25"/>
      </c:valAx>
      <c:valAx>
        <c:axId val="1100049296"/>
        <c:scaling>
          <c:orientation val="minMax"/>
          <c:max val="84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1100048736"/>
        <c:crosses val="max"/>
        <c:crossBetween val="midCat"/>
      </c:valAx>
      <c:spPr>
        <a:noFill/>
        <a:ln w="9525">
          <a:solidFill>
            <a:schemeClr val="bg1">
              <a:lumMod val="85000"/>
            </a:schemeClr>
          </a:solidFill>
        </a:ln>
      </c:spPr>
    </c:plotArea>
    <c:plotVisOnly val="1"/>
    <c:dispBlanksAs val="zero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0516215292585037E-2"/>
          <c:y val="0.21420713035870512"/>
          <c:w val="0.85497678626716767"/>
          <c:h val="0.66787620297462813"/>
        </c:manualLayout>
      </c:layout>
      <c:areaChart>
        <c:grouping val="stacked"/>
        <c:varyColors val="0"/>
        <c:ser>
          <c:idx val="1"/>
          <c:order val="1"/>
          <c:tx>
            <c:v>normal range (low)</c:v>
          </c:tx>
          <c:spPr>
            <a:noFill/>
            <a:ln>
              <a:noFill/>
            </a:ln>
          </c:spPr>
          <c:cat>
            <c:numRef>
              <c:f>'28'!$A$29:$A$112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'28'!$C$29:$C$112</c:f>
              <c:numCache>
                <c:formatCode>0.0</c:formatCode>
                <c:ptCount val="84"/>
                <c:pt idx="0">
                  <c:v>1924.922</c:v>
                </c:pt>
                <c:pt idx="1">
                  <c:v>1199.9870000000001</c:v>
                </c:pt>
                <c:pt idx="2">
                  <c:v>857.31</c:v>
                </c:pt>
                <c:pt idx="3">
                  <c:v>1066.3800000000001</c:v>
                </c:pt>
                <c:pt idx="4">
                  <c:v>1547.944</c:v>
                </c:pt>
                <c:pt idx="5">
                  <c:v>2005.4749999999999</c:v>
                </c:pt>
                <c:pt idx="6">
                  <c:v>2381.7190000000001</c:v>
                </c:pt>
                <c:pt idx="7">
                  <c:v>2617.2020000000002</c:v>
                </c:pt>
                <c:pt idx="8">
                  <c:v>2950.5630000000001</c:v>
                </c:pt>
                <c:pt idx="9">
                  <c:v>3236.8580000000002</c:v>
                </c:pt>
                <c:pt idx="10">
                  <c:v>3031.0549999999998</c:v>
                </c:pt>
                <c:pt idx="11">
                  <c:v>2703.1771429</c:v>
                </c:pt>
                <c:pt idx="12">
                  <c:v>1924.922</c:v>
                </c:pt>
                <c:pt idx="13">
                  <c:v>1199.9870000000001</c:v>
                </c:pt>
                <c:pt idx="14">
                  <c:v>857.31</c:v>
                </c:pt>
                <c:pt idx="15">
                  <c:v>1066.3800000000001</c:v>
                </c:pt>
                <c:pt idx="16">
                  <c:v>1547.944</c:v>
                </c:pt>
                <c:pt idx="17">
                  <c:v>2005.4749999999999</c:v>
                </c:pt>
                <c:pt idx="18">
                  <c:v>2381.7190000000001</c:v>
                </c:pt>
                <c:pt idx="19">
                  <c:v>2617.2020000000002</c:v>
                </c:pt>
                <c:pt idx="20">
                  <c:v>2950.5630000000001</c:v>
                </c:pt>
                <c:pt idx="21">
                  <c:v>3236.8580000000002</c:v>
                </c:pt>
                <c:pt idx="22">
                  <c:v>3031.0549999999998</c:v>
                </c:pt>
                <c:pt idx="23">
                  <c:v>2703.1771429</c:v>
                </c:pt>
                <c:pt idx="24">
                  <c:v>1924.922</c:v>
                </c:pt>
                <c:pt idx="25">
                  <c:v>1199.9870000000001</c:v>
                </c:pt>
                <c:pt idx="26">
                  <c:v>857.31</c:v>
                </c:pt>
                <c:pt idx="27">
                  <c:v>1066.3800000000001</c:v>
                </c:pt>
                <c:pt idx="28">
                  <c:v>1547.944</c:v>
                </c:pt>
                <c:pt idx="29">
                  <c:v>2005.4749999999999</c:v>
                </c:pt>
                <c:pt idx="30">
                  <c:v>2381.7190000000001</c:v>
                </c:pt>
                <c:pt idx="31">
                  <c:v>2617.2020000000002</c:v>
                </c:pt>
                <c:pt idx="32">
                  <c:v>2950.5630000000001</c:v>
                </c:pt>
                <c:pt idx="33">
                  <c:v>3236.8580000000002</c:v>
                </c:pt>
                <c:pt idx="34">
                  <c:v>3031.0549999999998</c:v>
                </c:pt>
                <c:pt idx="35">
                  <c:v>2703.1771429</c:v>
                </c:pt>
                <c:pt idx="36">
                  <c:v>1924.922</c:v>
                </c:pt>
                <c:pt idx="37">
                  <c:v>1199.9870000000001</c:v>
                </c:pt>
                <c:pt idx="38">
                  <c:v>857.31</c:v>
                </c:pt>
                <c:pt idx="39">
                  <c:v>1066.3800000000001</c:v>
                </c:pt>
                <c:pt idx="40">
                  <c:v>1547.944</c:v>
                </c:pt>
                <c:pt idx="41">
                  <c:v>2005.4749999999999</c:v>
                </c:pt>
                <c:pt idx="42">
                  <c:v>2381.7190000000001</c:v>
                </c:pt>
                <c:pt idx="43">
                  <c:v>2617.2020000000002</c:v>
                </c:pt>
                <c:pt idx="44">
                  <c:v>2950.5630000000001</c:v>
                </c:pt>
                <c:pt idx="45">
                  <c:v>3236.8580000000002</c:v>
                </c:pt>
                <c:pt idx="46">
                  <c:v>3031.0549999999998</c:v>
                </c:pt>
                <c:pt idx="47">
                  <c:v>2703.1771429</c:v>
                </c:pt>
                <c:pt idx="48">
                  <c:v>1924.922</c:v>
                </c:pt>
                <c:pt idx="49">
                  <c:v>1199.9870000000001</c:v>
                </c:pt>
                <c:pt idx="50">
                  <c:v>857.31</c:v>
                </c:pt>
                <c:pt idx="51">
                  <c:v>1066.3800000000001</c:v>
                </c:pt>
                <c:pt idx="52">
                  <c:v>1547.944</c:v>
                </c:pt>
                <c:pt idx="53">
                  <c:v>2005.4749999999999</c:v>
                </c:pt>
                <c:pt idx="54">
                  <c:v>2381.7190000000001</c:v>
                </c:pt>
                <c:pt idx="55">
                  <c:v>2617.2020000000002</c:v>
                </c:pt>
                <c:pt idx="56">
                  <c:v>2950.5630000000001</c:v>
                </c:pt>
                <c:pt idx="57">
                  <c:v>3236.8580000000002</c:v>
                </c:pt>
                <c:pt idx="58">
                  <c:v>3031.0549999999998</c:v>
                </c:pt>
                <c:pt idx="59">
                  <c:v>2703.1771429</c:v>
                </c:pt>
                <c:pt idx="60">
                  <c:v>1924.922</c:v>
                </c:pt>
                <c:pt idx="61">
                  <c:v>1199.9870000000001</c:v>
                </c:pt>
                <c:pt idx="62">
                  <c:v>857.31</c:v>
                </c:pt>
                <c:pt idx="63">
                  <c:v>1066.3800000000001</c:v>
                </c:pt>
                <c:pt idx="64">
                  <c:v>1547.944</c:v>
                </c:pt>
                <c:pt idx="65">
                  <c:v>2005.4749999999999</c:v>
                </c:pt>
                <c:pt idx="66">
                  <c:v>2381.7190000000001</c:v>
                </c:pt>
                <c:pt idx="67">
                  <c:v>2617.2020000000002</c:v>
                </c:pt>
                <c:pt idx="68">
                  <c:v>2950.5630000000001</c:v>
                </c:pt>
                <c:pt idx="69">
                  <c:v>3236.8580000000002</c:v>
                </c:pt>
                <c:pt idx="70">
                  <c:v>3031.0549999999998</c:v>
                </c:pt>
                <c:pt idx="71">
                  <c:v>2703.1771429</c:v>
                </c:pt>
                <c:pt idx="72">
                  <c:v>1924.922</c:v>
                </c:pt>
                <c:pt idx="73">
                  <c:v>1199.9870000000001</c:v>
                </c:pt>
                <c:pt idx="74">
                  <c:v>857.31</c:v>
                </c:pt>
                <c:pt idx="75">
                  <c:v>1066.3800000000001</c:v>
                </c:pt>
                <c:pt idx="76">
                  <c:v>1547.944</c:v>
                </c:pt>
                <c:pt idx="77">
                  <c:v>2005.4749999999999</c:v>
                </c:pt>
                <c:pt idx="78">
                  <c:v>2381.7190000000001</c:v>
                </c:pt>
                <c:pt idx="79">
                  <c:v>2617.2020000000002</c:v>
                </c:pt>
                <c:pt idx="80">
                  <c:v>2950.5630000000001</c:v>
                </c:pt>
                <c:pt idx="81">
                  <c:v>3236.8580000000002</c:v>
                </c:pt>
                <c:pt idx="82">
                  <c:v>3031.0549999999998</c:v>
                </c:pt>
                <c:pt idx="83">
                  <c:v>2703.1771429</c:v>
                </c:pt>
              </c:numCache>
            </c:numRef>
          </c:val>
        </c:ser>
        <c:ser>
          <c:idx val="2"/>
          <c:order val="2"/>
          <c:tx>
            <c:v>normal range</c:v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</c:spPr>
          <c:cat>
            <c:numRef>
              <c:f>'28'!$A$29:$A$112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'28'!$E$29:$E$112</c:f>
              <c:numCache>
                <c:formatCode>0.0</c:formatCode>
                <c:ptCount val="84"/>
                <c:pt idx="0">
                  <c:v>1013.1669999999999</c:v>
                </c:pt>
                <c:pt idx="1">
                  <c:v>1334.3049999999998</c:v>
                </c:pt>
                <c:pt idx="2">
                  <c:v>1629.0120000000002</c:v>
                </c:pt>
                <c:pt idx="3">
                  <c:v>1579.1799999999998</c:v>
                </c:pt>
                <c:pt idx="4">
                  <c:v>1418.3209999999999</c:v>
                </c:pt>
                <c:pt idx="5">
                  <c:v>1180.5570000000002</c:v>
                </c:pt>
                <c:pt idx="6">
                  <c:v>936.42000000000007</c:v>
                </c:pt>
                <c:pt idx="7">
                  <c:v>824.12299999999959</c:v>
                </c:pt>
                <c:pt idx="8">
                  <c:v>754.59799999999996</c:v>
                </c:pt>
                <c:pt idx="9">
                  <c:v>775.86499999999978</c:v>
                </c:pt>
                <c:pt idx="10">
                  <c:v>945.52600000000029</c:v>
                </c:pt>
                <c:pt idx="11">
                  <c:v>963.45485710000003</c:v>
                </c:pt>
                <c:pt idx="12">
                  <c:v>1013.1669999999999</c:v>
                </c:pt>
                <c:pt idx="13">
                  <c:v>1334.3049999999998</c:v>
                </c:pt>
                <c:pt idx="14">
                  <c:v>1629.0120000000002</c:v>
                </c:pt>
                <c:pt idx="15">
                  <c:v>1579.1799999999998</c:v>
                </c:pt>
                <c:pt idx="16">
                  <c:v>1418.3209999999999</c:v>
                </c:pt>
                <c:pt idx="17">
                  <c:v>1180.5570000000002</c:v>
                </c:pt>
                <c:pt idx="18">
                  <c:v>936.42000000000007</c:v>
                </c:pt>
                <c:pt idx="19">
                  <c:v>824.12299999999959</c:v>
                </c:pt>
                <c:pt idx="20">
                  <c:v>754.59799999999996</c:v>
                </c:pt>
                <c:pt idx="21">
                  <c:v>775.86499999999978</c:v>
                </c:pt>
                <c:pt idx="22">
                  <c:v>945.52600000000029</c:v>
                </c:pt>
                <c:pt idx="23">
                  <c:v>963.45485710000003</c:v>
                </c:pt>
                <c:pt idx="24">
                  <c:v>1013.1669999999999</c:v>
                </c:pt>
                <c:pt idx="25">
                  <c:v>1334.3049999999998</c:v>
                </c:pt>
                <c:pt idx="26">
                  <c:v>1629.0120000000002</c:v>
                </c:pt>
                <c:pt idx="27">
                  <c:v>1579.1799999999998</c:v>
                </c:pt>
                <c:pt idx="28">
                  <c:v>1418.3209999999999</c:v>
                </c:pt>
                <c:pt idx="29">
                  <c:v>1180.5570000000002</c:v>
                </c:pt>
                <c:pt idx="30">
                  <c:v>936.42000000000007</c:v>
                </c:pt>
                <c:pt idx="31">
                  <c:v>824.12299999999959</c:v>
                </c:pt>
                <c:pt idx="32">
                  <c:v>754.59799999999996</c:v>
                </c:pt>
                <c:pt idx="33">
                  <c:v>775.86499999999978</c:v>
                </c:pt>
                <c:pt idx="34">
                  <c:v>945.52600000000029</c:v>
                </c:pt>
                <c:pt idx="35">
                  <c:v>963.45485710000003</c:v>
                </c:pt>
                <c:pt idx="36">
                  <c:v>1013.1669999999999</c:v>
                </c:pt>
                <c:pt idx="37">
                  <c:v>1334.3049999999998</c:v>
                </c:pt>
                <c:pt idx="38">
                  <c:v>1629.0120000000002</c:v>
                </c:pt>
                <c:pt idx="39">
                  <c:v>1579.1799999999998</c:v>
                </c:pt>
                <c:pt idx="40">
                  <c:v>1418.3209999999999</c:v>
                </c:pt>
                <c:pt idx="41">
                  <c:v>1180.5570000000002</c:v>
                </c:pt>
                <c:pt idx="42">
                  <c:v>936.42000000000007</c:v>
                </c:pt>
                <c:pt idx="43">
                  <c:v>824.12299999999959</c:v>
                </c:pt>
                <c:pt idx="44">
                  <c:v>754.59799999999996</c:v>
                </c:pt>
                <c:pt idx="45">
                  <c:v>775.86499999999978</c:v>
                </c:pt>
                <c:pt idx="46">
                  <c:v>945.52600000000029</c:v>
                </c:pt>
                <c:pt idx="47">
                  <c:v>963.45485710000003</c:v>
                </c:pt>
                <c:pt idx="48">
                  <c:v>1013.1669999999999</c:v>
                </c:pt>
                <c:pt idx="49">
                  <c:v>1334.3049999999998</c:v>
                </c:pt>
                <c:pt idx="50">
                  <c:v>1629.0120000000002</c:v>
                </c:pt>
                <c:pt idx="51">
                  <c:v>1579.1799999999998</c:v>
                </c:pt>
                <c:pt idx="52">
                  <c:v>1418.3209999999999</c:v>
                </c:pt>
                <c:pt idx="53">
                  <c:v>1180.5570000000002</c:v>
                </c:pt>
                <c:pt idx="54">
                  <c:v>936.42000000000007</c:v>
                </c:pt>
                <c:pt idx="55">
                  <c:v>824.12299999999959</c:v>
                </c:pt>
                <c:pt idx="56">
                  <c:v>754.59799999999996</c:v>
                </c:pt>
                <c:pt idx="57">
                  <c:v>775.86499999999978</c:v>
                </c:pt>
                <c:pt idx="58">
                  <c:v>945.52600000000029</c:v>
                </c:pt>
                <c:pt idx="59">
                  <c:v>963.45485710000003</c:v>
                </c:pt>
                <c:pt idx="60">
                  <c:v>1013.1669999999999</c:v>
                </c:pt>
                <c:pt idx="61">
                  <c:v>1334.3049999999998</c:v>
                </c:pt>
                <c:pt idx="62">
                  <c:v>1629.0120000000002</c:v>
                </c:pt>
                <c:pt idx="63">
                  <c:v>1579.1799999999998</c:v>
                </c:pt>
                <c:pt idx="64">
                  <c:v>1418.3209999999999</c:v>
                </c:pt>
                <c:pt idx="65">
                  <c:v>1180.5570000000002</c:v>
                </c:pt>
                <c:pt idx="66">
                  <c:v>936.42000000000007</c:v>
                </c:pt>
                <c:pt idx="67">
                  <c:v>824.12299999999959</c:v>
                </c:pt>
                <c:pt idx="68">
                  <c:v>754.59799999999996</c:v>
                </c:pt>
                <c:pt idx="69">
                  <c:v>775.86499999999978</c:v>
                </c:pt>
                <c:pt idx="70">
                  <c:v>945.52600000000029</c:v>
                </c:pt>
                <c:pt idx="71">
                  <c:v>963.45485710000003</c:v>
                </c:pt>
                <c:pt idx="72">
                  <c:v>1013.1669999999999</c:v>
                </c:pt>
                <c:pt idx="73">
                  <c:v>1334.3049999999998</c:v>
                </c:pt>
                <c:pt idx="74">
                  <c:v>1629.0120000000002</c:v>
                </c:pt>
                <c:pt idx="75">
                  <c:v>1579.1799999999998</c:v>
                </c:pt>
                <c:pt idx="76">
                  <c:v>1418.3209999999999</c:v>
                </c:pt>
                <c:pt idx="77">
                  <c:v>1180.5570000000002</c:v>
                </c:pt>
                <c:pt idx="78">
                  <c:v>936.42000000000007</c:v>
                </c:pt>
                <c:pt idx="79">
                  <c:v>824.12299999999959</c:v>
                </c:pt>
                <c:pt idx="80">
                  <c:v>754.59799999999996</c:v>
                </c:pt>
                <c:pt idx="81">
                  <c:v>775.86499999999978</c:v>
                </c:pt>
                <c:pt idx="82">
                  <c:v>945.52600000000029</c:v>
                </c:pt>
                <c:pt idx="83">
                  <c:v>963.45485710000003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00054896"/>
        <c:axId val="1100055456"/>
      </c:areaChart>
      <c:lineChart>
        <c:grouping val="standard"/>
        <c:varyColors val="0"/>
        <c:ser>
          <c:idx val="0"/>
          <c:order val="0"/>
          <c:tx>
            <c:v>storage level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'28'!$A$29:$A$112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'28'!$B$29:$B$112</c:f>
              <c:numCache>
                <c:formatCode>0.0</c:formatCode>
                <c:ptCount val="84"/>
                <c:pt idx="0">
                  <c:v>1924.922</c:v>
                </c:pt>
                <c:pt idx="1">
                  <c:v>1199.9870000000001</c:v>
                </c:pt>
                <c:pt idx="2">
                  <c:v>857.31</c:v>
                </c:pt>
                <c:pt idx="3">
                  <c:v>1066.3800000000001</c:v>
                </c:pt>
                <c:pt idx="4">
                  <c:v>1547.944</c:v>
                </c:pt>
                <c:pt idx="5">
                  <c:v>2005.4749999999999</c:v>
                </c:pt>
                <c:pt idx="6">
                  <c:v>2399.9740000000002</c:v>
                </c:pt>
                <c:pt idx="7">
                  <c:v>2768.3980000000001</c:v>
                </c:pt>
                <c:pt idx="8">
                  <c:v>3187.0160000000001</c:v>
                </c:pt>
                <c:pt idx="9">
                  <c:v>3587.27</c:v>
                </c:pt>
                <c:pt idx="10">
                  <c:v>3426.8679999999999</c:v>
                </c:pt>
                <c:pt idx="11">
                  <c:v>3141.2220000000002</c:v>
                </c:pt>
                <c:pt idx="12">
                  <c:v>2407.1210000000001</c:v>
                </c:pt>
                <c:pt idx="13">
                  <c:v>1665.548</c:v>
                </c:pt>
                <c:pt idx="14">
                  <c:v>1471.4760000000001</c:v>
                </c:pt>
                <c:pt idx="15">
                  <c:v>1793.086</c:v>
                </c:pt>
                <c:pt idx="16">
                  <c:v>2287.2379999999998</c:v>
                </c:pt>
                <c:pt idx="17">
                  <c:v>2646.5329999999999</c:v>
                </c:pt>
                <c:pt idx="18">
                  <c:v>2924.4259999999999</c:v>
                </c:pt>
                <c:pt idx="19">
                  <c:v>3241.6309999999999</c:v>
                </c:pt>
                <c:pt idx="20">
                  <c:v>3614.08</c:v>
                </c:pt>
                <c:pt idx="21">
                  <c:v>3942.279</c:v>
                </c:pt>
                <c:pt idx="22">
                  <c:v>3926.8220000000001</c:v>
                </c:pt>
                <c:pt idx="23">
                  <c:v>3666.6320000000001</c:v>
                </c:pt>
                <c:pt idx="24">
                  <c:v>2938.0889999999999</c:v>
                </c:pt>
                <c:pt idx="25">
                  <c:v>2534.2919999999999</c:v>
                </c:pt>
                <c:pt idx="26">
                  <c:v>2486.3220000000001</c:v>
                </c:pt>
                <c:pt idx="27">
                  <c:v>2645.56</c:v>
                </c:pt>
                <c:pt idx="28">
                  <c:v>2966.2649999999999</c:v>
                </c:pt>
                <c:pt idx="29">
                  <c:v>3186.0320000000002</c:v>
                </c:pt>
                <c:pt idx="30">
                  <c:v>3318.1390000000001</c:v>
                </c:pt>
                <c:pt idx="31">
                  <c:v>3441.3249999999998</c:v>
                </c:pt>
                <c:pt idx="32">
                  <c:v>3705.1610000000001</c:v>
                </c:pt>
                <c:pt idx="33">
                  <c:v>4012.723</c:v>
                </c:pt>
                <c:pt idx="34">
                  <c:v>3976.5810000000001</c:v>
                </c:pt>
                <c:pt idx="35">
                  <c:v>3296.944</c:v>
                </c:pt>
                <c:pt idx="36">
                  <c:v>2622.1579999999999</c:v>
                </c:pt>
                <c:pt idx="37">
                  <c:v>2337.3310000000001</c:v>
                </c:pt>
                <c:pt idx="38">
                  <c:v>2062.5039999999999</c:v>
                </c:pt>
                <c:pt idx="39">
                  <c:v>2291.25</c:v>
                </c:pt>
                <c:pt idx="40">
                  <c:v>2626.5070000000001</c:v>
                </c:pt>
                <c:pt idx="41">
                  <c:v>2906.808</c:v>
                </c:pt>
                <c:pt idx="42">
                  <c:v>3054.1509999999998</c:v>
                </c:pt>
                <c:pt idx="43">
                  <c:v>3249.8960000000002</c:v>
                </c:pt>
                <c:pt idx="44">
                  <c:v>3567.2280000000001</c:v>
                </c:pt>
                <c:pt idx="45">
                  <c:v>3816.4960000000001</c:v>
                </c:pt>
                <c:pt idx="46">
                  <c:v>3709.2629999999999</c:v>
                </c:pt>
                <c:pt idx="47">
                  <c:v>3032.6010000000001</c:v>
                </c:pt>
                <c:pt idx="48">
                  <c:v>2140.8690000000001</c:v>
                </c:pt>
                <c:pt idx="49">
                  <c:v>1673.327</c:v>
                </c:pt>
                <c:pt idx="50">
                  <c:v>1390.9680000000001</c:v>
                </c:pt>
                <c:pt idx="51">
                  <c:v>1427.489</c:v>
                </c:pt>
                <c:pt idx="52">
                  <c:v>1847.6179999999999</c:v>
                </c:pt>
                <c:pt idx="53">
                  <c:v>2195.6660000000002</c:v>
                </c:pt>
                <c:pt idx="54">
                  <c:v>2381.7190000000001</c:v>
                </c:pt>
                <c:pt idx="55">
                  <c:v>2617.2020000000002</c:v>
                </c:pt>
                <c:pt idx="56">
                  <c:v>2950.5630000000001</c:v>
                </c:pt>
                <c:pt idx="57">
                  <c:v>3236.8580000000002</c:v>
                </c:pt>
                <c:pt idx="58">
                  <c:v>3031.0549999999998</c:v>
                </c:pt>
                <c:pt idx="59">
                  <c:v>2703.1771429</c:v>
                </c:pt>
                <c:pt idx="60">
                  <c:v>2027.6181429000001</c:v>
                </c:pt>
                <c:pt idx="61">
                  <c:v>1550.326</c:v>
                </c:pt>
                <c:pt idx="62">
                  <c:v>1416.7829999999999</c:v>
                </c:pt>
                <c:pt idx="63">
                  <c:v>1674.9069999999999</c:v>
                </c:pt>
                <c:pt idx="64">
                  <c:v>2154.4760000000001</c:v>
                </c:pt>
                <c:pt idx="65">
                  <c:v>2552.4299999999998</c:v>
                </c:pt>
                <c:pt idx="66">
                  <c:v>2788.1660000000002</c:v>
                </c:pt>
                <c:pt idx="67">
                  <c:v>3041.6489999999999</c:v>
                </c:pt>
                <c:pt idx="68">
                  <c:v>3430.0569999999998</c:v>
                </c:pt>
                <c:pt idx="69">
                  <c:v>3761.7339999999999</c:v>
                </c:pt>
                <c:pt idx="70">
                  <c:v>3684.24</c:v>
                </c:pt>
                <c:pt idx="71">
                  <c:v>3150.8180000000002</c:v>
                </c:pt>
                <c:pt idx="72">
                  <c:v>2401.172</c:v>
                </c:pt>
                <c:pt idx="73">
                  <c:v>1872.2850000000001</c:v>
                </c:pt>
                <c:pt idx="74">
                  <c:v>1684.5630000000001</c:v>
                </c:pt>
                <c:pt idx="75">
                  <c:v>1914.319</c:v>
                </c:pt>
                <c:pt idx="76">
                  <c:v>2351.5630000000001</c:v>
                </c:pt>
                <c:pt idx="77">
                  <c:v>2686.6019999999999</c:v>
                </c:pt>
                <c:pt idx="78">
                  <c:v>2863.32</c:v>
                </c:pt>
                <c:pt idx="79">
                  <c:v>3085.1579999999999</c:v>
                </c:pt>
                <c:pt idx="80">
                  <c:v>3433.0590000000002</c:v>
                </c:pt>
                <c:pt idx="81">
                  <c:v>3733.73</c:v>
                </c:pt>
                <c:pt idx="82">
                  <c:v>3652.8069999999998</c:v>
                </c:pt>
                <c:pt idx="83">
                  <c:v>3135.078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00054896"/>
        <c:axId val="1100055456"/>
      </c:lineChart>
      <c:scatterChart>
        <c:scatterStyle val="lineMarker"/>
        <c:varyColors val="0"/>
        <c:ser>
          <c:idx val="3"/>
          <c:order val="3"/>
          <c:tx>
            <c:strRef>
              <c:f>'28'!$B$117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rnd">
              <a:solidFill>
                <a:schemeClr val="bg1">
                  <a:lumMod val="75000"/>
                </a:schemeClr>
              </a:solidFill>
              <a:prstDash val="lgDash"/>
            </a:ln>
          </c:spPr>
          <c:marker>
            <c:symbol val="none"/>
          </c:marker>
          <c:dPt>
            <c:idx val="1"/>
            <c:bubble3D val="0"/>
            <c:spPr>
              <a:ln w="9525" cap="rnd">
                <a:solidFill>
                  <a:schemeClr val="bg1">
                    <a:lumMod val="75000"/>
                  </a:schemeClr>
                </a:solidFill>
                <a:prstDash val="lgDash"/>
                <a:miter lim="800000"/>
              </a:ln>
            </c:spPr>
          </c:dPt>
          <c:xVal>
            <c:numRef>
              <c:f>'28'!$A$118:$A$119</c:f>
              <c:numCache>
                <c:formatCode>General</c:formatCode>
                <c:ptCount val="2"/>
                <c:pt idx="0">
                  <c:v>61</c:v>
                </c:pt>
                <c:pt idx="1">
                  <c:v>61</c:v>
                </c:pt>
              </c:numCache>
            </c:numRef>
          </c:xVal>
          <c:yVal>
            <c:numRef>
              <c:f>'28'!$B$118:$B$119</c:f>
              <c:numCache>
                <c:formatCode>0</c:formatCode>
                <c:ptCount val="2"/>
                <c:pt idx="0">
                  <c:v>0</c:v>
                </c:pt>
                <c:pt idx="1">
                  <c:v>5000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00056576"/>
        <c:axId val="1100056016"/>
      </c:scatterChart>
      <c:dateAx>
        <c:axId val="1100054896"/>
        <c:scaling>
          <c:orientation val="minMax"/>
          <c:min val="41640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1"/>
        <c:majorTickMark val="out"/>
        <c:minorTickMark val="none"/>
        <c:tickLblPos val="nextTo"/>
        <c:spPr>
          <a:ln>
            <a:solidFill>
              <a:schemeClr val="bg2"/>
            </a:solidFill>
          </a:ln>
        </c:spPr>
        <c:crossAx val="1100055456"/>
        <c:crosses val="autoZero"/>
        <c:auto val="0"/>
        <c:lblOffset val="100"/>
        <c:baseTimeUnit val="months"/>
        <c:majorUnit val="12"/>
        <c:minorUnit val="12"/>
      </c:dateAx>
      <c:valAx>
        <c:axId val="1100055456"/>
        <c:scaling>
          <c:orientation val="minMax"/>
          <c:max val="500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100054896"/>
        <c:crosses val="autoZero"/>
        <c:crossBetween val="between"/>
        <c:majorUnit val="1000"/>
      </c:valAx>
      <c:valAx>
        <c:axId val="1100056016"/>
        <c:scaling>
          <c:orientation val="minMax"/>
          <c:max val="5000"/>
        </c:scaling>
        <c:delete val="0"/>
        <c:axPos val="r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1100056576"/>
        <c:crosses val="max"/>
        <c:crossBetween val="midCat"/>
      </c:valAx>
      <c:valAx>
        <c:axId val="1100056576"/>
        <c:scaling>
          <c:orientation val="minMax"/>
          <c:max val="84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1100056016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900" baseline="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405475357247011"/>
          <c:y val="0.13024530491927147"/>
          <c:w val="0.79394548491803707"/>
          <c:h val="0.71336659470184505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'29'!$B$26</c:f>
              <c:strCache>
                <c:ptCount val="1"/>
                <c:pt idx="0">
                  <c:v>Western region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'29'!$I$25:$L$25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'29'!$I$26:$L$26</c:f>
              <c:numCache>
                <c:formatCode>0.000</c:formatCode>
                <c:ptCount val="4"/>
                <c:pt idx="0">
                  <c:v>26.895404999999982</c:v>
                </c:pt>
                <c:pt idx="1">
                  <c:v>-15.540504999999996</c:v>
                </c:pt>
                <c:pt idx="2">
                  <c:v>-21.304908029999979</c:v>
                </c:pt>
                <c:pt idx="3">
                  <c:v>-21.730069970000045</c:v>
                </c:pt>
              </c:numCache>
            </c:numRef>
          </c:val>
          <c:extLst/>
        </c:ser>
        <c:ser>
          <c:idx val="2"/>
          <c:order val="1"/>
          <c:tx>
            <c:strRef>
              <c:f>'29'!$B$27</c:f>
              <c:strCache>
                <c:ptCount val="1"/>
                <c:pt idx="0">
                  <c:v>Appalachian region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'29'!$I$25:$L$25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'29'!$I$27:$L$27</c:f>
              <c:numCache>
                <c:formatCode>0.000</c:formatCode>
                <c:ptCount val="4"/>
                <c:pt idx="0">
                  <c:v>18.139094999999998</c:v>
                </c:pt>
                <c:pt idx="1">
                  <c:v>2.7961460000000216</c:v>
                </c:pt>
                <c:pt idx="2">
                  <c:v>-12.631980010000007</c:v>
                </c:pt>
                <c:pt idx="3">
                  <c:v>-18.796602989999997</c:v>
                </c:pt>
              </c:numCache>
            </c:numRef>
          </c:val>
          <c:extLst/>
        </c:ser>
        <c:ser>
          <c:idx val="4"/>
          <c:order val="2"/>
          <c:tx>
            <c:strRef>
              <c:f>'29'!$B$28</c:f>
              <c:strCache>
                <c:ptCount val="1"/>
                <c:pt idx="0">
                  <c:v>Interior region</c:v>
                </c:pt>
              </c:strCache>
            </c:strRef>
          </c:tx>
          <c:spPr>
            <a:solidFill>
              <a:schemeClr val="accent4"/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'29'!$I$25:$L$25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'29'!$I$28:$L$28</c:f>
              <c:numCache>
                <c:formatCode>0.000</c:formatCode>
                <c:ptCount val="4"/>
                <c:pt idx="0">
                  <c:v>1.2103590000000111</c:v>
                </c:pt>
                <c:pt idx="1">
                  <c:v>-8.1592449999999985</c:v>
                </c:pt>
                <c:pt idx="2">
                  <c:v>2.4486104800000135</c:v>
                </c:pt>
                <c:pt idx="3">
                  <c:v>-0.23084548000002769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100062736"/>
        <c:axId val="1100063296"/>
      </c:barChart>
      <c:lineChart>
        <c:grouping val="stacked"/>
        <c:varyColors val="0"/>
        <c:ser>
          <c:idx val="3"/>
          <c:order val="3"/>
          <c:tx>
            <c:strRef>
              <c:f>'29'!$B$29</c:f>
              <c:strCache>
                <c:ptCount val="1"/>
                <c:pt idx="0">
                  <c:v>Total production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6.8223688098469099E-2"/>
                  <c:y val="-4.742145932606656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6.7314479396347091E-2"/>
                  <c:y val="4.425287302210502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6.9785163196905531E-2"/>
                  <c:y val="6.816791624336719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6.9482338336489619E-2"/>
                  <c:y val="3.628119194835104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>
                      <a:noFill/>
                    </a:ln>
                  </c:spPr>
                </c15:leaderLines>
              </c:ext>
            </c:extLst>
          </c:dLbls>
          <c:cat>
            <c:numRef>
              <c:f>'29'!$I$25:$L$25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'29'!$I$29:$L$29</c:f>
              <c:numCache>
                <c:formatCode>0.0</c:formatCode>
                <c:ptCount val="4"/>
                <c:pt idx="0">
                  <c:v>46.244858999999991</c:v>
                </c:pt>
                <c:pt idx="1">
                  <c:v>-20.903603999999973</c:v>
                </c:pt>
                <c:pt idx="2">
                  <c:v>-31.488277559999972</c:v>
                </c:pt>
                <c:pt idx="3">
                  <c:v>-40.757518440000069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00062736"/>
        <c:axId val="1100063296"/>
      </c:lineChart>
      <c:scatterChart>
        <c:scatterStyle val="lineMarker"/>
        <c:varyColors val="0"/>
        <c:ser>
          <c:idx val="0"/>
          <c:order val="4"/>
          <c:tx>
            <c:strRef>
              <c:f>'29'!$B$98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'29'!$A$99:$A$100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'29'!$B$99:$B$100</c:f>
              <c:numCache>
                <c:formatCode>0.00</c:formatCode>
                <c:ptCount val="2"/>
                <c:pt idx="0">
                  <c:v>-200</c:v>
                </c:pt>
                <c:pt idx="1">
                  <c:v>70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00064416"/>
        <c:axId val="1100063856"/>
      </c:scatterChart>
      <c:catAx>
        <c:axId val="1100062736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100063296"/>
        <c:crosses val="autoZero"/>
        <c:auto val="1"/>
        <c:lblAlgn val="ctr"/>
        <c:lblOffset val="100"/>
        <c:tickLblSkip val="1"/>
        <c:noMultiLvlLbl val="0"/>
      </c:catAx>
      <c:valAx>
        <c:axId val="1100063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100062736"/>
        <c:crosses val="autoZero"/>
        <c:crossBetween val="between"/>
      </c:valAx>
      <c:valAx>
        <c:axId val="1100063856"/>
        <c:scaling>
          <c:orientation val="minMax"/>
          <c:max val="70"/>
          <c:min val="-200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1100064416"/>
        <c:crosses val="max"/>
        <c:crossBetween val="midCat"/>
        <c:majorUnit val="30"/>
      </c:valAx>
      <c:valAx>
        <c:axId val="110006441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1000638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763925342665501"/>
          <c:y val="0.13132716877586678"/>
          <c:w val="0.79568498432835466"/>
          <c:h val="0.71705742026985086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flat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'29'!$A$34:$A$93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'29'!$C$34:$C$93</c:f>
              <c:numCache>
                <c:formatCode>0.000</c:formatCode>
                <c:ptCount val="60"/>
                <c:pt idx="0">
                  <c:v>60.568714999999997</c:v>
                </c:pt>
                <c:pt idx="1">
                  <c:v>57.328505999999997</c:v>
                </c:pt>
                <c:pt idx="2">
                  <c:v>55.327888000000002</c:v>
                </c:pt>
                <c:pt idx="3">
                  <c:v>48.216355</c:v>
                </c:pt>
                <c:pt idx="4">
                  <c:v>53.123077000000002</c:v>
                </c:pt>
                <c:pt idx="5">
                  <c:v>59.513340999999997</c:v>
                </c:pt>
                <c:pt idx="6">
                  <c:v>61.783814</c:v>
                </c:pt>
                <c:pt idx="7">
                  <c:v>68.246998000000005</c:v>
                </c:pt>
                <c:pt idx="8">
                  <c:v>65.069716999999997</c:v>
                </c:pt>
                <c:pt idx="9">
                  <c:v>68.725230999999994</c:v>
                </c:pt>
                <c:pt idx="10">
                  <c:v>67.149752000000007</c:v>
                </c:pt>
                <c:pt idx="11">
                  <c:v>63.311104</c:v>
                </c:pt>
                <c:pt idx="12">
                  <c:v>68.414385999999993</c:v>
                </c:pt>
                <c:pt idx="13">
                  <c:v>64.389031000000003</c:v>
                </c:pt>
                <c:pt idx="14">
                  <c:v>64.335048</c:v>
                </c:pt>
                <c:pt idx="15">
                  <c:v>58.753723000000001</c:v>
                </c:pt>
                <c:pt idx="16">
                  <c:v>62.115414000000001</c:v>
                </c:pt>
                <c:pt idx="17">
                  <c:v>66.228987000000004</c:v>
                </c:pt>
                <c:pt idx="18">
                  <c:v>62.966363999999999</c:v>
                </c:pt>
                <c:pt idx="19">
                  <c:v>70.582329999999999</c:v>
                </c:pt>
                <c:pt idx="20">
                  <c:v>62.891468000000003</c:v>
                </c:pt>
                <c:pt idx="21">
                  <c:v>66.367608000000004</c:v>
                </c:pt>
                <c:pt idx="22">
                  <c:v>64.345232999999993</c:v>
                </c:pt>
                <c:pt idx="23">
                  <c:v>63.219765000000002</c:v>
                </c:pt>
                <c:pt idx="24">
                  <c:v>61.936683000000002</c:v>
                </c:pt>
                <c:pt idx="25">
                  <c:v>60.235142000000003</c:v>
                </c:pt>
                <c:pt idx="26">
                  <c:v>65.467141999999996</c:v>
                </c:pt>
                <c:pt idx="27">
                  <c:v>58.032114</c:v>
                </c:pt>
                <c:pt idx="28">
                  <c:v>61.195974999999997</c:v>
                </c:pt>
                <c:pt idx="29">
                  <c:v>61.557372000000001</c:v>
                </c:pt>
                <c:pt idx="30">
                  <c:v>62.945245999999997</c:v>
                </c:pt>
                <c:pt idx="31">
                  <c:v>69.301237999999998</c:v>
                </c:pt>
                <c:pt idx="32">
                  <c:v>62.416694</c:v>
                </c:pt>
                <c:pt idx="33">
                  <c:v>65.354387000000003</c:v>
                </c:pt>
                <c:pt idx="34">
                  <c:v>62.264009000000001</c:v>
                </c:pt>
                <c:pt idx="35">
                  <c:v>62.999751000000003</c:v>
                </c:pt>
                <c:pt idx="36">
                  <c:v>63.119159445000001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'29'!$A$34:$A$93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'29'!$D$34:$D$93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63.119159445000001</c:v>
                </c:pt>
                <c:pt idx="37">
                  <c:v>60.168320000000001</c:v>
                </c:pt>
                <c:pt idx="38">
                  <c:v>62.318629999999999</c:v>
                </c:pt>
                <c:pt idx="39">
                  <c:v>47.442909999999998</c:v>
                </c:pt>
                <c:pt idx="40">
                  <c:v>55.672739999999997</c:v>
                </c:pt>
                <c:pt idx="41">
                  <c:v>54.99774</c:v>
                </c:pt>
                <c:pt idx="42">
                  <c:v>68.138310000000004</c:v>
                </c:pt>
                <c:pt idx="43">
                  <c:v>68.756</c:v>
                </c:pt>
                <c:pt idx="44">
                  <c:v>54.562100000000001</c:v>
                </c:pt>
                <c:pt idx="45">
                  <c:v>62.877249999999997</c:v>
                </c:pt>
                <c:pt idx="46">
                  <c:v>60.111139999999999</c:v>
                </c:pt>
                <c:pt idx="47">
                  <c:v>64.053169999999994</c:v>
                </c:pt>
                <c:pt idx="48">
                  <c:v>66.367649999999998</c:v>
                </c:pt>
                <c:pt idx="49">
                  <c:v>58.808140000000002</c:v>
                </c:pt>
                <c:pt idx="50">
                  <c:v>58.9724</c:v>
                </c:pt>
                <c:pt idx="51">
                  <c:v>43.524560000000001</c:v>
                </c:pt>
                <c:pt idx="52">
                  <c:v>52.396129999999999</c:v>
                </c:pt>
                <c:pt idx="53">
                  <c:v>51.273429999999998</c:v>
                </c:pt>
                <c:pt idx="54">
                  <c:v>61.422319999999999</c:v>
                </c:pt>
                <c:pt idx="55">
                  <c:v>61.252519999999997</c:v>
                </c:pt>
                <c:pt idx="56">
                  <c:v>50.5137</c:v>
                </c:pt>
                <c:pt idx="57">
                  <c:v>58.616100000000003</c:v>
                </c:pt>
                <c:pt idx="58">
                  <c:v>56.582599999999999</c:v>
                </c:pt>
                <c:pt idx="59">
                  <c:v>61.730420000000002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'29'!$E$33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67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'29'!$A$34:$A$93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'29'!$E$34:$E$93</c:f>
              <c:numCache>
                <c:formatCode>0.000</c:formatCode>
                <c:ptCount val="60"/>
                <c:pt idx="1">
                  <c:v>60.697041500000012</c:v>
                </c:pt>
                <c:pt idx="2">
                  <c:v>60.697041500000012</c:v>
                </c:pt>
                <c:pt idx="3">
                  <c:v>60.697041500000012</c:v>
                </c:pt>
                <c:pt idx="4">
                  <c:v>60.697041500000012</c:v>
                </c:pt>
                <c:pt idx="5">
                  <c:v>60.697041500000012</c:v>
                </c:pt>
                <c:pt idx="6">
                  <c:v>60.697041500000012</c:v>
                </c:pt>
                <c:pt idx="7">
                  <c:v>60.697041500000012</c:v>
                </c:pt>
                <c:pt idx="8">
                  <c:v>60.697041500000012</c:v>
                </c:pt>
                <c:pt idx="9">
                  <c:v>60.697041500000012</c:v>
                </c:pt>
                <c:pt idx="10">
                  <c:v>60.697041500000012</c:v>
                </c:pt>
                <c:pt idx="13">
                  <c:v>64.550779750000018</c:v>
                </c:pt>
                <c:pt idx="14">
                  <c:v>64.550779750000018</c:v>
                </c:pt>
                <c:pt idx="15">
                  <c:v>64.550779750000018</c:v>
                </c:pt>
                <c:pt idx="16">
                  <c:v>64.550779750000018</c:v>
                </c:pt>
                <c:pt idx="17">
                  <c:v>64.550779750000018</c:v>
                </c:pt>
                <c:pt idx="18">
                  <c:v>64.550779750000018</c:v>
                </c:pt>
                <c:pt idx="19">
                  <c:v>64.550779750000018</c:v>
                </c:pt>
                <c:pt idx="20">
                  <c:v>64.550779750000018</c:v>
                </c:pt>
                <c:pt idx="21">
                  <c:v>64.550779750000018</c:v>
                </c:pt>
                <c:pt idx="22">
                  <c:v>64.550779750000018</c:v>
                </c:pt>
                <c:pt idx="25">
                  <c:v>62.808812749999994</c:v>
                </c:pt>
                <c:pt idx="26">
                  <c:v>62.808812749999994</c:v>
                </c:pt>
                <c:pt idx="27">
                  <c:v>62.808812749999994</c:v>
                </c:pt>
                <c:pt idx="28">
                  <c:v>62.808812749999994</c:v>
                </c:pt>
                <c:pt idx="29">
                  <c:v>62.808812749999994</c:v>
                </c:pt>
                <c:pt idx="30">
                  <c:v>62.808812749999994</c:v>
                </c:pt>
                <c:pt idx="31">
                  <c:v>62.808812749999994</c:v>
                </c:pt>
                <c:pt idx="32">
                  <c:v>62.808812749999994</c:v>
                </c:pt>
                <c:pt idx="33">
                  <c:v>62.808812749999994</c:v>
                </c:pt>
                <c:pt idx="34">
                  <c:v>62.808812749999994</c:v>
                </c:pt>
                <c:pt idx="37">
                  <c:v>60.184789120416667</c:v>
                </c:pt>
                <c:pt idx="38">
                  <c:v>60.184789120416667</c:v>
                </c:pt>
                <c:pt idx="39">
                  <c:v>60.184789120416667</c:v>
                </c:pt>
                <c:pt idx="40">
                  <c:v>60.184789120416667</c:v>
                </c:pt>
                <c:pt idx="41">
                  <c:v>60.184789120416667</c:v>
                </c:pt>
                <c:pt idx="42">
                  <c:v>60.184789120416667</c:v>
                </c:pt>
                <c:pt idx="43">
                  <c:v>60.184789120416667</c:v>
                </c:pt>
                <c:pt idx="44">
                  <c:v>60.184789120416667</c:v>
                </c:pt>
                <c:pt idx="45">
                  <c:v>60.184789120416667</c:v>
                </c:pt>
                <c:pt idx="46">
                  <c:v>60.184789120416667</c:v>
                </c:pt>
                <c:pt idx="49">
                  <c:v>56.788330833333333</c:v>
                </c:pt>
                <c:pt idx="50">
                  <c:v>56.788330833333333</c:v>
                </c:pt>
                <c:pt idx="51">
                  <c:v>56.788330833333333</c:v>
                </c:pt>
                <c:pt idx="52">
                  <c:v>56.788330833333333</c:v>
                </c:pt>
                <c:pt idx="53">
                  <c:v>56.788330833333333</c:v>
                </c:pt>
                <c:pt idx="54">
                  <c:v>56.788330833333333</c:v>
                </c:pt>
                <c:pt idx="55">
                  <c:v>56.788330833333333</c:v>
                </c:pt>
                <c:pt idx="56">
                  <c:v>56.788330833333333</c:v>
                </c:pt>
                <c:pt idx="57">
                  <c:v>56.788330833333333</c:v>
                </c:pt>
                <c:pt idx="58">
                  <c:v>56.788330833333333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00068336"/>
        <c:axId val="1100068896"/>
      </c:lineChart>
      <c:catAx>
        <c:axId val="11000683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100068896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1100068896"/>
        <c:scaling>
          <c:orientation val="minMax"/>
          <c:max val="9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100068336"/>
        <c:crosses val="autoZero"/>
        <c:crossBetween val="midCat"/>
        <c:majorUnit val="15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034025955088947"/>
          <c:y val="0.5386201724784403"/>
          <c:w val="0.53108850976961208"/>
          <c:h val="0.2048625171853518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898549139690869"/>
          <c:y val="0.12642753126884751"/>
          <c:w val="0.7893478419364246"/>
          <c:h val="0.69764654418197725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'30'!$B$26</c:f>
              <c:strCache>
                <c:ptCount val="1"/>
                <c:pt idx="0">
                  <c:v>electric power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'30'!$I$25:$L$25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'30'!$I$26:$L$26</c:f>
              <c:numCache>
                <c:formatCode>0.000</c:formatCode>
                <c:ptCount val="4"/>
                <c:pt idx="0">
                  <c:v>-13.561433480000005</c:v>
                </c:pt>
                <c:pt idx="1">
                  <c:v>-27.455460519999974</c:v>
                </c:pt>
                <c:pt idx="2">
                  <c:v>-54.09712232000004</c:v>
                </c:pt>
                <c:pt idx="3">
                  <c:v>-36.512960000000021</c:v>
                </c:pt>
              </c:numCache>
            </c:numRef>
          </c:val>
          <c:extLst/>
        </c:ser>
        <c:ser>
          <c:idx val="2"/>
          <c:order val="1"/>
          <c:tx>
            <c:strRef>
              <c:f>'30'!$B$27</c:f>
              <c:strCache>
                <c:ptCount val="1"/>
                <c:pt idx="0">
                  <c:v>retail and other industry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'30'!$I$25:$L$25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'30'!$I$27:$L$27</c:f>
              <c:numCache>
                <c:formatCode>0.000</c:formatCode>
                <c:ptCount val="4"/>
                <c:pt idx="0">
                  <c:v>-1.7065281060000004</c:v>
                </c:pt>
                <c:pt idx="1">
                  <c:v>-2.0964671919999986</c:v>
                </c:pt>
                <c:pt idx="2">
                  <c:v>-1.225760747999999</c:v>
                </c:pt>
                <c:pt idx="3">
                  <c:v>-0.63206203999999744</c:v>
                </c:pt>
              </c:numCache>
            </c:numRef>
          </c:val>
          <c:extLst/>
        </c:ser>
        <c:ser>
          <c:idx val="4"/>
          <c:order val="2"/>
          <c:tx>
            <c:strRef>
              <c:f>'30'!$B$28</c:f>
              <c:strCache>
                <c:ptCount val="1"/>
                <c:pt idx="0">
                  <c:v>coke plants</c:v>
                </c:pt>
              </c:strCache>
            </c:strRef>
          </c:tx>
          <c:spPr>
            <a:solidFill>
              <a:schemeClr val="accent5"/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'30'!$I$25:$L$25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'30'!$I$28:$L$28</c:f>
              <c:numCache>
                <c:formatCode>0.000</c:formatCode>
                <c:ptCount val="4"/>
                <c:pt idx="0">
                  <c:v>1.0529550059999977</c:v>
                </c:pt>
                <c:pt idx="1">
                  <c:v>1.994959896000001</c:v>
                </c:pt>
                <c:pt idx="2">
                  <c:v>1.9105481019999999</c:v>
                </c:pt>
                <c:pt idx="3">
                  <c:v>0.47326599999999885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100075056"/>
        <c:axId val="1100075616"/>
      </c:barChart>
      <c:lineChart>
        <c:grouping val="stacked"/>
        <c:varyColors val="0"/>
        <c:ser>
          <c:idx val="3"/>
          <c:order val="3"/>
          <c:tx>
            <c:strRef>
              <c:f>'30'!$B$29</c:f>
              <c:strCache>
                <c:ptCount val="1"/>
                <c:pt idx="0">
                  <c:v>total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</c:ext>
            </c:extLst>
          </c:dLbls>
          <c:cat>
            <c:numRef>
              <c:f>'30'!$I$25:$L$25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'30'!$I$29:$L$29</c:f>
              <c:numCache>
                <c:formatCode>0.0</c:formatCode>
                <c:ptCount val="4"/>
                <c:pt idx="0">
                  <c:v>-14.215006580000008</c:v>
                </c:pt>
                <c:pt idx="1">
                  <c:v>-27.556967815999972</c:v>
                </c:pt>
                <c:pt idx="2">
                  <c:v>-53.412334966000039</c:v>
                </c:pt>
                <c:pt idx="3">
                  <c:v>-36.67175604000002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00075056"/>
        <c:axId val="1100075616"/>
      </c:lineChart>
      <c:scatterChart>
        <c:scatterStyle val="lineMarker"/>
        <c:varyColors val="0"/>
        <c:ser>
          <c:idx val="0"/>
          <c:order val="4"/>
          <c:tx>
            <c:strRef>
              <c:f>'30'!$B$99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'30'!$A$100:$A$101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'30'!$B$100:$B$101</c:f>
              <c:numCache>
                <c:formatCode>0.00</c:formatCode>
                <c:ptCount val="2"/>
                <c:pt idx="0">
                  <c:v>-80</c:v>
                </c:pt>
                <c:pt idx="1">
                  <c:v>20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00076736"/>
        <c:axId val="1100076176"/>
      </c:scatterChart>
      <c:catAx>
        <c:axId val="1100075056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100075616"/>
        <c:crosses val="autoZero"/>
        <c:auto val="1"/>
        <c:lblAlgn val="ctr"/>
        <c:lblOffset val="100"/>
        <c:tickLblSkip val="1"/>
        <c:noMultiLvlLbl val="0"/>
      </c:catAx>
      <c:valAx>
        <c:axId val="1100075616"/>
        <c:scaling>
          <c:orientation val="minMax"/>
          <c:max val="20"/>
          <c:min val="-8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100075056"/>
        <c:crosses val="autoZero"/>
        <c:crossBetween val="between"/>
        <c:majorUnit val="20"/>
      </c:valAx>
      <c:valAx>
        <c:axId val="1100076176"/>
        <c:scaling>
          <c:orientation val="minMax"/>
          <c:max val="20"/>
          <c:min val="-80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1100076736"/>
        <c:crosses val="max"/>
        <c:crossBetween val="midCat"/>
      </c:valAx>
      <c:valAx>
        <c:axId val="110007673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10007617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681356528355771"/>
          <c:y val="0.13146169228846391"/>
          <c:w val="0.80701659121172709"/>
          <c:h val="0.69330052493438321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'30'!$A$35:$A$94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'30'!$C$35:$C$94</c:f>
              <c:numCache>
                <c:formatCode>0.000</c:formatCode>
                <c:ptCount val="60"/>
                <c:pt idx="0">
                  <c:v>66.662224447</c:v>
                </c:pt>
                <c:pt idx="1">
                  <c:v>55.210717475999999</c:v>
                </c:pt>
                <c:pt idx="2">
                  <c:v>44.574606430000003</c:v>
                </c:pt>
                <c:pt idx="3">
                  <c:v>43.383704280000003</c:v>
                </c:pt>
                <c:pt idx="4">
                  <c:v>49.342932779000002</c:v>
                </c:pt>
                <c:pt idx="5">
                  <c:v>67.551228989999998</c:v>
                </c:pt>
                <c:pt idx="6">
                  <c:v>78.568539092999998</c:v>
                </c:pt>
                <c:pt idx="7">
                  <c:v>78.174536501999995</c:v>
                </c:pt>
                <c:pt idx="8">
                  <c:v>66.614897790000001</c:v>
                </c:pt>
                <c:pt idx="9">
                  <c:v>58.952702821000003</c:v>
                </c:pt>
                <c:pt idx="10">
                  <c:v>52.533241680000003</c:v>
                </c:pt>
                <c:pt idx="11">
                  <c:v>69.501358113999999</c:v>
                </c:pt>
                <c:pt idx="12">
                  <c:v>68.005594380999995</c:v>
                </c:pt>
                <c:pt idx="13">
                  <c:v>52.380923840000001</c:v>
                </c:pt>
                <c:pt idx="14">
                  <c:v>53.325237356999999</c:v>
                </c:pt>
                <c:pt idx="15">
                  <c:v>48.565446540000003</c:v>
                </c:pt>
                <c:pt idx="16">
                  <c:v>55.201684469</c:v>
                </c:pt>
                <c:pt idx="17">
                  <c:v>63.09854739</c:v>
                </c:pt>
                <c:pt idx="18">
                  <c:v>74.213783961000004</c:v>
                </c:pt>
                <c:pt idx="19">
                  <c:v>70.229130451000003</c:v>
                </c:pt>
                <c:pt idx="20">
                  <c:v>59.039437139999997</c:v>
                </c:pt>
                <c:pt idx="21">
                  <c:v>54.435841869000001</c:v>
                </c:pt>
                <c:pt idx="22">
                  <c:v>55.357275270000002</c:v>
                </c:pt>
                <c:pt idx="23">
                  <c:v>63.002781149</c:v>
                </c:pt>
                <c:pt idx="24">
                  <c:v>68.912957034000001</c:v>
                </c:pt>
                <c:pt idx="25">
                  <c:v>49.896906135999998</c:v>
                </c:pt>
                <c:pt idx="26">
                  <c:v>48.758389711</c:v>
                </c:pt>
                <c:pt idx="27">
                  <c:v>44.77639473</c:v>
                </c:pt>
                <c:pt idx="28">
                  <c:v>51.693600283000002</c:v>
                </c:pt>
                <c:pt idx="29">
                  <c:v>60.172520910000003</c:v>
                </c:pt>
                <c:pt idx="30">
                  <c:v>68.018142033999993</c:v>
                </c:pt>
                <c:pt idx="31">
                  <c:v>67.894055296000005</c:v>
                </c:pt>
                <c:pt idx="32">
                  <c:v>58.14436929</c:v>
                </c:pt>
                <c:pt idx="33">
                  <c:v>53.162745538000003</c:v>
                </c:pt>
                <c:pt idx="34">
                  <c:v>56.330898046999998</c:v>
                </c:pt>
                <c:pt idx="35">
                  <c:v>61.537734200000003</c:v>
                </c:pt>
                <c:pt idx="36">
                  <c:v>64.206708340000006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'30'!$A$35:$A$94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'30'!$D$35:$D$94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64.206708340000006</c:v>
                </c:pt>
                <c:pt idx="37">
                  <c:v>53.034750000000003</c:v>
                </c:pt>
                <c:pt idx="38">
                  <c:v>48.682980000000001</c:v>
                </c:pt>
                <c:pt idx="39">
                  <c:v>40.75497</c:v>
                </c:pt>
                <c:pt idx="40">
                  <c:v>45.658999999999999</c:v>
                </c:pt>
                <c:pt idx="41">
                  <c:v>52.76632</c:v>
                </c:pt>
                <c:pt idx="42">
                  <c:v>62.42991</c:v>
                </c:pt>
                <c:pt idx="43">
                  <c:v>64.055599999999998</c:v>
                </c:pt>
                <c:pt idx="44">
                  <c:v>49.259929999999997</c:v>
                </c:pt>
                <c:pt idx="45">
                  <c:v>48.648119999999999</c:v>
                </c:pt>
                <c:pt idx="46">
                  <c:v>47.710120000000003</c:v>
                </c:pt>
                <c:pt idx="47">
                  <c:v>58.677979999999998</c:v>
                </c:pt>
                <c:pt idx="48">
                  <c:v>65.251670000000004</c:v>
                </c:pt>
                <c:pt idx="49">
                  <c:v>52.974879999999999</c:v>
                </c:pt>
                <c:pt idx="50">
                  <c:v>46.231529999999999</c:v>
                </c:pt>
                <c:pt idx="51">
                  <c:v>37.703130000000002</c:v>
                </c:pt>
                <c:pt idx="52">
                  <c:v>42.67944</c:v>
                </c:pt>
                <c:pt idx="53">
                  <c:v>49.452309999999997</c:v>
                </c:pt>
                <c:pt idx="54">
                  <c:v>57.29692</c:v>
                </c:pt>
                <c:pt idx="55">
                  <c:v>58.047939999999997</c:v>
                </c:pt>
                <c:pt idx="56">
                  <c:v>45.198329999999999</c:v>
                </c:pt>
                <c:pt idx="57">
                  <c:v>44.450090000000003</c:v>
                </c:pt>
                <c:pt idx="58">
                  <c:v>43.950150000000001</c:v>
                </c:pt>
                <c:pt idx="59">
                  <c:v>55.978230000000003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'30'!$E$34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'30'!$A$35:$A$94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'30'!$E$35:$E$94</c:f>
              <c:numCache>
                <c:formatCode>0.000</c:formatCode>
                <c:ptCount val="60"/>
                <c:pt idx="2">
                  <c:v>60.922557533500019</c:v>
                </c:pt>
                <c:pt idx="3">
                  <c:v>60.922557533500019</c:v>
                </c:pt>
                <c:pt idx="4">
                  <c:v>60.922557533500019</c:v>
                </c:pt>
                <c:pt idx="5">
                  <c:v>60.922557533500019</c:v>
                </c:pt>
                <c:pt idx="6">
                  <c:v>60.922557533500019</c:v>
                </c:pt>
                <c:pt idx="7">
                  <c:v>60.922557533500019</c:v>
                </c:pt>
                <c:pt idx="8">
                  <c:v>60.922557533500019</c:v>
                </c:pt>
                <c:pt idx="9">
                  <c:v>60.922557533500019</c:v>
                </c:pt>
                <c:pt idx="14">
                  <c:v>59.737973651416674</c:v>
                </c:pt>
                <c:pt idx="15">
                  <c:v>59.737973651416674</c:v>
                </c:pt>
                <c:pt idx="16">
                  <c:v>59.737973651416674</c:v>
                </c:pt>
                <c:pt idx="17">
                  <c:v>59.737973651416674</c:v>
                </c:pt>
                <c:pt idx="18">
                  <c:v>59.737973651416674</c:v>
                </c:pt>
                <c:pt idx="19">
                  <c:v>59.737973651416674</c:v>
                </c:pt>
                <c:pt idx="20">
                  <c:v>59.737973651416674</c:v>
                </c:pt>
                <c:pt idx="21">
                  <c:v>59.737973651416674</c:v>
                </c:pt>
                <c:pt idx="26">
                  <c:v>57.441559434083331</c:v>
                </c:pt>
                <c:pt idx="27">
                  <c:v>57.441559434083331</c:v>
                </c:pt>
                <c:pt idx="28">
                  <c:v>57.441559434083331</c:v>
                </c:pt>
                <c:pt idx="29">
                  <c:v>57.441559434083331</c:v>
                </c:pt>
                <c:pt idx="30">
                  <c:v>57.441559434083331</c:v>
                </c:pt>
                <c:pt idx="31">
                  <c:v>57.441559434083331</c:v>
                </c:pt>
                <c:pt idx="32">
                  <c:v>57.441559434083331</c:v>
                </c:pt>
                <c:pt idx="33">
                  <c:v>57.441559434083331</c:v>
                </c:pt>
                <c:pt idx="38">
                  <c:v>52.990532361666673</c:v>
                </c:pt>
                <c:pt idx="39">
                  <c:v>52.990532361666673</c:v>
                </c:pt>
                <c:pt idx="40">
                  <c:v>52.990532361666673</c:v>
                </c:pt>
                <c:pt idx="41">
                  <c:v>52.990532361666673</c:v>
                </c:pt>
                <c:pt idx="42">
                  <c:v>52.990532361666673</c:v>
                </c:pt>
                <c:pt idx="43">
                  <c:v>52.990532361666673</c:v>
                </c:pt>
                <c:pt idx="44">
                  <c:v>52.990532361666673</c:v>
                </c:pt>
                <c:pt idx="45">
                  <c:v>52.990532361666673</c:v>
                </c:pt>
                <c:pt idx="50">
                  <c:v>49.934551666666664</c:v>
                </c:pt>
                <c:pt idx="51">
                  <c:v>49.934551666666664</c:v>
                </c:pt>
                <c:pt idx="52">
                  <c:v>49.934551666666664</c:v>
                </c:pt>
                <c:pt idx="53">
                  <c:v>49.934551666666664</c:v>
                </c:pt>
                <c:pt idx="54">
                  <c:v>49.934551666666664</c:v>
                </c:pt>
                <c:pt idx="55">
                  <c:v>49.934551666666664</c:v>
                </c:pt>
                <c:pt idx="56">
                  <c:v>49.934551666666664</c:v>
                </c:pt>
                <c:pt idx="57">
                  <c:v>49.934551666666664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00080656"/>
        <c:axId val="1100081216"/>
      </c:lineChart>
      <c:catAx>
        <c:axId val="11000806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100081216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1100081216"/>
        <c:scaling>
          <c:orientation val="minMax"/>
          <c:max val="10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100080656"/>
        <c:crosses val="autoZero"/>
        <c:crossBetween val="midCat"/>
        <c:majorUnit val="20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1266185476815398"/>
          <c:y val="0.57027245020126971"/>
          <c:w val="0.57275517643627882"/>
          <c:h val="0.173210076043554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baseline="0"/>
            </a:pPr>
            <a:r>
              <a:rPr lang="en-US" sz="1000" b="1" baseline="0"/>
              <a:t>U.S. electric power coal inventories</a:t>
            </a:r>
          </a:p>
          <a:p>
            <a:pPr algn="l">
              <a:defRPr baseline="0"/>
            </a:pPr>
            <a:r>
              <a:rPr lang="en-US" sz="1000" b="0" baseline="0"/>
              <a:t>million short tons</a:t>
            </a:r>
          </a:p>
        </c:rich>
      </c:tx>
      <c:layout>
        <c:manualLayout>
          <c:xMode val="edge"/>
          <c:yMode val="edge"/>
          <c:x val="7.9914156029642133E-3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6.2220271246581985E-2"/>
          <c:y val="0.15145009240708818"/>
          <c:w val="0.92594126953642986"/>
          <c:h val="0.66874155523458978"/>
        </c:manualLayout>
      </c:layout>
      <c:areaChart>
        <c:grouping val="stacked"/>
        <c:varyColors val="0"/>
        <c:ser>
          <c:idx val="1"/>
          <c:order val="1"/>
          <c:tx>
            <c:v>Historical range (low)</c:v>
          </c:tx>
          <c:spPr>
            <a:noFill/>
            <a:ln>
              <a:noFill/>
            </a:ln>
          </c:spPr>
          <c:cat>
            <c:numRef>
              <c:f>'31'!$A$28:$A$147</c:f>
              <c:numCache>
                <c:formatCode>mmm\ yyyy</c:formatCode>
                <c:ptCount val="120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  <c:pt idx="31">
                  <c:v>41487</c:v>
                </c:pt>
                <c:pt idx="32">
                  <c:v>41518</c:v>
                </c:pt>
                <c:pt idx="33">
                  <c:v>41548</c:v>
                </c:pt>
                <c:pt idx="34">
                  <c:v>41579</c:v>
                </c:pt>
                <c:pt idx="35">
                  <c:v>41609</c:v>
                </c:pt>
                <c:pt idx="36">
                  <c:v>41640</c:v>
                </c:pt>
                <c:pt idx="37">
                  <c:v>41671</c:v>
                </c:pt>
                <c:pt idx="38">
                  <c:v>41699</c:v>
                </c:pt>
                <c:pt idx="39">
                  <c:v>41730</c:v>
                </c:pt>
                <c:pt idx="40">
                  <c:v>41760</c:v>
                </c:pt>
                <c:pt idx="41">
                  <c:v>41791</c:v>
                </c:pt>
                <c:pt idx="42">
                  <c:v>41821</c:v>
                </c:pt>
                <c:pt idx="43">
                  <c:v>41852</c:v>
                </c:pt>
                <c:pt idx="44">
                  <c:v>41883</c:v>
                </c:pt>
                <c:pt idx="45">
                  <c:v>41913</c:v>
                </c:pt>
                <c:pt idx="46">
                  <c:v>41944</c:v>
                </c:pt>
                <c:pt idx="47">
                  <c:v>41974</c:v>
                </c:pt>
                <c:pt idx="48">
                  <c:v>42005</c:v>
                </c:pt>
                <c:pt idx="49">
                  <c:v>42036</c:v>
                </c:pt>
                <c:pt idx="50">
                  <c:v>42064</c:v>
                </c:pt>
                <c:pt idx="51">
                  <c:v>42095</c:v>
                </c:pt>
                <c:pt idx="52">
                  <c:v>42125</c:v>
                </c:pt>
                <c:pt idx="53">
                  <c:v>42156</c:v>
                </c:pt>
                <c:pt idx="54">
                  <c:v>42186</c:v>
                </c:pt>
                <c:pt idx="55">
                  <c:v>42217</c:v>
                </c:pt>
                <c:pt idx="56">
                  <c:v>42248</c:v>
                </c:pt>
                <c:pt idx="57">
                  <c:v>42278</c:v>
                </c:pt>
                <c:pt idx="58">
                  <c:v>42309</c:v>
                </c:pt>
                <c:pt idx="59">
                  <c:v>42339</c:v>
                </c:pt>
                <c:pt idx="60">
                  <c:v>42370</c:v>
                </c:pt>
                <c:pt idx="61">
                  <c:v>42401</c:v>
                </c:pt>
                <c:pt idx="62">
                  <c:v>42430</c:v>
                </c:pt>
                <c:pt idx="63">
                  <c:v>42461</c:v>
                </c:pt>
                <c:pt idx="64">
                  <c:v>42491</c:v>
                </c:pt>
                <c:pt idx="65">
                  <c:v>42522</c:v>
                </c:pt>
                <c:pt idx="66">
                  <c:v>42552</c:v>
                </c:pt>
                <c:pt idx="67">
                  <c:v>42583</c:v>
                </c:pt>
                <c:pt idx="68">
                  <c:v>42614</c:v>
                </c:pt>
                <c:pt idx="69">
                  <c:v>42644</c:v>
                </c:pt>
                <c:pt idx="70">
                  <c:v>42675</c:v>
                </c:pt>
                <c:pt idx="71">
                  <c:v>42705</c:v>
                </c:pt>
                <c:pt idx="72">
                  <c:v>42736</c:v>
                </c:pt>
                <c:pt idx="73">
                  <c:v>42767</c:v>
                </c:pt>
                <c:pt idx="74">
                  <c:v>42795</c:v>
                </c:pt>
                <c:pt idx="75">
                  <c:v>42826</c:v>
                </c:pt>
                <c:pt idx="76">
                  <c:v>42856</c:v>
                </c:pt>
                <c:pt idx="77">
                  <c:v>42887</c:v>
                </c:pt>
                <c:pt idx="78">
                  <c:v>42917</c:v>
                </c:pt>
                <c:pt idx="79">
                  <c:v>42948</c:v>
                </c:pt>
                <c:pt idx="80">
                  <c:v>42979</c:v>
                </c:pt>
                <c:pt idx="81">
                  <c:v>43009</c:v>
                </c:pt>
                <c:pt idx="82">
                  <c:v>43040</c:v>
                </c:pt>
                <c:pt idx="83">
                  <c:v>43070</c:v>
                </c:pt>
                <c:pt idx="84">
                  <c:v>43101</c:v>
                </c:pt>
                <c:pt idx="85">
                  <c:v>43132</c:v>
                </c:pt>
                <c:pt idx="86">
                  <c:v>43160</c:v>
                </c:pt>
                <c:pt idx="87">
                  <c:v>43191</c:v>
                </c:pt>
                <c:pt idx="88">
                  <c:v>43221</c:v>
                </c:pt>
                <c:pt idx="89">
                  <c:v>43252</c:v>
                </c:pt>
                <c:pt idx="90">
                  <c:v>43282</c:v>
                </c:pt>
                <c:pt idx="91">
                  <c:v>43313</c:v>
                </c:pt>
                <c:pt idx="92">
                  <c:v>43344</c:v>
                </c:pt>
                <c:pt idx="93">
                  <c:v>43374</c:v>
                </c:pt>
                <c:pt idx="94">
                  <c:v>43405</c:v>
                </c:pt>
                <c:pt idx="95">
                  <c:v>43435</c:v>
                </c:pt>
                <c:pt idx="96">
                  <c:v>43466</c:v>
                </c:pt>
                <c:pt idx="97">
                  <c:v>43497</c:v>
                </c:pt>
                <c:pt idx="98">
                  <c:v>43525</c:v>
                </c:pt>
                <c:pt idx="99">
                  <c:v>43556</c:v>
                </c:pt>
                <c:pt idx="100">
                  <c:v>43586</c:v>
                </c:pt>
                <c:pt idx="101">
                  <c:v>43617</c:v>
                </c:pt>
                <c:pt idx="102">
                  <c:v>43647</c:v>
                </c:pt>
                <c:pt idx="103">
                  <c:v>43678</c:v>
                </c:pt>
                <c:pt idx="104">
                  <c:v>43709</c:v>
                </c:pt>
                <c:pt idx="105">
                  <c:v>43739</c:v>
                </c:pt>
                <c:pt idx="106">
                  <c:v>43770</c:v>
                </c:pt>
                <c:pt idx="107">
                  <c:v>43800</c:v>
                </c:pt>
                <c:pt idx="108">
                  <c:v>43831</c:v>
                </c:pt>
                <c:pt idx="109">
                  <c:v>43862</c:v>
                </c:pt>
                <c:pt idx="110">
                  <c:v>43891</c:v>
                </c:pt>
                <c:pt idx="111">
                  <c:v>43922</c:v>
                </c:pt>
                <c:pt idx="112">
                  <c:v>43952</c:v>
                </c:pt>
                <c:pt idx="113">
                  <c:v>43983</c:v>
                </c:pt>
                <c:pt idx="114">
                  <c:v>44013</c:v>
                </c:pt>
                <c:pt idx="115">
                  <c:v>44044</c:v>
                </c:pt>
                <c:pt idx="116">
                  <c:v>44075</c:v>
                </c:pt>
                <c:pt idx="117">
                  <c:v>44105</c:v>
                </c:pt>
                <c:pt idx="118">
                  <c:v>44136</c:v>
                </c:pt>
                <c:pt idx="119">
                  <c:v>44166</c:v>
                </c:pt>
              </c:numCache>
            </c:numRef>
          </c:cat>
          <c:val>
            <c:numRef>
              <c:f>'31'!$C$28:$C$147</c:f>
              <c:numCache>
                <c:formatCode>0</c:formatCode>
                <c:ptCount val="120"/>
                <c:pt idx="0">
                  <c:v>123.51349500000001</c:v>
                </c:pt>
                <c:pt idx="1">
                  <c:v>119.90428300000001</c:v>
                </c:pt>
                <c:pt idx="2">
                  <c:v>118.260238</c:v>
                </c:pt>
                <c:pt idx="3">
                  <c:v>128.92501799999999</c:v>
                </c:pt>
                <c:pt idx="4">
                  <c:v>128.36279999999999</c:v>
                </c:pt>
                <c:pt idx="5">
                  <c:v>121.44792099999999</c:v>
                </c:pt>
                <c:pt idx="6">
                  <c:v>110.731427</c:v>
                </c:pt>
                <c:pt idx="7">
                  <c:v>104.138159</c:v>
                </c:pt>
                <c:pt idx="8">
                  <c:v>100.71674299999999</c:v>
                </c:pt>
                <c:pt idx="9">
                  <c:v>105.19275</c:v>
                </c:pt>
                <c:pt idx="10">
                  <c:v>104.423017</c:v>
                </c:pt>
                <c:pt idx="11">
                  <c:v>103.5723</c:v>
                </c:pt>
                <c:pt idx="12">
                  <c:v>123.51349500000001</c:v>
                </c:pt>
                <c:pt idx="13">
                  <c:v>119.90428300000001</c:v>
                </c:pt>
                <c:pt idx="14">
                  <c:v>118.260238</c:v>
                </c:pt>
                <c:pt idx="15">
                  <c:v>128.92501799999999</c:v>
                </c:pt>
                <c:pt idx="16">
                  <c:v>128.36279999999999</c:v>
                </c:pt>
                <c:pt idx="17">
                  <c:v>121.44792099999999</c:v>
                </c:pt>
                <c:pt idx="18">
                  <c:v>110.731427</c:v>
                </c:pt>
                <c:pt idx="19">
                  <c:v>104.138159</c:v>
                </c:pt>
                <c:pt idx="20">
                  <c:v>100.71674299999999</c:v>
                </c:pt>
                <c:pt idx="21">
                  <c:v>105.19275</c:v>
                </c:pt>
                <c:pt idx="22">
                  <c:v>104.423017</c:v>
                </c:pt>
                <c:pt idx="23">
                  <c:v>103.5723</c:v>
                </c:pt>
                <c:pt idx="24">
                  <c:v>123.51349500000001</c:v>
                </c:pt>
                <c:pt idx="25">
                  <c:v>119.90428300000001</c:v>
                </c:pt>
                <c:pt idx="26">
                  <c:v>118.260238</c:v>
                </c:pt>
                <c:pt idx="27">
                  <c:v>128.92501799999999</c:v>
                </c:pt>
                <c:pt idx="28">
                  <c:v>128.36279999999999</c:v>
                </c:pt>
                <c:pt idx="29">
                  <c:v>121.44792099999999</c:v>
                </c:pt>
                <c:pt idx="30">
                  <c:v>110.731427</c:v>
                </c:pt>
                <c:pt idx="31">
                  <c:v>104.138159</c:v>
                </c:pt>
                <c:pt idx="32">
                  <c:v>100.71674299999999</c:v>
                </c:pt>
                <c:pt idx="33">
                  <c:v>105.19275</c:v>
                </c:pt>
                <c:pt idx="34">
                  <c:v>104.423017</c:v>
                </c:pt>
                <c:pt idx="35">
                  <c:v>103.5723</c:v>
                </c:pt>
                <c:pt idx="36">
                  <c:v>123.51349500000001</c:v>
                </c:pt>
                <c:pt idx="37">
                  <c:v>119.90428300000001</c:v>
                </c:pt>
                <c:pt idx="38">
                  <c:v>118.260238</c:v>
                </c:pt>
                <c:pt idx="39">
                  <c:v>128.92501799999999</c:v>
                </c:pt>
                <c:pt idx="40">
                  <c:v>128.36279999999999</c:v>
                </c:pt>
                <c:pt idx="41">
                  <c:v>121.44792099999999</c:v>
                </c:pt>
                <c:pt idx="42">
                  <c:v>110.731427</c:v>
                </c:pt>
                <c:pt idx="43">
                  <c:v>104.138159</c:v>
                </c:pt>
                <c:pt idx="44">
                  <c:v>100.71674299999999</c:v>
                </c:pt>
                <c:pt idx="45">
                  <c:v>105.19275</c:v>
                </c:pt>
                <c:pt idx="46">
                  <c:v>104.423017</c:v>
                </c:pt>
                <c:pt idx="47">
                  <c:v>103.5723</c:v>
                </c:pt>
                <c:pt idx="48">
                  <c:v>123.51349500000001</c:v>
                </c:pt>
                <c:pt idx="49">
                  <c:v>119.90428300000001</c:v>
                </c:pt>
                <c:pt idx="50">
                  <c:v>118.260238</c:v>
                </c:pt>
                <c:pt idx="51">
                  <c:v>128.92501799999999</c:v>
                </c:pt>
                <c:pt idx="52">
                  <c:v>128.36279999999999</c:v>
                </c:pt>
                <c:pt idx="53">
                  <c:v>121.44792099999999</c:v>
                </c:pt>
                <c:pt idx="54">
                  <c:v>110.731427</c:v>
                </c:pt>
                <c:pt idx="55">
                  <c:v>104.138159</c:v>
                </c:pt>
                <c:pt idx="56">
                  <c:v>100.71674299999999</c:v>
                </c:pt>
                <c:pt idx="57">
                  <c:v>105.19275</c:v>
                </c:pt>
                <c:pt idx="58">
                  <c:v>104.423017</c:v>
                </c:pt>
                <c:pt idx="59">
                  <c:v>103.5723</c:v>
                </c:pt>
                <c:pt idx="60">
                  <c:v>123.51349500000001</c:v>
                </c:pt>
                <c:pt idx="61">
                  <c:v>119.90428300000001</c:v>
                </c:pt>
                <c:pt idx="62">
                  <c:v>118.260238</c:v>
                </c:pt>
                <c:pt idx="63">
                  <c:v>128.92501799999999</c:v>
                </c:pt>
                <c:pt idx="64">
                  <c:v>128.36279999999999</c:v>
                </c:pt>
                <c:pt idx="65">
                  <c:v>121.44792099999999</c:v>
                </c:pt>
                <c:pt idx="66">
                  <c:v>110.731427</c:v>
                </c:pt>
                <c:pt idx="67">
                  <c:v>104.138159</c:v>
                </c:pt>
                <c:pt idx="68">
                  <c:v>100.71674299999999</c:v>
                </c:pt>
                <c:pt idx="69">
                  <c:v>105.19275</c:v>
                </c:pt>
                <c:pt idx="70">
                  <c:v>104.423017</c:v>
                </c:pt>
                <c:pt idx="71">
                  <c:v>103.5723</c:v>
                </c:pt>
                <c:pt idx="72">
                  <c:v>123.51349500000001</c:v>
                </c:pt>
                <c:pt idx="73">
                  <c:v>119.90428300000001</c:v>
                </c:pt>
                <c:pt idx="74">
                  <c:v>118.260238</c:v>
                </c:pt>
                <c:pt idx="75">
                  <c:v>128.92501799999999</c:v>
                </c:pt>
                <c:pt idx="76">
                  <c:v>128.36279999999999</c:v>
                </c:pt>
                <c:pt idx="77">
                  <c:v>121.44792099999999</c:v>
                </c:pt>
                <c:pt idx="78">
                  <c:v>110.731427</c:v>
                </c:pt>
                <c:pt idx="79">
                  <c:v>104.138159</c:v>
                </c:pt>
                <c:pt idx="80">
                  <c:v>100.71674299999999</c:v>
                </c:pt>
                <c:pt idx="81">
                  <c:v>105.19275</c:v>
                </c:pt>
                <c:pt idx="82">
                  <c:v>104.423017</c:v>
                </c:pt>
                <c:pt idx="83">
                  <c:v>103.5723</c:v>
                </c:pt>
                <c:pt idx="84">
                  <c:v>123.51349500000001</c:v>
                </c:pt>
                <c:pt idx="85">
                  <c:v>119.90428300000001</c:v>
                </c:pt>
                <c:pt idx="86">
                  <c:v>118.260238</c:v>
                </c:pt>
                <c:pt idx="87">
                  <c:v>128.92501799999999</c:v>
                </c:pt>
                <c:pt idx="88">
                  <c:v>128.36279999999999</c:v>
                </c:pt>
                <c:pt idx="89">
                  <c:v>121.44792099999999</c:v>
                </c:pt>
                <c:pt idx="90">
                  <c:v>110.731427</c:v>
                </c:pt>
                <c:pt idx="91">
                  <c:v>104.138159</c:v>
                </c:pt>
                <c:pt idx="92">
                  <c:v>100.71674299999999</c:v>
                </c:pt>
                <c:pt idx="93">
                  <c:v>105.19275</c:v>
                </c:pt>
                <c:pt idx="94">
                  <c:v>104.423017</c:v>
                </c:pt>
                <c:pt idx="95">
                  <c:v>103.5723</c:v>
                </c:pt>
                <c:pt idx="96">
                  <c:v>123.51349500000001</c:v>
                </c:pt>
                <c:pt idx="97">
                  <c:v>119.90428300000001</c:v>
                </c:pt>
                <c:pt idx="98">
                  <c:v>118.260238</c:v>
                </c:pt>
                <c:pt idx="99">
                  <c:v>128.92501799999999</c:v>
                </c:pt>
                <c:pt idx="100">
                  <c:v>128.36279999999999</c:v>
                </c:pt>
                <c:pt idx="101">
                  <c:v>121.44792099999999</c:v>
                </c:pt>
                <c:pt idx="102">
                  <c:v>110.731427</c:v>
                </c:pt>
                <c:pt idx="103">
                  <c:v>104.138159</c:v>
                </c:pt>
                <c:pt idx="104">
                  <c:v>100.71674299999999</c:v>
                </c:pt>
                <c:pt idx="105">
                  <c:v>105.19275</c:v>
                </c:pt>
                <c:pt idx="106">
                  <c:v>104.423017</c:v>
                </c:pt>
                <c:pt idx="107">
                  <c:v>103.5723</c:v>
                </c:pt>
                <c:pt idx="108">
                  <c:v>123.51349500000001</c:v>
                </c:pt>
                <c:pt idx="109">
                  <c:v>119.90428300000001</c:v>
                </c:pt>
                <c:pt idx="110">
                  <c:v>118.260238</c:v>
                </c:pt>
                <c:pt idx="111">
                  <c:v>128.92501799999999</c:v>
                </c:pt>
                <c:pt idx="112">
                  <c:v>128.36279999999999</c:v>
                </c:pt>
                <c:pt idx="113">
                  <c:v>121.44792099999999</c:v>
                </c:pt>
                <c:pt idx="114">
                  <c:v>110.731427</c:v>
                </c:pt>
                <c:pt idx="115">
                  <c:v>104.138159</c:v>
                </c:pt>
                <c:pt idx="116">
                  <c:v>100.71674299999999</c:v>
                </c:pt>
                <c:pt idx="117">
                  <c:v>105.19275</c:v>
                </c:pt>
                <c:pt idx="118">
                  <c:v>104.423017</c:v>
                </c:pt>
                <c:pt idx="119">
                  <c:v>103.5723</c:v>
                </c:pt>
              </c:numCache>
            </c:numRef>
          </c:val>
        </c:ser>
        <c:ser>
          <c:idx val="2"/>
          <c:order val="2"/>
          <c:tx>
            <c:v>Historical range</c:v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  <a:ln>
              <a:noFill/>
            </a:ln>
          </c:spPr>
          <c:cat>
            <c:numRef>
              <c:f>'31'!$A$28:$A$147</c:f>
              <c:numCache>
                <c:formatCode>mmm\ yyyy</c:formatCode>
                <c:ptCount val="120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  <c:pt idx="31">
                  <c:v>41487</c:v>
                </c:pt>
                <c:pt idx="32">
                  <c:v>41518</c:v>
                </c:pt>
                <c:pt idx="33">
                  <c:v>41548</c:v>
                </c:pt>
                <c:pt idx="34">
                  <c:v>41579</c:v>
                </c:pt>
                <c:pt idx="35">
                  <c:v>41609</c:v>
                </c:pt>
                <c:pt idx="36">
                  <c:v>41640</c:v>
                </c:pt>
                <c:pt idx="37">
                  <c:v>41671</c:v>
                </c:pt>
                <c:pt idx="38">
                  <c:v>41699</c:v>
                </c:pt>
                <c:pt idx="39">
                  <c:v>41730</c:v>
                </c:pt>
                <c:pt idx="40">
                  <c:v>41760</c:v>
                </c:pt>
                <c:pt idx="41">
                  <c:v>41791</c:v>
                </c:pt>
                <c:pt idx="42">
                  <c:v>41821</c:v>
                </c:pt>
                <c:pt idx="43">
                  <c:v>41852</c:v>
                </c:pt>
                <c:pt idx="44">
                  <c:v>41883</c:v>
                </c:pt>
                <c:pt idx="45">
                  <c:v>41913</c:v>
                </c:pt>
                <c:pt idx="46">
                  <c:v>41944</c:v>
                </c:pt>
                <c:pt idx="47">
                  <c:v>41974</c:v>
                </c:pt>
                <c:pt idx="48">
                  <c:v>42005</c:v>
                </c:pt>
                <c:pt idx="49">
                  <c:v>42036</c:v>
                </c:pt>
                <c:pt idx="50">
                  <c:v>42064</c:v>
                </c:pt>
                <c:pt idx="51">
                  <c:v>42095</c:v>
                </c:pt>
                <c:pt idx="52">
                  <c:v>42125</c:v>
                </c:pt>
                <c:pt idx="53">
                  <c:v>42156</c:v>
                </c:pt>
                <c:pt idx="54">
                  <c:v>42186</c:v>
                </c:pt>
                <c:pt idx="55">
                  <c:v>42217</c:v>
                </c:pt>
                <c:pt idx="56">
                  <c:v>42248</c:v>
                </c:pt>
                <c:pt idx="57">
                  <c:v>42278</c:v>
                </c:pt>
                <c:pt idx="58">
                  <c:v>42309</c:v>
                </c:pt>
                <c:pt idx="59">
                  <c:v>42339</c:v>
                </c:pt>
                <c:pt idx="60">
                  <c:v>42370</c:v>
                </c:pt>
                <c:pt idx="61">
                  <c:v>42401</c:v>
                </c:pt>
                <c:pt idx="62">
                  <c:v>42430</c:v>
                </c:pt>
                <c:pt idx="63">
                  <c:v>42461</c:v>
                </c:pt>
                <c:pt idx="64">
                  <c:v>42491</c:v>
                </c:pt>
                <c:pt idx="65">
                  <c:v>42522</c:v>
                </c:pt>
                <c:pt idx="66">
                  <c:v>42552</c:v>
                </c:pt>
                <c:pt idx="67">
                  <c:v>42583</c:v>
                </c:pt>
                <c:pt idx="68">
                  <c:v>42614</c:v>
                </c:pt>
                <c:pt idx="69">
                  <c:v>42644</c:v>
                </c:pt>
                <c:pt idx="70">
                  <c:v>42675</c:v>
                </c:pt>
                <c:pt idx="71">
                  <c:v>42705</c:v>
                </c:pt>
                <c:pt idx="72">
                  <c:v>42736</c:v>
                </c:pt>
                <c:pt idx="73">
                  <c:v>42767</c:v>
                </c:pt>
                <c:pt idx="74">
                  <c:v>42795</c:v>
                </c:pt>
                <c:pt idx="75">
                  <c:v>42826</c:v>
                </c:pt>
                <c:pt idx="76">
                  <c:v>42856</c:v>
                </c:pt>
                <c:pt idx="77">
                  <c:v>42887</c:v>
                </c:pt>
                <c:pt idx="78">
                  <c:v>42917</c:v>
                </c:pt>
                <c:pt idx="79">
                  <c:v>42948</c:v>
                </c:pt>
                <c:pt idx="80">
                  <c:v>42979</c:v>
                </c:pt>
                <c:pt idx="81">
                  <c:v>43009</c:v>
                </c:pt>
                <c:pt idx="82">
                  <c:v>43040</c:v>
                </c:pt>
                <c:pt idx="83">
                  <c:v>43070</c:v>
                </c:pt>
                <c:pt idx="84">
                  <c:v>43101</c:v>
                </c:pt>
                <c:pt idx="85">
                  <c:v>43132</c:v>
                </c:pt>
                <c:pt idx="86">
                  <c:v>43160</c:v>
                </c:pt>
                <c:pt idx="87">
                  <c:v>43191</c:v>
                </c:pt>
                <c:pt idx="88">
                  <c:v>43221</c:v>
                </c:pt>
                <c:pt idx="89">
                  <c:v>43252</c:v>
                </c:pt>
                <c:pt idx="90">
                  <c:v>43282</c:v>
                </c:pt>
                <c:pt idx="91">
                  <c:v>43313</c:v>
                </c:pt>
                <c:pt idx="92">
                  <c:v>43344</c:v>
                </c:pt>
                <c:pt idx="93">
                  <c:v>43374</c:v>
                </c:pt>
                <c:pt idx="94">
                  <c:v>43405</c:v>
                </c:pt>
                <c:pt idx="95">
                  <c:v>43435</c:v>
                </c:pt>
                <c:pt idx="96">
                  <c:v>43466</c:v>
                </c:pt>
                <c:pt idx="97">
                  <c:v>43497</c:v>
                </c:pt>
                <c:pt idx="98">
                  <c:v>43525</c:v>
                </c:pt>
                <c:pt idx="99">
                  <c:v>43556</c:v>
                </c:pt>
                <c:pt idx="100">
                  <c:v>43586</c:v>
                </c:pt>
                <c:pt idx="101">
                  <c:v>43617</c:v>
                </c:pt>
                <c:pt idx="102">
                  <c:v>43647</c:v>
                </c:pt>
                <c:pt idx="103">
                  <c:v>43678</c:v>
                </c:pt>
                <c:pt idx="104">
                  <c:v>43709</c:v>
                </c:pt>
                <c:pt idx="105">
                  <c:v>43739</c:v>
                </c:pt>
                <c:pt idx="106">
                  <c:v>43770</c:v>
                </c:pt>
                <c:pt idx="107">
                  <c:v>43800</c:v>
                </c:pt>
                <c:pt idx="108">
                  <c:v>43831</c:v>
                </c:pt>
                <c:pt idx="109">
                  <c:v>43862</c:v>
                </c:pt>
                <c:pt idx="110">
                  <c:v>43891</c:v>
                </c:pt>
                <c:pt idx="111">
                  <c:v>43922</c:v>
                </c:pt>
                <c:pt idx="112">
                  <c:v>43952</c:v>
                </c:pt>
                <c:pt idx="113">
                  <c:v>43983</c:v>
                </c:pt>
                <c:pt idx="114">
                  <c:v>44013</c:v>
                </c:pt>
                <c:pt idx="115">
                  <c:v>44044</c:v>
                </c:pt>
                <c:pt idx="116">
                  <c:v>44075</c:v>
                </c:pt>
                <c:pt idx="117">
                  <c:v>44105</c:v>
                </c:pt>
                <c:pt idx="118">
                  <c:v>44136</c:v>
                </c:pt>
                <c:pt idx="119">
                  <c:v>44166</c:v>
                </c:pt>
              </c:numCache>
            </c:numRef>
          </c:cat>
          <c:val>
            <c:numRef>
              <c:f>'31'!$E$28:$E$147</c:f>
              <c:numCache>
                <c:formatCode>0</c:formatCode>
                <c:ptCount val="120"/>
                <c:pt idx="0">
                  <c:v>63.689551999999992</c:v>
                </c:pt>
                <c:pt idx="1">
                  <c:v>67.159334999999984</c:v>
                </c:pt>
                <c:pt idx="2">
                  <c:v>77.119572999999988</c:v>
                </c:pt>
                <c:pt idx="3">
                  <c:v>73.340374999999995</c:v>
                </c:pt>
                <c:pt idx="4">
                  <c:v>74.774645000000021</c:v>
                </c:pt>
                <c:pt idx="5">
                  <c:v>76.47606900000001</c:v>
                </c:pt>
                <c:pt idx="6">
                  <c:v>73.227026999999993</c:v>
                </c:pt>
                <c:pt idx="7">
                  <c:v>74.398787999999996</c:v>
                </c:pt>
                <c:pt idx="8">
                  <c:v>81.302908000000016</c:v>
                </c:pt>
                <c:pt idx="9">
                  <c:v>81.203383999999986</c:v>
                </c:pt>
                <c:pt idx="10">
                  <c:v>84.171554</c:v>
                </c:pt>
                <c:pt idx="11">
                  <c:v>91.975736999999995</c:v>
                </c:pt>
                <c:pt idx="12">
                  <c:v>63.689551999999992</c:v>
                </c:pt>
                <c:pt idx="13">
                  <c:v>67.159334999999984</c:v>
                </c:pt>
                <c:pt idx="14">
                  <c:v>77.119572999999988</c:v>
                </c:pt>
                <c:pt idx="15">
                  <c:v>73.340374999999995</c:v>
                </c:pt>
                <c:pt idx="16">
                  <c:v>74.774645000000021</c:v>
                </c:pt>
                <c:pt idx="17">
                  <c:v>76.47606900000001</c:v>
                </c:pt>
                <c:pt idx="18">
                  <c:v>73.227026999999993</c:v>
                </c:pt>
                <c:pt idx="19">
                  <c:v>74.398787999999996</c:v>
                </c:pt>
                <c:pt idx="20">
                  <c:v>81.302908000000016</c:v>
                </c:pt>
                <c:pt idx="21">
                  <c:v>81.203383999999986</c:v>
                </c:pt>
                <c:pt idx="22">
                  <c:v>84.171554</c:v>
                </c:pt>
                <c:pt idx="23">
                  <c:v>91.975736999999995</c:v>
                </c:pt>
                <c:pt idx="24">
                  <c:v>63.689551999999992</c:v>
                </c:pt>
                <c:pt idx="25">
                  <c:v>67.159334999999984</c:v>
                </c:pt>
                <c:pt idx="26">
                  <c:v>77.119572999999988</c:v>
                </c:pt>
                <c:pt idx="27">
                  <c:v>73.340374999999995</c:v>
                </c:pt>
                <c:pt idx="28">
                  <c:v>74.774645000000021</c:v>
                </c:pt>
                <c:pt idx="29">
                  <c:v>76.47606900000001</c:v>
                </c:pt>
                <c:pt idx="30">
                  <c:v>73.227026999999993</c:v>
                </c:pt>
                <c:pt idx="31">
                  <c:v>74.398787999999996</c:v>
                </c:pt>
                <c:pt idx="32">
                  <c:v>81.302908000000016</c:v>
                </c:pt>
                <c:pt idx="33">
                  <c:v>81.203383999999986</c:v>
                </c:pt>
                <c:pt idx="34">
                  <c:v>84.171554</c:v>
                </c:pt>
                <c:pt idx="35">
                  <c:v>91.975736999999995</c:v>
                </c:pt>
                <c:pt idx="36">
                  <c:v>63.689551999999992</c:v>
                </c:pt>
                <c:pt idx="37">
                  <c:v>67.159334999999984</c:v>
                </c:pt>
                <c:pt idx="38">
                  <c:v>77.119572999999988</c:v>
                </c:pt>
                <c:pt idx="39">
                  <c:v>73.340374999999995</c:v>
                </c:pt>
                <c:pt idx="40">
                  <c:v>74.774645000000021</c:v>
                </c:pt>
                <c:pt idx="41">
                  <c:v>76.47606900000001</c:v>
                </c:pt>
                <c:pt idx="42">
                  <c:v>73.227026999999993</c:v>
                </c:pt>
                <c:pt idx="43">
                  <c:v>74.398787999999996</c:v>
                </c:pt>
                <c:pt idx="44">
                  <c:v>81.302908000000016</c:v>
                </c:pt>
                <c:pt idx="45">
                  <c:v>81.203383999999986</c:v>
                </c:pt>
                <c:pt idx="46">
                  <c:v>84.171554</c:v>
                </c:pt>
                <c:pt idx="47">
                  <c:v>91.975736999999995</c:v>
                </c:pt>
                <c:pt idx="48">
                  <c:v>63.689551999999992</c:v>
                </c:pt>
                <c:pt idx="49">
                  <c:v>67.159334999999984</c:v>
                </c:pt>
                <c:pt idx="50">
                  <c:v>77.119572999999988</c:v>
                </c:pt>
                <c:pt idx="51">
                  <c:v>73.340374999999995</c:v>
                </c:pt>
                <c:pt idx="52">
                  <c:v>74.774645000000021</c:v>
                </c:pt>
                <c:pt idx="53">
                  <c:v>76.47606900000001</c:v>
                </c:pt>
                <c:pt idx="54">
                  <c:v>73.227026999999993</c:v>
                </c:pt>
                <c:pt idx="55">
                  <c:v>74.398787999999996</c:v>
                </c:pt>
                <c:pt idx="56">
                  <c:v>81.302908000000016</c:v>
                </c:pt>
                <c:pt idx="57">
                  <c:v>81.203383999999986</c:v>
                </c:pt>
                <c:pt idx="58">
                  <c:v>84.171554</c:v>
                </c:pt>
                <c:pt idx="59">
                  <c:v>91.975736999999995</c:v>
                </c:pt>
                <c:pt idx="60">
                  <c:v>63.689551999999992</c:v>
                </c:pt>
                <c:pt idx="61">
                  <c:v>67.159334999999984</c:v>
                </c:pt>
                <c:pt idx="62">
                  <c:v>77.119572999999988</c:v>
                </c:pt>
                <c:pt idx="63">
                  <c:v>73.340374999999995</c:v>
                </c:pt>
                <c:pt idx="64">
                  <c:v>74.774645000000021</c:v>
                </c:pt>
                <c:pt idx="65">
                  <c:v>76.47606900000001</c:v>
                </c:pt>
                <c:pt idx="66">
                  <c:v>73.227026999999993</c:v>
                </c:pt>
                <c:pt idx="67">
                  <c:v>74.398787999999996</c:v>
                </c:pt>
                <c:pt idx="68">
                  <c:v>81.302908000000016</c:v>
                </c:pt>
                <c:pt idx="69">
                  <c:v>81.203383999999986</c:v>
                </c:pt>
                <c:pt idx="70">
                  <c:v>84.171554</c:v>
                </c:pt>
                <c:pt idx="71">
                  <c:v>91.975736999999995</c:v>
                </c:pt>
                <c:pt idx="72">
                  <c:v>63.689551999999992</c:v>
                </c:pt>
                <c:pt idx="73">
                  <c:v>67.159334999999984</c:v>
                </c:pt>
                <c:pt idx="74">
                  <c:v>77.119572999999988</c:v>
                </c:pt>
                <c:pt idx="75">
                  <c:v>73.340374999999995</c:v>
                </c:pt>
                <c:pt idx="76">
                  <c:v>74.774645000000021</c:v>
                </c:pt>
                <c:pt idx="77">
                  <c:v>76.47606900000001</c:v>
                </c:pt>
                <c:pt idx="78">
                  <c:v>73.227026999999993</c:v>
                </c:pt>
                <c:pt idx="79">
                  <c:v>74.398787999999996</c:v>
                </c:pt>
                <c:pt idx="80">
                  <c:v>81.302908000000016</c:v>
                </c:pt>
                <c:pt idx="81">
                  <c:v>81.203383999999986</c:v>
                </c:pt>
                <c:pt idx="82">
                  <c:v>84.171554</c:v>
                </c:pt>
                <c:pt idx="83">
                  <c:v>91.975736999999995</c:v>
                </c:pt>
                <c:pt idx="84">
                  <c:v>63.689551999999992</c:v>
                </c:pt>
                <c:pt idx="85">
                  <c:v>67.159334999999984</c:v>
                </c:pt>
                <c:pt idx="86">
                  <c:v>77.119572999999988</c:v>
                </c:pt>
                <c:pt idx="87">
                  <c:v>73.340374999999995</c:v>
                </c:pt>
                <c:pt idx="88">
                  <c:v>74.774645000000021</c:v>
                </c:pt>
                <c:pt idx="89">
                  <c:v>76.47606900000001</c:v>
                </c:pt>
                <c:pt idx="90">
                  <c:v>73.227026999999993</c:v>
                </c:pt>
                <c:pt idx="91">
                  <c:v>74.398787999999996</c:v>
                </c:pt>
                <c:pt idx="92">
                  <c:v>81.302908000000016</c:v>
                </c:pt>
                <c:pt idx="93">
                  <c:v>81.203383999999986</c:v>
                </c:pt>
                <c:pt idx="94">
                  <c:v>84.171554</c:v>
                </c:pt>
                <c:pt idx="95">
                  <c:v>91.975736999999995</c:v>
                </c:pt>
                <c:pt idx="96">
                  <c:v>63.689551999999992</c:v>
                </c:pt>
                <c:pt idx="97">
                  <c:v>67.159334999999984</c:v>
                </c:pt>
                <c:pt idx="98">
                  <c:v>77.119572999999988</c:v>
                </c:pt>
                <c:pt idx="99">
                  <c:v>73.340374999999995</c:v>
                </c:pt>
                <c:pt idx="100">
                  <c:v>74.774645000000021</c:v>
                </c:pt>
                <c:pt idx="101">
                  <c:v>76.47606900000001</c:v>
                </c:pt>
                <c:pt idx="102">
                  <c:v>73.227026999999993</c:v>
                </c:pt>
                <c:pt idx="103">
                  <c:v>74.398787999999996</c:v>
                </c:pt>
                <c:pt idx="104">
                  <c:v>81.302908000000016</c:v>
                </c:pt>
                <c:pt idx="105">
                  <c:v>81.203383999999986</c:v>
                </c:pt>
                <c:pt idx="106">
                  <c:v>84.171554</c:v>
                </c:pt>
                <c:pt idx="107">
                  <c:v>91.975736999999995</c:v>
                </c:pt>
                <c:pt idx="108">
                  <c:v>63.689551999999992</c:v>
                </c:pt>
                <c:pt idx="109">
                  <c:v>67.159334999999984</c:v>
                </c:pt>
                <c:pt idx="110">
                  <c:v>77.119572999999988</c:v>
                </c:pt>
                <c:pt idx="111">
                  <c:v>73.340374999999995</c:v>
                </c:pt>
                <c:pt idx="112">
                  <c:v>74.774645000000021</c:v>
                </c:pt>
                <c:pt idx="113">
                  <c:v>76.47606900000001</c:v>
                </c:pt>
                <c:pt idx="114">
                  <c:v>73.227026999999993</c:v>
                </c:pt>
                <c:pt idx="115">
                  <c:v>74.398787999999996</c:v>
                </c:pt>
                <c:pt idx="116">
                  <c:v>81.302908000000016</c:v>
                </c:pt>
                <c:pt idx="117">
                  <c:v>81.203383999999986</c:v>
                </c:pt>
                <c:pt idx="118">
                  <c:v>84.171554</c:v>
                </c:pt>
                <c:pt idx="119">
                  <c:v>91.975736999999995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00086256"/>
        <c:axId val="1100086816"/>
      </c:areaChart>
      <c:lineChart>
        <c:grouping val="standard"/>
        <c:varyColors val="0"/>
        <c:ser>
          <c:idx val="0"/>
          <c:order val="0"/>
          <c:tx>
            <c:v>U.S. electric power coal stocks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'31'!$A$28:$A$147</c:f>
              <c:numCache>
                <c:formatCode>mmm\ yyyy</c:formatCode>
                <c:ptCount val="120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  <c:pt idx="31">
                  <c:v>41487</c:v>
                </c:pt>
                <c:pt idx="32">
                  <c:v>41518</c:v>
                </c:pt>
                <c:pt idx="33">
                  <c:v>41548</c:v>
                </c:pt>
                <c:pt idx="34">
                  <c:v>41579</c:v>
                </c:pt>
                <c:pt idx="35">
                  <c:v>41609</c:v>
                </c:pt>
                <c:pt idx="36">
                  <c:v>41640</c:v>
                </c:pt>
                <c:pt idx="37">
                  <c:v>41671</c:v>
                </c:pt>
                <c:pt idx="38">
                  <c:v>41699</c:v>
                </c:pt>
                <c:pt idx="39">
                  <c:v>41730</c:v>
                </c:pt>
                <c:pt idx="40">
                  <c:v>41760</c:v>
                </c:pt>
                <c:pt idx="41">
                  <c:v>41791</c:v>
                </c:pt>
                <c:pt idx="42">
                  <c:v>41821</c:v>
                </c:pt>
                <c:pt idx="43">
                  <c:v>41852</c:v>
                </c:pt>
                <c:pt idx="44">
                  <c:v>41883</c:v>
                </c:pt>
                <c:pt idx="45">
                  <c:v>41913</c:v>
                </c:pt>
                <c:pt idx="46">
                  <c:v>41944</c:v>
                </c:pt>
                <c:pt idx="47">
                  <c:v>41974</c:v>
                </c:pt>
                <c:pt idx="48">
                  <c:v>42005</c:v>
                </c:pt>
                <c:pt idx="49">
                  <c:v>42036</c:v>
                </c:pt>
                <c:pt idx="50">
                  <c:v>42064</c:v>
                </c:pt>
                <c:pt idx="51">
                  <c:v>42095</c:v>
                </c:pt>
                <c:pt idx="52">
                  <c:v>42125</c:v>
                </c:pt>
                <c:pt idx="53">
                  <c:v>42156</c:v>
                </c:pt>
                <c:pt idx="54">
                  <c:v>42186</c:v>
                </c:pt>
                <c:pt idx="55">
                  <c:v>42217</c:v>
                </c:pt>
                <c:pt idx="56">
                  <c:v>42248</c:v>
                </c:pt>
                <c:pt idx="57">
                  <c:v>42278</c:v>
                </c:pt>
                <c:pt idx="58">
                  <c:v>42309</c:v>
                </c:pt>
                <c:pt idx="59">
                  <c:v>42339</c:v>
                </c:pt>
                <c:pt idx="60">
                  <c:v>42370</c:v>
                </c:pt>
                <c:pt idx="61">
                  <c:v>42401</c:v>
                </c:pt>
                <c:pt idx="62">
                  <c:v>42430</c:v>
                </c:pt>
                <c:pt idx="63">
                  <c:v>42461</c:v>
                </c:pt>
                <c:pt idx="64">
                  <c:v>42491</c:v>
                </c:pt>
                <c:pt idx="65">
                  <c:v>42522</c:v>
                </c:pt>
                <c:pt idx="66">
                  <c:v>42552</c:v>
                </c:pt>
                <c:pt idx="67">
                  <c:v>42583</c:v>
                </c:pt>
                <c:pt idx="68">
                  <c:v>42614</c:v>
                </c:pt>
                <c:pt idx="69">
                  <c:v>42644</c:v>
                </c:pt>
                <c:pt idx="70">
                  <c:v>42675</c:v>
                </c:pt>
                <c:pt idx="71">
                  <c:v>42705</c:v>
                </c:pt>
                <c:pt idx="72">
                  <c:v>42736</c:v>
                </c:pt>
                <c:pt idx="73">
                  <c:v>42767</c:v>
                </c:pt>
                <c:pt idx="74">
                  <c:v>42795</c:v>
                </c:pt>
                <c:pt idx="75">
                  <c:v>42826</c:v>
                </c:pt>
                <c:pt idx="76">
                  <c:v>42856</c:v>
                </c:pt>
                <c:pt idx="77">
                  <c:v>42887</c:v>
                </c:pt>
                <c:pt idx="78">
                  <c:v>42917</c:v>
                </c:pt>
                <c:pt idx="79">
                  <c:v>42948</c:v>
                </c:pt>
                <c:pt idx="80">
                  <c:v>42979</c:v>
                </c:pt>
                <c:pt idx="81">
                  <c:v>43009</c:v>
                </c:pt>
                <c:pt idx="82">
                  <c:v>43040</c:v>
                </c:pt>
                <c:pt idx="83">
                  <c:v>43070</c:v>
                </c:pt>
                <c:pt idx="84">
                  <c:v>43101</c:v>
                </c:pt>
                <c:pt idx="85">
                  <c:v>43132</c:v>
                </c:pt>
                <c:pt idx="86">
                  <c:v>43160</c:v>
                </c:pt>
                <c:pt idx="87">
                  <c:v>43191</c:v>
                </c:pt>
                <c:pt idx="88">
                  <c:v>43221</c:v>
                </c:pt>
                <c:pt idx="89">
                  <c:v>43252</c:v>
                </c:pt>
                <c:pt idx="90">
                  <c:v>43282</c:v>
                </c:pt>
                <c:pt idx="91">
                  <c:v>43313</c:v>
                </c:pt>
                <c:pt idx="92">
                  <c:v>43344</c:v>
                </c:pt>
                <c:pt idx="93">
                  <c:v>43374</c:v>
                </c:pt>
                <c:pt idx="94">
                  <c:v>43405</c:v>
                </c:pt>
                <c:pt idx="95">
                  <c:v>43435</c:v>
                </c:pt>
                <c:pt idx="96">
                  <c:v>43466</c:v>
                </c:pt>
                <c:pt idx="97">
                  <c:v>43497</c:v>
                </c:pt>
                <c:pt idx="98">
                  <c:v>43525</c:v>
                </c:pt>
                <c:pt idx="99">
                  <c:v>43556</c:v>
                </c:pt>
                <c:pt idx="100">
                  <c:v>43586</c:v>
                </c:pt>
                <c:pt idx="101">
                  <c:v>43617</c:v>
                </c:pt>
                <c:pt idx="102">
                  <c:v>43647</c:v>
                </c:pt>
                <c:pt idx="103">
                  <c:v>43678</c:v>
                </c:pt>
                <c:pt idx="104">
                  <c:v>43709</c:v>
                </c:pt>
                <c:pt idx="105">
                  <c:v>43739</c:v>
                </c:pt>
                <c:pt idx="106">
                  <c:v>43770</c:v>
                </c:pt>
                <c:pt idx="107">
                  <c:v>43800</c:v>
                </c:pt>
                <c:pt idx="108">
                  <c:v>43831</c:v>
                </c:pt>
                <c:pt idx="109">
                  <c:v>43862</c:v>
                </c:pt>
                <c:pt idx="110">
                  <c:v>43891</c:v>
                </c:pt>
                <c:pt idx="111">
                  <c:v>43922</c:v>
                </c:pt>
                <c:pt idx="112">
                  <c:v>43952</c:v>
                </c:pt>
                <c:pt idx="113">
                  <c:v>43983</c:v>
                </c:pt>
                <c:pt idx="114">
                  <c:v>44013</c:v>
                </c:pt>
                <c:pt idx="115">
                  <c:v>44044</c:v>
                </c:pt>
                <c:pt idx="116">
                  <c:v>44075</c:v>
                </c:pt>
                <c:pt idx="117">
                  <c:v>44105</c:v>
                </c:pt>
                <c:pt idx="118">
                  <c:v>44136</c:v>
                </c:pt>
                <c:pt idx="119">
                  <c:v>44166</c:v>
                </c:pt>
              </c:numCache>
            </c:numRef>
          </c:cat>
          <c:val>
            <c:numRef>
              <c:f>'31'!$B$28:$B$147</c:f>
              <c:numCache>
                <c:formatCode>0</c:formatCode>
                <c:ptCount val="120"/>
                <c:pt idx="0">
                  <c:v>164.57453000000001</c:v>
                </c:pt>
                <c:pt idx="1">
                  <c:v>161.06355400000001</c:v>
                </c:pt>
                <c:pt idx="2">
                  <c:v>166.255223</c:v>
                </c:pt>
                <c:pt idx="3">
                  <c:v>173.42745400000001</c:v>
                </c:pt>
                <c:pt idx="4">
                  <c:v>174.09295800000001</c:v>
                </c:pt>
                <c:pt idx="5">
                  <c:v>165.14904999999999</c:v>
                </c:pt>
                <c:pt idx="6">
                  <c:v>147.296233</c:v>
                </c:pt>
                <c:pt idx="7">
                  <c:v>138.52697699999999</c:v>
                </c:pt>
                <c:pt idx="8">
                  <c:v>143.710892</c:v>
                </c:pt>
                <c:pt idx="9">
                  <c:v>156.195866</c:v>
                </c:pt>
                <c:pt idx="10">
                  <c:v>167.754198</c:v>
                </c:pt>
                <c:pt idx="11">
                  <c:v>172.38668000000001</c:v>
                </c:pt>
                <c:pt idx="12">
                  <c:v>180.091309</c:v>
                </c:pt>
                <c:pt idx="13">
                  <c:v>186.86552</c:v>
                </c:pt>
                <c:pt idx="14">
                  <c:v>195.37981099999999</c:v>
                </c:pt>
                <c:pt idx="15">
                  <c:v>202.26539299999999</c:v>
                </c:pt>
                <c:pt idx="16">
                  <c:v>203.13744500000001</c:v>
                </c:pt>
                <c:pt idx="17">
                  <c:v>197.92399</c:v>
                </c:pt>
                <c:pt idx="18">
                  <c:v>183.95845399999999</c:v>
                </c:pt>
                <c:pt idx="19">
                  <c:v>178.536947</c:v>
                </c:pt>
                <c:pt idx="20">
                  <c:v>182.01965100000001</c:v>
                </c:pt>
                <c:pt idx="21">
                  <c:v>186.39613399999999</c:v>
                </c:pt>
                <c:pt idx="22">
                  <c:v>188.291324</c:v>
                </c:pt>
                <c:pt idx="23">
                  <c:v>185.11583300000001</c:v>
                </c:pt>
                <c:pt idx="24">
                  <c:v>178.85896299999999</c:v>
                </c:pt>
                <c:pt idx="25">
                  <c:v>175.56505300000001</c:v>
                </c:pt>
                <c:pt idx="26">
                  <c:v>171.73636999999999</c:v>
                </c:pt>
                <c:pt idx="27">
                  <c:v>173.014216</c:v>
                </c:pt>
                <c:pt idx="28">
                  <c:v>177.17407700000001</c:v>
                </c:pt>
                <c:pt idx="29">
                  <c:v>171.12356399999999</c:v>
                </c:pt>
                <c:pt idx="30">
                  <c:v>160.019272</c:v>
                </c:pt>
                <c:pt idx="31">
                  <c:v>154.567047</c:v>
                </c:pt>
                <c:pt idx="32">
                  <c:v>152.693941</c:v>
                </c:pt>
                <c:pt idx="33">
                  <c:v>154.19420600000001</c:v>
                </c:pt>
                <c:pt idx="34">
                  <c:v>156.24880999999999</c:v>
                </c:pt>
                <c:pt idx="35">
                  <c:v>147.88424699999999</c:v>
                </c:pt>
                <c:pt idx="36">
                  <c:v>133.70472699999999</c:v>
                </c:pt>
                <c:pt idx="37">
                  <c:v>119.90428300000001</c:v>
                </c:pt>
                <c:pt idx="38">
                  <c:v>118.260238</c:v>
                </c:pt>
                <c:pt idx="39">
                  <c:v>128.92501799999999</c:v>
                </c:pt>
                <c:pt idx="40">
                  <c:v>136.92056299999999</c:v>
                </c:pt>
                <c:pt idx="41">
                  <c:v>133.479434</c:v>
                </c:pt>
                <c:pt idx="42">
                  <c:v>125.869913</c:v>
                </c:pt>
                <c:pt idx="43">
                  <c:v>121.36913199999999</c:v>
                </c:pt>
                <c:pt idx="44">
                  <c:v>124.54611800000001</c:v>
                </c:pt>
                <c:pt idx="45">
                  <c:v>136.96425400000001</c:v>
                </c:pt>
                <c:pt idx="46">
                  <c:v>142.59539599999999</c:v>
                </c:pt>
                <c:pt idx="47">
                  <c:v>151.54845399999999</c:v>
                </c:pt>
                <c:pt idx="48">
                  <c:v>154.389578</c:v>
                </c:pt>
                <c:pt idx="49">
                  <c:v>149.07128700000001</c:v>
                </c:pt>
                <c:pt idx="50">
                  <c:v>154.346698</c:v>
                </c:pt>
                <c:pt idx="51">
                  <c:v>167.06340900000001</c:v>
                </c:pt>
                <c:pt idx="52">
                  <c:v>172.809335</c:v>
                </c:pt>
                <c:pt idx="53">
                  <c:v>166.43659700000001</c:v>
                </c:pt>
                <c:pt idx="54">
                  <c:v>157.93807699999999</c:v>
                </c:pt>
                <c:pt idx="55">
                  <c:v>155.95185499999999</c:v>
                </c:pt>
                <c:pt idx="56">
                  <c:v>162.108619</c:v>
                </c:pt>
                <c:pt idx="57">
                  <c:v>175.587987</c:v>
                </c:pt>
                <c:pt idx="58">
                  <c:v>188.594571</c:v>
                </c:pt>
                <c:pt idx="59">
                  <c:v>195.54803699999999</c:v>
                </c:pt>
                <c:pt idx="60">
                  <c:v>187.203047</c:v>
                </c:pt>
                <c:pt idx="61">
                  <c:v>187.06361799999999</c:v>
                </c:pt>
                <c:pt idx="62">
                  <c:v>191.55273500000001</c:v>
                </c:pt>
                <c:pt idx="63">
                  <c:v>193.18521200000001</c:v>
                </c:pt>
                <c:pt idx="64">
                  <c:v>192.41693000000001</c:v>
                </c:pt>
                <c:pt idx="65">
                  <c:v>182.086476</c:v>
                </c:pt>
                <c:pt idx="66">
                  <c:v>168.11860899999999</c:v>
                </c:pt>
                <c:pt idx="67">
                  <c:v>158.908174</c:v>
                </c:pt>
                <c:pt idx="68">
                  <c:v>156.56690900000001</c:v>
                </c:pt>
                <c:pt idx="69">
                  <c:v>160.93226000000001</c:v>
                </c:pt>
                <c:pt idx="70">
                  <c:v>170.27655799999999</c:v>
                </c:pt>
                <c:pt idx="71">
                  <c:v>162.00901400000001</c:v>
                </c:pt>
                <c:pt idx="72">
                  <c:v>156.21421000000001</c:v>
                </c:pt>
                <c:pt idx="73">
                  <c:v>160.50150199999999</c:v>
                </c:pt>
                <c:pt idx="74">
                  <c:v>161.81549000000001</c:v>
                </c:pt>
                <c:pt idx="75">
                  <c:v>163.93691200000001</c:v>
                </c:pt>
                <c:pt idx="76">
                  <c:v>162.54224199999999</c:v>
                </c:pt>
                <c:pt idx="77">
                  <c:v>158.013959</c:v>
                </c:pt>
                <c:pt idx="78">
                  <c:v>145.81148300000001</c:v>
                </c:pt>
                <c:pt idx="79">
                  <c:v>141.204061</c:v>
                </c:pt>
                <c:pt idx="80">
                  <c:v>139.5712</c:v>
                </c:pt>
                <c:pt idx="81">
                  <c:v>141.46251899999999</c:v>
                </c:pt>
                <c:pt idx="82">
                  <c:v>143.424037</c:v>
                </c:pt>
                <c:pt idx="83">
                  <c:v>137.68714800000001</c:v>
                </c:pt>
                <c:pt idx="84">
                  <c:v>123.51349500000001</c:v>
                </c:pt>
                <c:pt idx="85">
                  <c:v>120.858017</c:v>
                </c:pt>
                <c:pt idx="86">
                  <c:v>126.40682200000001</c:v>
                </c:pt>
                <c:pt idx="87">
                  <c:v>128.964258</c:v>
                </c:pt>
                <c:pt idx="88">
                  <c:v>128.36279999999999</c:v>
                </c:pt>
                <c:pt idx="89">
                  <c:v>121.44792099999999</c:v>
                </c:pt>
                <c:pt idx="90">
                  <c:v>110.731427</c:v>
                </c:pt>
                <c:pt idx="91">
                  <c:v>104.138159</c:v>
                </c:pt>
                <c:pt idx="92">
                  <c:v>100.71674299999999</c:v>
                </c:pt>
                <c:pt idx="93">
                  <c:v>105.19275</c:v>
                </c:pt>
                <c:pt idx="94">
                  <c:v>104.423017</c:v>
                </c:pt>
                <c:pt idx="95">
                  <c:v>103.5723</c:v>
                </c:pt>
                <c:pt idx="96">
                  <c:v>100.2931</c:v>
                </c:pt>
                <c:pt idx="97">
                  <c:v>98.121510000000001</c:v>
                </c:pt>
                <c:pt idx="98">
                  <c:v>103.8891</c:v>
                </c:pt>
                <c:pt idx="99">
                  <c:v>105.04130000000001</c:v>
                </c:pt>
                <c:pt idx="100">
                  <c:v>107.0483</c:v>
                </c:pt>
                <c:pt idx="101">
                  <c:v>102.3807</c:v>
                </c:pt>
                <c:pt idx="102">
                  <c:v>101.2779</c:v>
                </c:pt>
                <c:pt idx="103">
                  <c:v>99.65325</c:v>
                </c:pt>
                <c:pt idx="104">
                  <c:v>98.323310000000006</c:v>
                </c:pt>
                <c:pt idx="105">
                  <c:v>103.50149999999999</c:v>
                </c:pt>
                <c:pt idx="106">
                  <c:v>108.5658</c:v>
                </c:pt>
                <c:pt idx="107">
                  <c:v>106.8283</c:v>
                </c:pt>
                <c:pt idx="108">
                  <c:v>102.7436</c:v>
                </c:pt>
                <c:pt idx="109">
                  <c:v>100.8454</c:v>
                </c:pt>
                <c:pt idx="110">
                  <c:v>106.7846</c:v>
                </c:pt>
                <c:pt idx="111">
                  <c:v>107.76690000000001</c:v>
                </c:pt>
                <c:pt idx="112">
                  <c:v>109.711</c:v>
                </c:pt>
                <c:pt idx="113">
                  <c:v>104.9837</c:v>
                </c:pt>
                <c:pt idx="114">
                  <c:v>102.57380000000001</c:v>
                </c:pt>
                <c:pt idx="115">
                  <c:v>99.894509999999997</c:v>
                </c:pt>
                <c:pt idx="116">
                  <c:v>99.011529999999993</c:v>
                </c:pt>
                <c:pt idx="117">
                  <c:v>104.38939999999999</c:v>
                </c:pt>
                <c:pt idx="118">
                  <c:v>109.90560000000001</c:v>
                </c:pt>
                <c:pt idx="119">
                  <c:v>108.62220000000001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00086256"/>
        <c:axId val="1100086816"/>
      </c:lineChart>
      <c:scatterChart>
        <c:scatterStyle val="lineMarker"/>
        <c:varyColors val="0"/>
        <c:ser>
          <c:idx val="3"/>
          <c:order val="3"/>
          <c:tx>
            <c:strRef>
              <c:f>'31'!$B$151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5.2745845793666039E-3"/>
                  <c:y val="2.8870969018319946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'31'!$A$152:$A$153</c:f>
              <c:numCache>
                <c:formatCode>General</c:formatCode>
                <c:ptCount val="2"/>
                <c:pt idx="0">
                  <c:v>97</c:v>
                </c:pt>
                <c:pt idx="1">
                  <c:v>97</c:v>
                </c:pt>
              </c:numCache>
            </c:numRef>
          </c:xVal>
          <c:yVal>
            <c:numRef>
              <c:f>'31'!$B$152:$B$153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00087376"/>
        <c:axId val="1100087936"/>
      </c:scatterChart>
      <c:dateAx>
        <c:axId val="1100086256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100086816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1100086816"/>
        <c:scaling>
          <c:orientation val="minMax"/>
          <c:max val="250"/>
          <c:min val="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1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1100086256"/>
        <c:crosses val="autoZero"/>
        <c:crossBetween val="between"/>
        <c:majorUnit val="25"/>
        <c:minorUnit val="5"/>
      </c:valAx>
      <c:valAx>
        <c:axId val="1100087376"/>
        <c:scaling>
          <c:orientation val="minMax"/>
          <c:max val="120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1100087936"/>
        <c:crosses val="max"/>
        <c:crossBetween val="midCat"/>
      </c:valAx>
      <c:valAx>
        <c:axId val="1100087936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1100087376"/>
        <c:crosses val="max"/>
        <c:crossBetween val="midCat"/>
      </c:valAx>
    </c:plotArea>
    <c:plotVisOnly val="1"/>
    <c:dispBlanksAs val="zero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68211430231989"/>
          <c:y val="0.14818662484095846"/>
          <c:w val="0.8262348812705026"/>
          <c:h val="0.6858674673695772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'32'!$B$26</c:f>
              <c:strCache>
                <c:ptCount val="1"/>
                <c:pt idx="0">
                  <c:v>residential sales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'32'!$I$25:$L$25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'32'!$I$26:$L$26</c:f>
              <c:numCache>
                <c:formatCode>0</c:formatCode>
                <c:ptCount val="4"/>
                <c:pt idx="0">
                  <c:v>-78.233043100000032</c:v>
                </c:pt>
                <c:pt idx="1">
                  <c:v>227.44729809999944</c:v>
                </c:pt>
                <c:pt idx="2">
                  <c:v>-137.35449069999959</c:v>
                </c:pt>
                <c:pt idx="3">
                  <c:v>52.594446099999914</c:v>
                </c:pt>
              </c:numCache>
            </c:numRef>
          </c:val>
          <c:extLst/>
        </c:ser>
        <c:ser>
          <c:idx val="2"/>
          <c:order val="1"/>
          <c:tx>
            <c:strRef>
              <c:f>'32'!$B$27</c:f>
              <c:strCache>
                <c:ptCount val="1"/>
                <c:pt idx="0">
                  <c:v>industrial sales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'32'!$I$25:$L$25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'32'!$I$27:$L$27</c:f>
              <c:numCache>
                <c:formatCode>0</c:formatCode>
                <c:ptCount val="4"/>
                <c:pt idx="0">
                  <c:v>28.085985599999731</c:v>
                </c:pt>
                <c:pt idx="1">
                  <c:v>-77.515594500000134</c:v>
                </c:pt>
                <c:pt idx="2">
                  <c:v>16.057701400000042</c:v>
                </c:pt>
                <c:pt idx="3">
                  <c:v>-5.5136059999999816</c:v>
                </c:pt>
              </c:numCache>
            </c:numRef>
          </c:val>
          <c:extLst/>
        </c:ser>
        <c:ser>
          <c:idx val="0"/>
          <c:order val="3"/>
          <c:tx>
            <c:strRef>
              <c:f>'32'!$B$28</c:f>
              <c:strCache>
                <c:ptCount val="1"/>
                <c:pt idx="0">
                  <c:v>commercial and transportation</c:v>
                </c:pt>
              </c:strCache>
            </c:strRef>
          </c:tx>
          <c:spPr>
            <a:solidFill>
              <a:schemeClr val="accent4"/>
            </a:solidFill>
            <a:ln w="28575">
              <a:noFill/>
            </a:ln>
          </c:spPr>
          <c:invertIfNegative val="0"/>
          <c:cat>
            <c:numRef>
              <c:f>'32'!$I$25:$L$25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'32'!$I$28:$L$28</c:f>
              <c:numCache>
                <c:formatCode>0</c:formatCode>
                <c:ptCount val="4"/>
                <c:pt idx="0">
                  <c:v>-28.827479691000008</c:v>
                </c:pt>
                <c:pt idx="1">
                  <c:v>65.319752145000166</c:v>
                </c:pt>
                <c:pt idx="2">
                  <c:v>-30.049250077000579</c:v>
                </c:pt>
                <c:pt idx="3">
                  <c:v>18.813722428999881</c:v>
                </c:pt>
              </c:numCache>
            </c:numRef>
          </c:val>
        </c:ser>
        <c:ser>
          <c:idx val="5"/>
          <c:order val="4"/>
          <c:tx>
            <c:strRef>
              <c:f>'32'!$B$29</c:f>
              <c:strCache>
                <c:ptCount val="1"/>
                <c:pt idx="0">
                  <c:v>direct use of electricity</c:v>
                </c:pt>
              </c:strCache>
            </c:strRef>
          </c:tx>
          <c:spPr>
            <a:solidFill>
              <a:schemeClr val="accent5"/>
            </a:solidFill>
            <a:ln w="28575">
              <a:noFill/>
            </a:ln>
          </c:spPr>
          <c:invertIfNegative val="0"/>
          <c:cat>
            <c:numRef>
              <c:f>'32'!$I$25:$L$25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'32'!$I$29:$L$29</c:f>
              <c:numCache>
                <c:formatCode>0</c:formatCode>
                <c:ptCount val="4"/>
                <c:pt idx="0">
                  <c:v>-3.2497633699999824</c:v>
                </c:pt>
                <c:pt idx="1">
                  <c:v>7.7463209000000006</c:v>
                </c:pt>
                <c:pt idx="2">
                  <c:v>3.1269562400000268</c:v>
                </c:pt>
                <c:pt idx="3">
                  <c:v>7.3219511100000432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101842064"/>
        <c:axId val="1101842624"/>
      </c:barChart>
      <c:lineChart>
        <c:grouping val="stacked"/>
        <c:varyColors val="0"/>
        <c:ser>
          <c:idx val="4"/>
          <c:order val="2"/>
          <c:tx>
            <c:strRef>
              <c:f>'32'!$B$30</c:f>
              <c:strCache>
                <c:ptCount val="1"/>
                <c:pt idx="0">
                  <c:v>total consumption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8.7124621924629775E-2"/>
                  <c:y val="5.170284234611913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78822173236874E-2"/>
                  <c:y val="-7.309900930394996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7.9069170013688975E-2"/>
                  <c:y val="4.715762192747290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6.5136848877125286E-2"/>
                  <c:y val="-2.862698271118566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numRef>
              <c:f>'32'!$I$25:$L$25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'32'!$I$30:$L$30</c:f>
              <c:numCache>
                <c:formatCode>0</c:formatCode>
                <c:ptCount val="4"/>
                <c:pt idx="0">
                  <c:v>-82.224299999999857</c:v>
                </c:pt>
                <c:pt idx="1">
                  <c:v>222.99777600000198</c:v>
                </c:pt>
                <c:pt idx="2">
                  <c:v>-148.21990500000175</c:v>
                </c:pt>
                <c:pt idx="3">
                  <c:v>73.217649000000165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01842064"/>
        <c:axId val="1101842624"/>
      </c:lineChart>
      <c:scatterChart>
        <c:scatterStyle val="lineMarker"/>
        <c:varyColors val="0"/>
        <c:ser>
          <c:idx val="3"/>
          <c:order val="5"/>
          <c:tx>
            <c:strRef>
              <c:f>'32'!$B$99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'32'!$A$100:$A$101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'32'!$B$100:$B$102</c:f>
              <c:numCache>
                <c:formatCode>0.00</c:formatCode>
                <c:ptCount val="3"/>
                <c:pt idx="0">
                  <c:v>-0.3</c:v>
                </c:pt>
                <c:pt idx="1">
                  <c:v>0.3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01843744"/>
        <c:axId val="1101843184"/>
      </c:scatterChart>
      <c:catAx>
        <c:axId val="1101842064"/>
        <c:scaling>
          <c:orientation val="minMax"/>
        </c:scaling>
        <c:delete val="0"/>
        <c:axPos val="b"/>
        <c:majorGridlines>
          <c:spPr>
            <a:ln w="12700">
              <a:noFill/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101842624"/>
        <c:crosses val="autoZero"/>
        <c:auto val="1"/>
        <c:lblAlgn val="ctr"/>
        <c:lblOffset val="100"/>
        <c:tickLblSkip val="1"/>
        <c:noMultiLvlLbl val="0"/>
      </c:catAx>
      <c:valAx>
        <c:axId val="1101842624"/>
        <c:scaling>
          <c:orientation val="minMax"/>
          <c:max val="600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101842064"/>
        <c:crosses val="autoZero"/>
        <c:crossBetween val="between"/>
      </c:valAx>
      <c:valAx>
        <c:axId val="1101843184"/>
        <c:scaling>
          <c:orientation val="minMax"/>
          <c:max val="0.30000000000000004"/>
          <c:min val="-0.30000000000000004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1101843744"/>
        <c:crosses val="max"/>
        <c:crossBetween val="midCat"/>
      </c:valAx>
      <c:valAx>
        <c:axId val="110184374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101843184"/>
        <c:crosses val="autoZero"/>
        <c:crossBetween val="midCat"/>
      </c:valAx>
      <c:spPr>
        <a:noFill/>
        <a:ln>
          <a:solidFill>
            <a:schemeClr val="tx1">
              <a:lumMod val="15000"/>
              <a:lumOff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8379994167395748E-2"/>
          <c:y val="0.15391573193197383"/>
          <c:w val="0.73468410443620091"/>
          <c:h val="0.68452488262716216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'32'!$A$35:$A$94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'32'!$C$35:$C$94</c:f>
              <c:numCache>
                <c:formatCode>0</c:formatCode>
                <c:ptCount val="60"/>
                <c:pt idx="0">
                  <c:v>10735.82944</c:v>
                </c:pt>
                <c:pt idx="1">
                  <c:v>10616.690930000001</c:v>
                </c:pt>
                <c:pt idx="2">
                  <c:v>9593.1623380000001</c:v>
                </c:pt>
                <c:pt idx="3">
                  <c:v>9347.2501539999994</c:v>
                </c:pt>
                <c:pt idx="4">
                  <c:v>9551.1917690000009</c:v>
                </c:pt>
                <c:pt idx="5">
                  <c:v>11387.90897</c:v>
                </c:pt>
                <c:pt idx="6">
                  <c:v>12410.94657</c:v>
                </c:pt>
                <c:pt idx="7">
                  <c:v>12705.331759999999</c:v>
                </c:pt>
                <c:pt idx="8">
                  <c:v>11613.767389999999</c:v>
                </c:pt>
                <c:pt idx="9">
                  <c:v>9936.4685769999996</c:v>
                </c:pt>
                <c:pt idx="10">
                  <c:v>9619.5098940000007</c:v>
                </c:pt>
                <c:pt idx="11">
                  <c:v>10401.55011</c:v>
                </c:pt>
                <c:pt idx="12">
                  <c:v>10646.02946</c:v>
                </c:pt>
                <c:pt idx="13">
                  <c:v>10230.371841</c:v>
                </c:pt>
                <c:pt idx="14">
                  <c:v>9769.4401579999994</c:v>
                </c:pt>
                <c:pt idx="15">
                  <c:v>9458.7940299999991</c:v>
                </c:pt>
                <c:pt idx="16">
                  <c:v>9777.9881189999996</c:v>
                </c:pt>
                <c:pt idx="17">
                  <c:v>11343.635871</c:v>
                </c:pt>
                <c:pt idx="18">
                  <c:v>12261.900970999999</c:v>
                </c:pt>
                <c:pt idx="19">
                  <c:v>12018.317341</c:v>
                </c:pt>
                <c:pt idx="20">
                  <c:v>11090.444262999999</c:v>
                </c:pt>
                <c:pt idx="21">
                  <c:v>10021.411797000001</c:v>
                </c:pt>
                <c:pt idx="22">
                  <c:v>9819.0624575000002</c:v>
                </c:pt>
                <c:pt idx="23">
                  <c:v>10466.964043</c:v>
                </c:pt>
                <c:pt idx="24">
                  <c:v>11375.830017</c:v>
                </c:pt>
                <c:pt idx="25">
                  <c:v>10676.028944</c:v>
                </c:pt>
                <c:pt idx="26">
                  <c:v>9794.0414122000002</c:v>
                </c:pt>
                <c:pt idx="27">
                  <c:v>9498.1836936</c:v>
                </c:pt>
                <c:pt idx="28">
                  <c:v>9986.4542007</c:v>
                </c:pt>
                <c:pt idx="29">
                  <c:v>11498.340472</c:v>
                </c:pt>
                <c:pt idx="30">
                  <c:v>12327.987477000001</c:v>
                </c:pt>
                <c:pt idx="31">
                  <c:v>12547.774428000001</c:v>
                </c:pt>
                <c:pt idx="32">
                  <c:v>11451.464178</c:v>
                </c:pt>
                <c:pt idx="33">
                  <c:v>10179.392733000001</c:v>
                </c:pt>
                <c:pt idx="34">
                  <c:v>9910.9610418000011</c:v>
                </c:pt>
                <c:pt idx="35">
                  <c:v>10347.520216999999</c:v>
                </c:pt>
                <c:pt idx="36">
                  <c:v>10945.326758000001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'32'!$A$35:$A$94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'32'!$D$35:$D$94</c:f>
              <c:numCache>
                <c:formatCode>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10945.326758000001</c:v>
                </c:pt>
                <c:pt idx="37">
                  <c:v>10731.47</c:v>
                </c:pt>
                <c:pt idx="38">
                  <c:v>9895.5300000000007</c:v>
                </c:pt>
                <c:pt idx="39">
                  <c:v>9393.7649999999994</c:v>
                </c:pt>
                <c:pt idx="40">
                  <c:v>9736.1620000000003</c:v>
                </c:pt>
                <c:pt idx="41">
                  <c:v>11210.33</c:v>
                </c:pt>
                <c:pt idx="42">
                  <c:v>12175.83</c:v>
                </c:pt>
                <c:pt idx="43">
                  <c:v>12365.36</c:v>
                </c:pt>
                <c:pt idx="44">
                  <c:v>11100.51</c:v>
                </c:pt>
                <c:pt idx="45">
                  <c:v>10091.950000000001</c:v>
                </c:pt>
                <c:pt idx="46">
                  <c:v>9746.9290000000001</c:v>
                </c:pt>
                <c:pt idx="47">
                  <c:v>10431.74</c:v>
                </c:pt>
                <c:pt idx="48">
                  <c:v>11225.789999999999</c:v>
                </c:pt>
                <c:pt idx="49">
                  <c:v>10836.59</c:v>
                </c:pt>
                <c:pt idx="50">
                  <c:v>9935.6829999999991</c:v>
                </c:pt>
                <c:pt idx="51">
                  <c:v>9450.6979999999985</c:v>
                </c:pt>
                <c:pt idx="52">
                  <c:v>9796.34</c:v>
                </c:pt>
                <c:pt idx="53">
                  <c:v>11274.07</c:v>
                </c:pt>
                <c:pt idx="54">
                  <c:v>12240.42</c:v>
                </c:pt>
                <c:pt idx="55">
                  <c:v>12424.58</c:v>
                </c:pt>
                <c:pt idx="56">
                  <c:v>11148.23</c:v>
                </c:pt>
                <c:pt idx="57">
                  <c:v>10128.949999999999</c:v>
                </c:pt>
                <c:pt idx="58">
                  <c:v>9775.4049999999988</c:v>
                </c:pt>
                <c:pt idx="59">
                  <c:v>10463.240000000002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'32'!$E$34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'32'!$A$35:$A$94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'32'!$E$35:$E$94</c:f>
              <c:numCache>
                <c:formatCode>0</c:formatCode>
                <c:ptCount val="60"/>
                <c:pt idx="1">
                  <c:v>10659.967325166666</c:v>
                </c:pt>
                <c:pt idx="2">
                  <c:v>10659.967325166666</c:v>
                </c:pt>
                <c:pt idx="3">
                  <c:v>10659.967325166666</c:v>
                </c:pt>
                <c:pt idx="4">
                  <c:v>10659.967325166666</c:v>
                </c:pt>
                <c:pt idx="5">
                  <c:v>10659.967325166666</c:v>
                </c:pt>
                <c:pt idx="6">
                  <c:v>10659.967325166666</c:v>
                </c:pt>
                <c:pt idx="7">
                  <c:v>10659.967325166666</c:v>
                </c:pt>
                <c:pt idx="8">
                  <c:v>10659.967325166666</c:v>
                </c:pt>
                <c:pt idx="9">
                  <c:v>10659.967325166666</c:v>
                </c:pt>
                <c:pt idx="10">
                  <c:v>10659.967325166666</c:v>
                </c:pt>
                <c:pt idx="13">
                  <c:v>10575.363362624999</c:v>
                </c:pt>
                <c:pt idx="14">
                  <c:v>10575.363362624999</c:v>
                </c:pt>
                <c:pt idx="15">
                  <c:v>10575.363362624999</c:v>
                </c:pt>
                <c:pt idx="16">
                  <c:v>10575.363362624999</c:v>
                </c:pt>
                <c:pt idx="17">
                  <c:v>10575.363362624999</c:v>
                </c:pt>
                <c:pt idx="18">
                  <c:v>10575.363362624999</c:v>
                </c:pt>
                <c:pt idx="19">
                  <c:v>10575.363362624999</c:v>
                </c:pt>
                <c:pt idx="20">
                  <c:v>10575.363362624999</c:v>
                </c:pt>
                <c:pt idx="21">
                  <c:v>10575.363362624999</c:v>
                </c:pt>
                <c:pt idx="22">
                  <c:v>10575.363362624999</c:v>
                </c:pt>
                <c:pt idx="25">
                  <c:v>10799.498234524999</c:v>
                </c:pt>
                <c:pt idx="26">
                  <c:v>10799.498234524999</c:v>
                </c:pt>
                <c:pt idx="27">
                  <c:v>10799.498234524999</c:v>
                </c:pt>
                <c:pt idx="28">
                  <c:v>10799.498234524999</c:v>
                </c:pt>
                <c:pt idx="29">
                  <c:v>10799.498234524999</c:v>
                </c:pt>
                <c:pt idx="30">
                  <c:v>10799.498234524999</c:v>
                </c:pt>
                <c:pt idx="31">
                  <c:v>10799.498234524999</c:v>
                </c:pt>
                <c:pt idx="32">
                  <c:v>10799.498234524999</c:v>
                </c:pt>
                <c:pt idx="33">
                  <c:v>10799.498234524999</c:v>
                </c:pt>
                <c:pt idx="34">
                  <c:v>10799.498234524999</c:v>
                </c:pt>
                <c:pt idx="37">
                  <c:v>10652.075229833334</c:v>
                </c:pt>
                <c:pt idx="38">
                  <c:v>10652.075229833334</c:v>
                </c:pt>
                <c:pt idx="39">
                  <c:v>10652.075229833334</c:v>
                </c:pt>
                <c:pt idx="40">
                  <c:v>10652.075229833334</c:v>
                </c:pt>
                <c:pt idx="41">
                  <c:v>10652.075229833334</c:v>
                </c:pt>
                <c:pt idx="42">
                  <c:v>10652.075229833334</c:v>
                </c:pt>
                <c:pt idx="43">
                  <c:v>10652.075229833334</c:v>
                </c:pt>
                <c:pt idx="44">
                  <c:v>10652.075229833334</c:v>
                </c:pt>
                <c:pt idx="45">
                  <c:v>10652.075229833334</c:v>
                </c:pt>
                <c:pt idx="46">
                  <c:v>10652.075229833334</c:v>
                </c:pt>
                <c:pt idx="49">
                  <c:v>10724.999666666667</c:v>
                </c:pt>
                <c:pt idx="50">
                  <c:v>10724.999666666667</c:v>
                </c:pt>
                <c:pt idx="51">
                  <c:v>10724.999666666667</c:v>
                </c:pt>
                <c:pt idx="52">
                  <c:v>10724.999666666667</c:v>
                </c:pt>
                <c:pt idx="53">
                  <c:v>10724.999666666667</c:v>
                </c:pt>
                <c:pt idx="54">
                  <c:v>10724.999666666667</c:v>
                </c:pt>
                <c:pt idx="55">
                  <c:v>10724.999666666667</c:v>
                </c:pt>
                <c:pt idx="56">
                  <c:v>10724.999666666667</c:v>
                </c:pt>
                <c:pt idx="57">
                  <c:v>10724.999666666667</c:v>
                </c:pt>
                <c:pt idx="58">
                  <c:v>10724.999666666667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01847664"/>
        <c:axId val="1101848224"/>
      </c:lineChart>
      <c:catAx>
        <c:axId val="11018476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101848224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1101848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101847664"/>
        <c:crosses val="autoZero"/>
        <c:crossBetween val="midCat"/>
        <c:minorUnit val="0.5"/>
      </c:valAx>
      <c:spPr>
        <a:noFill/>
        <a:ln>
          <a:solidFill>
            <a:schemeClr val="tx1">
              <a:lumMod val="15000"/>
              <a:lumOff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7582594819115235"/>
          <c:y val="0.48763794805271954"/>
          <c:w val="0.50491046184904076"/>
          <c:h val="0.2045385315150472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814242061248368"/>
          <c:y val="0.17255905511811023"/>
          <c:w val="0.822217181686831"/>
          <c:h val="0.65600549931258589"/>
        </c:manualLayout>
      </c:layout>
      <c:barChart>
        <c:barDir val="col"/>
        <c:grouping val="clustered"/>
        <c:varyColors val="0"/>
        <c:ser>
          <c:idx val="0"/>
          <c:order val="0"/>
          <c:tx>
            <c:v>Growth</c:v>
          </c:tx>
          <c:spPr>
            <a:solidFill>
              <a:schemeClr val="accent3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</c:ext>
            </c:extLst>
          </c:dLbls>
          <c:cat>
            <c:numRef>
              <c:f>'33'!$F$29:$F$36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'33'!$H$29:$H$36</c:f>
              <c:numCache>
                <c:formatCode>0.0%</c:formatCode>
                <c:ptCount val="8"/>
                <c:pt idx="0">
                  <c:v>2.0868738840338796E-2</c:v>
                </c:pt>
                <c:pt idx="1">
                  <c:v>3.2291906060659459E-2</c:v>
                </c:pt>
                <c:pt idx="2">
                  <c:v>1.0652888363746671E-2</c:v>
                </c:pt>
                <c:pt idx="3">
                  <c:v>-8.0926157446510327E-3</c:v>
                </c:pt>
                <c:pt idx="4">
                  <c:v>2.6949346988028866E-2</c:v>
                </c:pt>
                <c:pt idx="5">
                  <c:v>1.5578207432935809E-3</c:v>
                </c:pt>
                <c:pt idx="6">
                  <c:v>2.6554005339732178E-2</c:v>
                </c:pt>
                <c:pt idx="7">
                  <c:v>1.5315830290777654E-2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101852144"/>
        <c:axId val="1101852704"/>
      </c:barChart>
      <c:scatterChart>
        <c:scatterStyle val="lineMarker"/>
        <c:varyColors val="0"/>
        <c:ser>
          <c:idx val="1"/>
          <c:order val="1"/>
          <c:tx>
            <c:strRef>
              <c:f>'33'!$B$126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'33'!$A$127:$A$128</c:f>
              <c:numCache>
                <c:formatCode>General</c:formatCode>
                <c:ptCount val="2"/>
                <c:pt idx="0">
                  <c:v>6.5</c:v>
                </c:pt>
                <c:pt idx="1">
                  <c:v>6.5</c:v>
                </c:pt>
              </c:numCache>
            </c:numRef>
          </c:xVal>
          <c:yVal>
            <c:numRef>
              <c:f>'33'!$B$127:$B$128</c:f>
              <c:numCache>
                <c:formatCode>General</c:formatCode>
                <c:ptCount val="2"/>
                <c:pt idx="0">
                  <c:v>0</c:v>
                </c:pt>
                <c:pt idx="1">
                  <c:v>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01853824"/>
        <c:axId val="1101853264"/>
      </c:scatterChart>
      <c:catAx>
        <c:axId val="1101852144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101852704"/>
        <c:crosses val="autoZero"/>
        <c:auto val="0"/>
        <c:lblAlgn val="ctr"/>
        <c:lblOffset val="100"/>
        <c:tickLblSkip val="1"/>
        <c:tickMarkSkip val="1"/>
        <c:noMultiLvlLbl val="1"/>
      </c:catAx>
      <c:valAx>
        <c:axId val="1101852704"/>
        <c:scaling>
          <c:orientation val="minMax"/>
          <c:max val="6.0000000000000012E-2"/>
          <c:min val="-2.0000000000000004E-2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%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101852144"/>
        <c:crosses val="autoZero"/>
        <c:crossBetween val="between"/>
        <c:majorUnit val="2.0000000000000004E-2"/>
      </c:valAx>
      <c:valAx>
        <c:axId val="1101853264"/>
        <c:scaling>
          <c:orientation val="minMax"/>
          <c:max val="4"/>
        </c:scaling>
        <c:delete val="0"/>
        <c:axPos val="r"/>
        <c:numFmt formatCode="General" sourceLinked="1"/>
        <c:majorTickMark val="out"/>
        <c:minorTickMark val="none"/>
        <c:tickLblPos val="none"/>
        <c:spPr>
          <a:ln>
            <a:noFill/>
          </a:ln>
        </c:spPr>
        <c:crossAx val="1101853824"/>
        <c:crosses val="max"/>
        <c:crossBetween val="midCat"/>
        <c:majorUnit val="1"/>
      </c:valAx>
      <c:valAx>
        <c:axId val="110185382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101853264"/>
        <c:crosses val="autoZero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/>
              <a:t>U.S. monthly residential electricity price</a:t>
            </a:r>
          </a:p>
          <a:p>
            <a:pPr algn="l">
              <a:defRPr/>
            </a:pPr>
            <a:r>
              <a:rPr lang="en-US" sz="1000" b="0"/>
              <a:t>cents per kilowatthour</a:t>
            </a:r>
          </a:p>
        </c:rich>
      </c:tx>
      <c:layout>
        <c:manualLayout>
          <c:xMode val="edge"/>
          <c:yMode val="edge"/>
          <c:x val="9.876543209877511E-3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0752697579469234"/>
          <c:y val="0.17584676915385578"/>
          <c:w val="0.82165283883036389"/>
          <c:h val="0.65580614923134606"/>
        </c:manualLayout>
      </c:layout>
      <c:lineChart>
        <c:grouping val="standard"/>
        <c:varyColors val="0"/>
        <c:ser>
          <c:idx val="0"/>
          <c:order val="0"/>
          <c:tx>
            <c:v>history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'33'!$A$28:$A$123</c:f>
              <c:numCache>
                <c:formatCode>mmm\ yyyy</c:formatCode>
                <c:ptCount val="96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  <c:pt idx="84">
                  <c:v>43831</c:v>
                </c:pt>
                <c:pt idx="85">
                  <c:v>43862</c:v>
                </c:pt>
                <c:pt idx="86">
                  <c:v>43891</c:v>
                </c:pt>
                <c:pt idx="87">
                  <c:v>43922</c:v>
                </c:pt>
                <c:pt idx="88">
                  <c:v>43952</c:v>
                </c:pt>
                <c:pt idx="89">
                  <c:v>43983</c:v>
                </c:pt>
                <c:pt idx="90">
                  <c:v>44013</c:v>
                </c:pt>
                <c:pt idx="91">
                  <c:v>44044</c:v>
                </c:pt>
                <c:pt idx="92">
                  <c:v>44075</c:v>
                </c:pt>
                <c:pt idx="93">
                  <c:v>44105</c:v>
                </c:pt>
                <c:pt idx="94">
                  <c:v>44136</c:v>
                </c:pt>
                <c:pt idx="95">
                  <c:v>44166</c:v>
                </c:pt>
              </c:numCache>
            </c:numRef>
          </c:cat>
          <c:val>
            <c:numRef>
              <c:f>'33'!$B$28:$B$123</c:f>
              <c:numCache>
                <c:formatCode>#,##0.00</c:formatCode>
                <c:ptCount val="96"/>
                <c:pt idx="0">
                  <c:v>11.46</c:v>
                </c:pt>
                <c:pt idx="1">
                  <c:v>11.63</c:v>
                </c:pt>
                <c:pt idx="2">
                  <c:v>11.61</c:v>
                </c:pt>
                <c:pt idx="3">
                  <c:v>11.93</c:v>
                </c:pt>
                <c:pt idx="4">
                  <c:v>12.4</c:v>
                </c:pt>
                <c:pt idx="5">
                  <c:v>12.54</c:v>
                </c:pt>
                <c:pt idx="6">
                  <c:v>12.65</c:v>
                </c:pt>
                <c:pt idx="7">
                  <c:v>12.53</c:v>
                </c:pt>
                <c:pt idx="8">
                  <c:v>12.51</c:v>
                </c:pt>
                <c:pt idx="9">
                  <c:v>12.36</c:v>
                </c:pt>
                <c:pt idx="10">
                  <c:v>12.1</c:v>
                </c:pt>
                <c:pt idx="11">
                  <c:v>11.72</c:v>
                </c:pt>
                <c:pt idx="12">
                  <c:v>11.65</c:v>
                </c:pt>
                <c:pt idx="13">
                  <c:v>11.94</c:v>
                </c:pt>
                <c:pt idx="14">
                  <c:v>12.25</c:v>
                </c:pt>
                <c:pt idx="15">
                  <c:v>12.31</c:v>
                </c:pt>
                <c:pt idx="16">
                  <c:v>12.85</c:v>
                </c:pt>
                <c:pt idx="17">
                  <c:v>12.99</c:v>
                </c:pt>
                <c:pt idx="18">
                  <c:v>13.09</c:v>
                </c:pt>
                <c:pt idx="19">
                  <c:v>13.04</c:v>
                </c:pt>
                <c:pt idx="20">
                  <c:v>12.95</c:v>
                </c:pt>
                <c:pt idx="21">
                  <c:v>12.6</c:v>
                </c:pt>
                <c:pt idx="22">
                  <c:v>12.48</c:v>
                </c:pt>
                <c:pt idx="23">
                  <c:v>12.17</c:v>
                </c:pt>
                <c:pt idx="24">
                  <c:v>12.1</c:v>
                </c:pt>
                <c:pt idx="25">
                  <c:v>12.29</c:v>
                </c:pt>
                <c:pt idx="26">
                  <c:v>12.33</c:v>
                </c:pt>
                <c:pt idx="27">
                  <c:v>12.62</c:v>
                </c:pt>
                <c:pt idx="28">
                  <c:v>12.93</c:v>
                </c:pt>
                <c:pt idx="29">
                  <c:v>12.92</c:v>
                </c:pt>
                <c:pt idx="30">
                  <c:v>12.94</c:v>
                </c:pt>
                <c:pt idx="31">
                  <c:v>12.91</c:v>
                </c:pt>
                <c:pt idx="32">
                  <c:v>13.03</c:v>
                </c:pt>
                <c:pt idx="33">
                  <c:v>12.72</c:v>
                </c:pt>
                <c:pt idx="34">
                  <c:v>12.71</c:v>
                </c:pt>
                <c:pt idx="35">
                  <c:v>12.32</c:v>
                </c:pt>
                <c:pt idx="36">
                  <c:v>11.99</c:v>
                </c:pt>
                <c:pt idx="37">
                  <c:v>12.14</c:v>
                </c:pt>
                <c:pt idx="38">
                  <c:v>12.56</c:v>
                </c:pt>
                <c:pt idx="39">
                  <c:v>12.43</c:v>
                </c:pt>
                <c:pt idx="40">
                  <c:v>12.79</c:v>
                </c:pt>
                <c:pt idx="41">
                  <c:v>12.73</c:v>
                </c:pt>
                <c:pt idx="42">
                  <c:v>12.68</c:v>
                </c:pt>
                <c:pt idx="43">
                  <c:v>12.88</c:v>
                </c:pt>
                <c:pt idx="44">
                  <c:v>12.87</c:v>
                </c:pt>
                <c:pt idx="45">
                  <c:v>12.46</c:v>
                </c:pt>
                <c:pt idx="46">
                  <c:v>12.75</c:v>
                </c:pt>
                <c:pt idx="47">
                  <c:v>12.23</c:v>
                </c:pt>
                <c:pt idx="48">
                  <c:v>12.21</c:v>
                </c:pt>
                <c:pt idx="49">
                  <c:v>12.79</c:v>
                </c:pt>
                <c:pt idx="50">
                  <c:v>12.89</c:v>
                </c:pt>
                <c:pt idx="51">
                  <c:v>12.72</c:v>
                </c:pt>
                <c:pt idx="52">
                  <c:v>13.07</c:v>
                </c:pt>
                <c:pt idx="53">
                  <c:v>13.2</c:v>
                </c:pt>
                <c:pt idx="54">
                  <c:v>13.08</c:v>
                </c:pt>
                <c:pt idx="55">
                  <c:v>13.15</c:v>
                </c:pt>
                <c:pt idx="56">
                  <c:v>13.28</c:v>
                </c:pt>
                <c:pt idx="57">
                  <c:v>12.8</c:v>
                </c:pt>
                <c:pt idx="58">
                  <c:v>12.94</c:v>
                </c:pt>
                <c:pt idx="59">
                  <c:v>12.45</c:v>
                </c:pt>
                <c:pt idx="60">
                  <c:v>12.25</c:v>
                </c:pt>
                <c:pt idx="61">
                  <c:v>12.66</c:v>
                </c:pt>
                <c:pt idx="62">
                  <c:v>12.99</c:v>
                </c:pt>
                <c:pt idx="63">
                  <c:v>12.88</c:v>
                </c:pt>
                <c:pt idx="64">
                  <c:v>13.15</c:v>
                </c:pt>
                <c:pt idx="65">
                  <c:v>13.05</c:v>
                </c:pt>
                <c:pt idx="66">
                  <c:v>13.13</c:v>
                </c:pt>
                <c:pt idx="67">
                  <c:v>13.3</c:v>
                </c:pt>
                <c:pt idx="68">
                  <c:v>13.01</c:v>
                </c:pt>
                <c:pt idx="69">
                  <c:v>12.87</c:v>
                </c:pt>
                <c:pt idx="70">
                  <c:v>12.95</c:v>
                </c:pt>
                <c:pt idx="71">
                  <c:v>12.643370000000001</c:v>
                </c:pt>
                <c:pt idx="72">
                  <c:v>12.68793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v>forecast</c:v>
          </c:tx>
          <c:spPr>
            <a:ln>
              <a:solidFill>
                <a:schemeClr val="accent1"/>
              </a:solidFill>
              <a:prstDash val="sysDash"/>
            </a:ln>
          </c:spPr>
          <c:marker>
            <c:symbol val="none"/>
          </c:marker>
          <c:cat>
            <c:numRef>
              <c:f>'33'!$A$28:$A$123</c:f>
              <c:numCache>
                <c:formatCode>mmm\ yyyy</c:formatCode>
                <c:ptCount val="96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  <c:pt idx="84">
                  <c:v>43831</c:v>
                </c:pt>
                <c:pt idx="85">
                  <c:v>43862</c:v>
                </c:pt>
                <c:pt idx="86">
                  <c:v>43891</c:v>
                </c:pt>
                <c:pt idx="87">
                  <c:v>43922</c:v>
                </c:pt>
                <c:pt idx="88">
                  <c:v>43952</c:v>
                </c:pt>
                <c:pt idx="89">
                  <c:v>43983</c:v>
                </c:pt>
                <c:pt idx="90">
                  <c:v>44013</c:v>
                </c:pt>
                <c:pt idx="91">
                  <c:v>44044</c:v>
                </c:pt>
                <c:pt idx="92">
                  <c:v>44075</c:v>
                </c:pt>
                <c:pt idx="93">
                  <c:v>44105</c:v>
                </c:pt>
                <c:pt idx="94">
                  <c:v>44136</c:v>
                </c:pt>
                <c:pt idx="95">
                  <c:v>44166</c:v>
                </c:pt>
              </c:numCache>
            </c:numRef>
          </c:cat>
          <c:val>
            <c:numRef>
              <c:f>'33'!$C$28:$C$123</c:f>
              <c:numCache>
                <c:formatCode>#,##0.00</c:formatCode>
                <c:ptCount val="9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12.68793</c:v>
                </c:pt>
                <c:pt idx="73">
                  <c:v>12.966229999999999</c:v>
                </c:pt>
                <c:pt idx="74">
                  <c:v>13.23349</c:v>
                </c:pt>
                <c:pt idx="75">
                  <c:v>13.32611</c:v>
                </c:pt>
                <c:pt idx="76">
                  <c:v>13.633010000000001</c:v>
                </c:pt>
                <c:pt idx="77">
                  <c:v>13.550739999999999</c:v>
                </c:pt>
                <c:pt idx="78">
                  <c:v>13.46998</c:v>
                </c:pt>
                <c:pt idx="79">
                  <c:v>13.528130000000001</c:v>
                </c:pt>
                <c:pt idx="80">
                  <c:v>13.356339999999999</c:v>
                </c:pt>
                <c:pt idx="81">
                  <c:v>13.12514</c:v>
                </c:pt>
                <c:pt idx="82">
                  <c:v>13.287050000000001</c:v>
                </c:pt>
                <c:pt idx="83">
                  <c:v>12.862209999999999</c:v>
                </c:pt>
                <c:pt idx="84">
                  <c:v>12.775259999999999</c:v>
                </c:pt>
                <c:pt idx="85">
                  <c:v>13.12363</c:v>
                </c:pt>
                <c:pt idx="86">
                  <c:v>13.44538</c:v>
                </c:pt>
                <c:pt idx="87">
                  <c:v>13.59145</c:v>
                </c:pt>
                <c:pt idx="88">
                  <c:v>13.829129999999999</c:v>
                </c:pt>
                <c:pt idx="89">
                  <c:v>13.75461</c:v>
                </c:pt>
                <c:pt idx="90">
                  <c:v>13.689679999999999</c:v>
                </c:pt>
                <c:pt idx="91">
                  <c:v>13.75775</c:v>
                </c:pt>
                <c:pt idx="92">
                  <c:v>13.58643</c:v>
                </c:pt>
                <c:pt idx="93">
                  <c:v>13.31704</c:v>
                </c:pt>
                <c:pt idx="94">
                  <c:v>13.544320000000001</c:v>
                </c:pt>
                <c:pt idx="95">
                  <c:v>13.11783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01857184"/>
        <c:axId val="1101857744"/>
      </c:lineChart>
      <c:catAx>
        <c:axId val="1101857184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101857744"/>
        <c:crosses val="autoZero"/>
        <c:auto val="0"/>
        <c:lblAlgn val="ctr"/>
        <c:lblOffset val="100"/>
        <c:tickLblSkip val="12"/>
        <c:tickMarkSkip val="12"/>
        <c:noMultiLvlLbl val="0"/>
      </c:catAx>
      <c:valAx>
        <c:axId val="1101857744"/>
        <c:scaling>
          <c:orientation val="minMax"/>
          <c:max val="2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101857184"/>
        <c:crosses val="autoZero"/>
        <c:crossBetween val="midCat"/>
        <c:majorUnit val="5"/>
      </c:valAx>
      <c:spPr>
        <a:ln>
          <a:solidFill>
            <a:schemeClr val="bg1">
              <a:lumMod val="75000"/>
            </a:schemeClr>
          </a:solidFill>
        </a:ln>
      </c:spPr>
    </c:plotArea>
    <c:legend>
      <c:legendPos val="r"/>
      <c:layout>
        <c:manualLayout>
          <c:xMode val="edge"/>
          <c:yMode val="edge"/>
          <c:x val="8.6852695448496428E-2"/>
          <c:y val="0.49403605799275091"/>
          <c:w val="0.43855767709764926"/>
          <c:h val="0.12105486814148231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endParaRPr lang="en-US" sz="1000" b="0"/>
          </a:p>
          <a:p>
            <a:pPr algn="l">
              <a:defRPr/>
            </a:pPr>
            <a:r>
              <a:rPr lang="en-US" sz="1000" b="0"/>
              <a:t>percent share </a:t>
            </a:r>
          </a:p>
        </c:rich>
      </c:tx>
      <c:layout>
        <c:manualLayout>
          <c:xMode val="edge"/>
          <c:yMode val="edge"/>
          <c:x val="8.6181962297448046E-3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5999562554680666"/>
          <c:y val="0.1354596300462442"/>
          <c:w val="0.77499218847644047"/>
          <c:h val="0.63347331583552058"/>
        </c:manualLayout>
      </c:layout>
      <c:areaChart>
        <c:grouping val="percentStacked"/>
        <c:varyColors val="0"/>
        <c:ser>
          <c:idx val="6"/>
          <c:order val="0"/>
          <c:tx>
            <c:v>Other sources</c:v>
          </c:tx>
          <c:spPr>
            <a:solidFill>
              <a:schemeClr val="bg1">
                <a:lumMod val="85000"/>
              </a:schemeClr>
            </a:solidFill>
            <a:ln>
              <a:noFill/>
            </a:ln>
          </c:spPr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'34'!$G$28:$G$35</c:f>
              <c:numCache>
                <c:formatCode>#,##0</c:formatCode>
                <c:ptCount val="8"/>
                <c:pt idx="0">
                  <c:v>146.86269438400001</c:v>
                </c:pt>
                <c:pt idx="1">
                  <c:v>152.64362484899999</c:v>
                </c:pt>
                <c:pt idx="2">
                  <c:v>151.76228673999998</c:v>
                </c:pt>
                <c:pt idx="3">
                  <c:v>138.706161366</c:v>
                </c:pt>
                <c:pt idx="4">
                  <c:v>128.63818035600002</c:v>
                </c:pt>
                <c:pt idx="5">
                  <c:v>135.75171460600001</c:v>
                </c:pt>
                <c:pt idx="6">
                  <c:v>131.46184430100001</c:v>
                </c:pt>
                <c:pt idx="7">
                  <c:v>131.80639264999999</c:v>
                </c:pt>
              </c:numCache>
            </c:numRef>
          </c:val>
        </c:ser>
        <c:ser>
          <c:idx val="4"/>
          <c:order val="1"/>
          <c:tx>
            <c:v>Hydropower</c:v>
          </c:tx>
          <c:spPr>
            <a:solidFill>
              <a:schemeClr val="accent1">
                <a:lumMod val="50000"/>
                <a:alpha val="80000"/>
              </a:schemeClr>
            </a:solidFill>
          </c:spPr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'34'!$E$28:$E$35</c:f>
              <c:numCache>
                <c:formatCode>#,##0</c:formatCode>
                <c:ptCount val="8"/>
                <c:pt idx="0">
                  <c:v>722.97080717999995</c:v>
                </c:pt>
                <c:pt idx="1">
                  <c:v>693.67964013999995</c:v>
                </c:pt>
                <c:pt idx="2">
                  <c:v>668.46189529000003</c:v>
                </c:pt>
                <c:pt idx="3">
                  <c:v>713.45907336000005</c:v>
                </c:pt>
                <c:pt idx="4">
                  <c:v>805.03726931999995</c:v>
                </c:pt>
                <c:pt idx="5">
                  <c:v>779.37704960999997</c:v>
                </c:pt>
                <c:pt idx="6">
                  <c:v>716.03441067999995</c:v>
                </c:pt>
                <c:pt idx="7">
                  <c:v>755.43355518999999</c:v>
                </c:pt>
              </c:numCache>
            </c:numRef>
          </c:val>
        </c:ser>
        <c:ser>
          <c:idx val="8"/>
          <c:order val="2"/>
          <c:tx>
            <c:v>Non-hydro renewables</c:v>
          </c:tx>
          <c:spPr>
            <a:solidFill>
              <a:schemeClr val="accent3">
                <a:alpha val="80000"/>
              </a:schemeClr>
            </a:solidFill>
            <a:ln>
              <a:noFill/>
            </a:ln>
          </c:spPr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'34'!$F$28:$F$35</c:f>
              <c:numCache>
                <c:formatCode>#,##0</c:formatCode>
                <c:ptCount val="8"/>
                <c:pt idx="0">
                  <c:v>694.54259715000001</c:v>
                </c:pt>
                <c:pt idx="1">
                  <c:v>764.96624125999995</c:v>
                </c:pt>
                <c:pt idx="2">
                  <c:v>808.65995581000004</c:v>
                </c:pt>
                <c:pt idx="3">
                  <c:v>933.42329915000005</c:v>
                </c:pt>
                <c:pt idx="4">
                  <c:v>1058.2938360999999</c:v>
                </c:pt>
                <c:pt idx="5">
                  <c:v>1158.8681526</c:v>
                </c:pt>
                <c:pt idx="6">
                  <c:v>1282.7542685000001</c:v>
                </c:pt>
                <c:pt idx="7">
                  <c:v>1426.6004809000001</c:v>
                </c:pt>
              </c:numCache>
            </c:numRef>
          </c:val>
        </c:ser>
        <c:ser>
          <c:idx val="3"/>
          <c:order val="3"/>
          <c:tx>
            <c:v>Nuclear</c:v>
          </c:tx>
          <c:spPr>
            <a:solidFill>
              <a:schemeClr val="accent5">
                <a:alpha val="80000"/>
              </a:schemeClr>
            </a:solidFill>
            <a:ln>
              <a:noFill/>
            </a:ln>
          </c:spPr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'34'!$D$28:$D$35</c:f>
              <c:numCache>
                <c:formatCode>#,##0</c:formatCode>
                <c:ptCount val="8"/>
                <c:pt idx="0">
                  <c:v>2161.6889670999999</c:v>
                </c:pt>
                <c:pt idx="1">
                  <c:v>2184.0163889999999</c:v>
                </c:pt>
                <c:pt idx="2">
                  <c:v>2184.0489781000001</c:v>
                </c:pt>
                <c:pt idx="3">
                  <c:v>2201.3495846999999</c:v>
                </c:pt>
                <c:pt idx="4">
                  <c:v>2205.3414658000002</c:v>
                </c:pt>
                <c:pt idx="5">
                  <c:v>2210.7230438000001</c:v>
                </c:pt>
                <c:pt idx="6">
                  <c:v>2185.4151068000001</c:v>
                </c:pt>
                <c:pt idx="7">
                  <c:v>2111.0668661</c:v>
                </c:pt>
              </c:numCache>
            </c:numRef>
          </c:val>
        </c:ser>
        <c:ser>
          <c:idx val="1"/>
          <c:order val="4"/>
          <c:tx>
            <c:v>Natural gas</c:v>
          </c:tx>
          <c:spPr>
            <a:solidFill>
              <a:schemeClr val="accent1">
                <a:alpha val="80000"/>
              </a:schemeClr>
            </a:solidFill>
            <a:ln>
              <a:noFill/>
            </a:ln>
          </c:spPr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'34'!$C$28:$C$35</c:f>
              <c:numCache>
                <c:formatCode>#,##0</c:formatCode>
                <c:ptCount val="8"/>
                <c:pt idx="0">
                  <c:v>3081.7412297999999</c:v>
                </c:pt>
                <c:pt idx="1">
                  <c:v>3086.5998552999999</c:v>
                </c:pt>
                <c:pt idx="2">
                  <c:v>3653.3756131999999</c:v>
                </c:pt>
                <c:pt idx="3">
                  <c:v>3765.8659097999998</c:v>
                </c:pt>
                <c:pt idx="4">
                  <c:v>3551.8210481000001</c:v>
                </c:pt>
                <c:pt idx="5">
                  <c:v>4024.3692451000002</c:v>
                </c:pt>
                <c:pt idx="6">
                  <c:v>4025.6151562</c:v>
                </c:pt>
                <c:pt idx="7">
                  <c:v>4167.1879945000001</c:v>
                </c:pt>
              </c:numCache>
            </c:numRef>
          </c:val>
        </c:ser>
        <c:ser>
          <c:idx val="0"/>
          <c:order val="5"/>
          <c:tx>
            <c:v>Coal</c:v>
          </c:tx>
          <c:spPr>
            <a:solidFill>
              <a:schemeClr val="tx1">
                <a:lumMod val="65000"/>
                <a:lumOff val="35000"/>
                <a:alpha val="80000"/>
              </a:schemeClr>
            </a:solidFill>
            <a:ln>
              <a:noFill/>
            </a:ln>
          </c:spPr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'34'!$B$28:$B$35</c:f>
              <c:numCache>
                <c:formatCode>#,##0</c:formatCode>
                <c:ptCount val="8"/>
                <c:pt idx="0">
                  <c:v>4331.8211221000001</c:v>
                </c:pt>
                <c:pt idx="1">
                  <c:v>4333.4529960999998</c:v>
                </c:pt>
                <c:pt idx="2">
                  <c:v>3705.2005227999998</c:v>
                </c:pt>
                <c:pt idx="3">
                  <c:v>3385.6520455</c:v>
                </c:pt>
                <c:pt idx="4">
                  <c:v>3303.6582732000002</c:v>
                </c:pt>
                <c:pt idx="5">
                  <c:v>3156.7829793000001</c:v>
                </c:pt>
                <c:pt idx="6">
                  <c:v>2889.8698548000002</c:v>
                </c:pt>
                <c:pt idx="7">
                  <c:v>2691.4775082000001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01863904"/>
        <c:axId val="1101864464"/>
      </c:areaChart>
      <c:scatterChart>
        <c:scatterStyle val="lineMarker"/>
        <c:varyColors val="0"/>
        <c:ser>
          <c:idx val="7"/>
          <c:order val="6"/>
          <c:tx>
            <c:strRef>
              <c:f>'34'!$H$39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bg1">
                  <a:lumMod val="85000"/>
                </a:schemeClr>
              </a:solidFill>
              <a:prstDash val="sysDash"/>
            </a:ln>
          </c:spPr>
          <c:marker>
            <c:symbol val="none"/>
          </c:marker>
          <c:xVal>
            <c:numRef>
              <c:f>'34'!$G$40:$G$41</c:f>
              <c:numCache>
                <c:formatCode>General</c:formatCode>
                <c:ptCount val="2"/>
                <c:pt idx="0">
                  <c:v>7</c:v>
                </c:pt>
                <c:pt idx="1">
                  <c:v>7</c:v>
                </c:pt>
              </c:numCache>
            </c:numRef>
          </c:xVal>
          <c:yVal>
            <c:numRef>
              <c:f>'34'!$H$40:$H$41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01865024"/>
        <c:axId val="1101865584"/>
      </c:scatterChart>
      <c:catAx>
        <c:axId val="11018639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101864464"/>
        <c:crosses val="autoZero"/>
        <c:auto val="0"/>
        <c:lblAlgn val="ctr"/>
        <c:lblOffset val="100"/>
        <c:tickLblSkip val="1"/>
        <c:noMultiLvlLbl val="0"/>
      </c:catAx>
      <c:valAx>
        <c:axId val="1101864464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%" sourceLinked="1"/>
        <c:majorTickMark val="out"/>
        <c:minorTickMark val="none"/>
        <c:tickLblPos val="nextTo"/>
        <c:spPr>
          <a:noFill/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101863904"/>
        <c:crosses val="autoZero"/>
        <c:crossBetween val="midCat"/>
        <c:majorUnit val="0.2"/>
      </c:valAx>
      <c:valAx>
        <c:axId val="110186502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1101865584"/>
        <c:crosses val="autoZero"/>
        <c:crossBetween val="midCat"/>
      </c:valAx>
      <c:valAx>
        <c:axId val="1101865584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1101865024"/>
        <c:crosses val="max"/>
        <c:crossBetween val="midCat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221566054243219"/>
          <c:y val="0.14736439195100612"/>
          <c:w val="0.66406215824584436"/>
          <c:h val="0.62950506186726662"/>
        </c:manualLayout>
      </c:layout>
      <c:barChart>
        <c:barDir val="col"/>
        <c:grouping val="stacked"/>
        <c:varyColors val="0"/>
        <c:ser>
          <c:idx val="6"/>
          <c:order val="0"/>
          <c:tx>
            <c:v>Other sources</c:v>
          </c:tx>
          <c:spPr>
            <a:solidFill>
              <a:schemeClr val="bg1">
                <a:lumMod val="75000"/>
              </a:schemeClr>
            </a:solidFill>
            <a:ln>
              <a:noFill/>
            </a:ln>
          </c:spPr>
          <c:invertIfNegative val="0"/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'34'!$G$28:$G$35</c:f>
              <c:numCache>
                <c:formatCode>#,##0</c:formatCode>
                <c:ptCount val="8"/>
                <c:pt idx="0">
                  <c:v>146.86269438400001</c:v>
                </c:pt>
                <c:pt idx="1">
                  <c:v>152.64362484899999</c:v>
                </c:pt>
                <c:pt idx="2">
                  <c:v>151.76228673999998</c:v>
                </c:pt>
                <c:pt idx="3">
                  <c:v>138.706161366</c:v>
                </c:pt>
                <c:pt idx="4">
                  <c:v>128.63818035600002</c:v>
                </c:pt>
                <c:pt idx="5">
                  <c:v>135.75171460600001</c:v>
                </c:pt>
                <c:pt idx="6">
                  <c:v>131.46184430100001</c:v>
                </c:pt>
                <c:pt idx="7">
                  <c:v>131.80639264999999</c:v>
                </c:pt>
              </c:numCache>
            </c:numRef>
          </c:val>
        </c:ser>
        <c:ser>
          <c:idx val="4"/>
          <c:order val="1"/>
          <c:tx>
            <c:v>Hydropower</c:v>
          </c:tx>
          <c:spPr>
            <a:solidFill>
              <a:schemeClr val="accent1">
                <a:lumMod val="75000"/>
              </a:schemeClr>
            </a:solidFill>
            <a:ln>
              <a:noFill/>
            </a:ln>
          </c:spPr>
          <c:invertIfNegative val="0"/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'34'!$E$28:$E$35</c:f>
              <c:numCache>
                <c:formatCode>#,##0</c:formatCode>
                <c:ptCount val="8"/>
                <c:pt idx="0">
                  <c:v>722.97080717999995</c:v>
                </c:pt>
                <c:pt idx="1">
                  <c:v>693.67964013999995</c:v>
                </c:pt>
                <c:pt idx="2">
                  <c:v>668.46189529000003</c:v>
                </c:pt>
                <c:pt idx="3">
                  <c:v>713.45907336000005</c:v>
                </c:pt>
                <c:pt idx="4">
                  <c:v>805.03726931999995</c:v>
                </c:pt>
                <c:pt idx="5">
                  <c:v>779.37704960999997</c:v>
                </c:pt>
                <c:pt idx="6">
                  <c:v>716.03441067999995</c:v>
                </c:pt>
                <c:pt idx="7">
                  <c:v>755.43355518999999</c:v>
                </c:pt>
              </c:numCache>
            </c:numRef>
          </c:val>
        </c:ser>
        <c:ser>
          <c:idx val="8"/>
          <c:order val="2"/>
          <c:tx>
            <c:v>Non-hydro</c:v>
          </c:tx>
          <c:spPr>
            <a:solidFill>
              <a:schemeClr val="accent3"/>
            </a:solidFill>
            <a:ln>
              <a:noFill/>
            </a:ln>
          </c:spPr>
          <c:invertIfNegative val="0"/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'34'!$F$28:$F$35</c:f>
              <c:numCache>
                <c:formatCode>#,##0</c:formatCode>
                <c:ptCount val="8"/>
                <c:pt idx="0">
                  <c:v>694.54259715000001</c:v>
                </c:pt>
                <c:pt idx="1">
                  <c:v>764.96624125999995</c:v>
                </c:pt>
                <c:pt idx="2">
                  <c:v>808.65995581000004</c:v>
                </c:pt>
                <c:pt idx="3">
                  <c:v>933.42329915000005</c:v>
                </c:pt>
                <c:pt idx="4">
                  <c:v>1058.2938360999999</c:v>
                </c:pt>
                <c:pt idx="5">
                  <c:v>1158.8681526</c:v>
                </c:pt>
                <c:pt idx="6">
                  <c:v>1282.7542685000001</c:v>
                </c:pt>
                <c:pt idx="7">
                  <c:v>1426.6004809000001</c:v>
                </c:pt>
              </c:numCache>
            </c:numRef>
          </c:val>
        </c:ser>
        <c:ser>
          <c:idx val="3"/>
          <c:order val="3"/>
          <c:tx>
            <c:v>Nuclear</c:v>
          </c:tx>
          <c:spPr>
            <a:solidFill>
              <a:schemeClr val="accent5">
                <a:alpha val="80000"/>
              </a:schemeClr>
            </a:solidFill>
            <a:ln>
              <a:noFill/>
            </a:ln>
          </c:spPr>
          <c:invertIfNegative val="0"/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'34'!$D$28:$D$35</c:f>
              <c:numCache>
                <c:formatCode>#,##0</c:formatCode>
                <c:ptCount val="8"/>
                <c:pt idx="0">
                  <c:v>2161.6889670999999</c:v>
                </c:pt>
                <c:pt idx="1">
                  <c:v>2184.0163889999999</c:v>
                </c:pt>
                <c:pt idx="2">
                  <c:v>2184.0489781000001</c:v>
                </c:pt>
                <c:pt idx="3">
                  <c:v>2201.3495846999999</c:v>
                </c:pt>
                <c:pt idx="4">
                  <c:v>2205.3414658000002</c:v>
                </c:pt>
                <c:pt idx="5">
                  <c:v>2210.7230438000001</c:v>
                </c:pt>
                <c:pt idx="6">
                  <c:v>2185.4151068000001</c:v>
                </c:pt>
                <c:pt idx="7">
                  <c:v>2111.0668661</c:v>
                </c:pt>
              </c:numCache>
            </c:numRef>
          </c:val>
        </c:ser>
        <c:ser>
          <c:idx val="1"/>
          <c:order val="4"/>
          <c:tx>
            <c:v>Natural gas</c:v>
          </c:tx>
          <c:spPr>
            <a:solidFill>
              <a:schemeClr val="accent1">
                <a:alpha val="80000"/>
              </a:schemeClr>
            </a:solidFill>
            <a:ln>
              <a:noFill/>
            </a:ln>
          </c:spPr>
          <c:invertIfNegative val="0"/>
          <c:dLbls>
            <c:dLbl>
              <c:idx val="0"/>
              <c:layout/>
              <c:tx>
                <c:rich>
                  <a:bodyPr/>
                  <a:lstStyle/>
                  <a:p>
                    <a:fld id="{52B0E1AB-F4C3-4A64-862E-33A3693CBDCE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1"/>
              <c:layout/>
              <c:tx>
                <c:rich>
                  <a:bodyPr/>
                  <a:lstStyle/>
                  <a:p>
                    <a:fld id="{FE6DC971-12D0-47DE-9DE7-2820C1FAA61C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2"/>
              <c:layout/>
              <c:tx>
                <c:rich>
                  <a:bodyPr/>
                  <a:lstStyle/>
                  <a:p>
                    <a:fld id="{946591D3-DAD4-4090-B122-6C4E0DC82722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3"/>
              <c:layout/>
              <c:tx>
                <c:rich>
                  <a:bodyPr/>
                  <a:lstStyle/>
                  <a:p>
                    <a:fld id="{2E74F13C-82A3-41E0-B7F6-CEAC4B3F1DE6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4"/>
              <c:layout/>
              <c:tx>
                <c:rich>
                  <a:bodyPr/>
                  <a:lstStyle/>
                  <a:p>
                    <a:fld id="{5B621B9E-A5E2-4DD9-BE80-206F9D85F1A7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5"/>
              <c:layout/>
              <c:tx>
                <c:rich>
                  <a:bodyPr/>
                  <a:lstStyle/>
                  <a:p>
                    <a:fld id="{AE86994F-C88D-4BCD-BE13-864C5992431F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6"/>
              <c:layout/>
              <c:tx>
                <c:rich>
                  <a:bodyPr/>
                  <a:lstStyle/>
                  <a:p>
                    <a:fld id="{7D200E1D-4C6D-4727-A09C-072BC7E4AC77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7"/>
              <c:layout/>
              <c:tx>
                <c:rich>
                  <a:bodyPr/>
                  <a:lstStyle/>
                  <a:p>
                    <a:fld id="{A9D1FDC6-0A98-44CC-9417-76BD6257406F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50" b="0" i="0" baseline="0">
                    <a:solidFill>
                      <a:schemeClr val="bg1"/>
                    </a:solidFill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DataLabelsRange val="1"/>
                <c15:showLeaderLines val="0"/>
              </c:ext>
            </c:extLst>
          </c:dLbls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'34'!$C$28:$C$35</c:f>
              <c:numCache>
                <c:formatCode>#,##0</c:formatCode>
                <c:ptCount val="8"/>
                <c:pt idx="0">
                  <c:v>3081.7412297999999</c:v>
                </c:pt>
                <c:pt idx="1">
                  <c:v>3086.5998552999999</c:v>
                </c:pt>
                <c:pt idx="2">
                  <c:v>3653.3756131999999</c:v>
                </c:pt>
                <c:pt idx="3">
                  <c:v>3765.8659097999998</c:v>
                </c:pt>
                <c:pt idx="4">
                  <c:v>3551.8210481000001</c:v>
                </c:pt>
                <c:pt idx="5">
                  <c:v>4024.3692451000002</c:v>
                </c:pt>
                <c:pt idx="6">
                  <c:v>4025.6151562</c:v>
                </c:pt>
                <c:pt idx="7">
                  <c:v>4167.1879945000001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'34'!$K$28:$K$35</c15:f>
                <c15:dlblRangeCache>
                  <c:ptCount val="8"/>
                  <c:pt idx="0">
                    <c:v>28%</c:v>
                  </c:pt>
                  <c:pt idx="1">
                    <c:v>28%</c:v>
                  </c:pt>
                  <c:pt idx="2">
                    <c:v>33%</c:v>
                  </c:pt>
                  <c:pt idx="3">
                    <c:v>34%</c:v>
                  </c:pt>
                  <c:pt idx="4">
                    <c:v>32%</c:v>
                  </c:pt>
                  <c:pt idx="5">
                    <c:v>35%</c:v>
                  </c:pt>
                  <c:pt idx="6">
                    <c:v>36%</c:v>
                  </c:pt>
                  <c:pt idx="7">
                    <c:v>37%</c:v>
                  </c:pt>
                </c15:dlblRangeCache>
              </c15:datalabelsRange>
            </c:ext>
          </c:extLst>
        </c:ser>
        <c:ser>
          <c:idx val="0"/>
          <c:order val="5"/>
          <c:tx>
            <c:v>Coal</c:v>
          </c:tx>
          <c:spPr>
            <a:solidFill>
              <a:schemeClr val="tx1">
                <a:lumMod val="65000"/>
                <a:lumOff val="35000"/>
                <a:alpha val="80000"/>
              </a:schemeClr>
            </a:solidFill>
            <a:ln>
              <a:noFill/>
            </a:ln>
          </c:spPr>
          <c:invertIfNegative val="0"/>
          <c:dLbls>
            <c:dLbl>
              <c:idx val="0"/>
              <c:layout/>
              <c:tx>
                <c:rich>
                  <a:bodyPr/>
                  <a:lstStyle/>
                  <a:p>
                    <a:fld id="{334BF1CE-A778-465C-AFC4-AB9689887731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1"/>
              <c:layout/>
              <c:tx>
                <c:rich>
                  <a:bodyPr/>
                  <a:lstStyle/>
                  <a:p>
                    <a:fld id="{66F9A5DE-2F74-4419-86BA-5C8F7AA39CF8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2"/>
              <c:layout/>
              <c:tx>
                <c:rich>
                  <a:bodyPr/>
                  <a:lstStyle/>
                  <a:p>
                    <a:fld id="{05A5D362-69B8-4D79-A2DA-61F60946AD3A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3"/>
              <c:layout/>
              <c:tx>
                <c:rich>
                  <a:bodyPr/>
                  <a:lstStyle/>
                  <a:p>
                    <a:fld id="{AA1EE612-E47E-47C5-BAC8-51CD4B7B8EAC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4"/>
              <c:layout/>
              <c:tx>
                <c:rich>
                  <a:bodyPr/>
                  <a:lstStyle/>
                  <a:p>
                    <a:fld id="{A1080819-16F5-48F4-B15F-B1DCE1E802EB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5"/>
              <c:layout/>
              <c:tx>
                <c:rich>
                  <a:bodyPr/>
                  <a:lstStyle/>
                  <a:p>
                    <a:fld id="{9CD03CC1-D6BB-4758-8E15-6ADC46894F8C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6"/>
              <c:layout/>
              <c:tx>
                <c:rich>
                  <a:bodyPr/>
                  <a:lstStyle/>
                  <a:p>
                    <a:fld id="{2033DB1B-5F0D-41B0-9A8D-AF6FD9191690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7"/>
              <c:layout/>
              <c:tx>
                <c:rich>
                  <a:bodyPr/>
                  <a:lstStyle/>
                  <a:p>
                    <a:fld id="{AFEA0001-AF18-42EF-9E16-6D857C195C18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50" baseline="0">
                    <a:solidFill>
                      <a:schemeClr val="bg1"/>
                    </a:solidFill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DataLabelsRange val="1"/>
                <c15:showLeaderLines val="0"/>
              </c:ext>
            </c:extLst>
          </c:dLbls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'34'!$B$28:$B$35</c:f>
              <c:numCache>
                <c:formatCode>#,##0</c:formatCode>
                <c:ptCount val="8"/>
                <c:pt idx="0">
                  <c:v>4331.8211221000001</c:v>
                </c:pt>
                <c:pt idx="1">
                  <c:v>4333.4529960999998</c:v>
                </c:pt>
                <c:pt idx="2">
                  <c:v>3705.2005227999998</c:v>
                </c:pt>
                <c:pt idx="3">
                  <c:v>3385.6520455</c:v>
                </c:pt>
                <c:pt idx="4">
                  <c:v>3303.6582732000002</c:v>
                </c:pt>
                <c:pt idx="5">
                  <c:v>3156.7829793000001</c:v>
                </c:pt>
                <c:pt idx="6">
                  <c:v>2889.8698548000002</c:v>
                </c:pt>
                <c:pt idx="7">
                  <c:v>2691.4775082000001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'34'!$J$28:$J$35</c15:f>
                <c15:dlblRangeCache>
                  <c:ptCount val="8"/>
                  <c:pt idx="0">
                    <c:v>39%</c:v>
                  </c:pt>
                  <c:pt idx="1">
                    <c:v>39%</c:v>
                  </c:pt>
                  <c:pt idx="2">
                    <c:v>33%</c:v>
                  </c:pt>
                  <c:pt idx="3">
                    <c:v>30%</c:v>
                  </c:pt>
                  <c:pt idx="4">
                    <c:v>30%</c:v>
                  </c:pt>
                  <c:pt idx="5">
                    <c:v>28%</c:v>
                  </c:pt>
                  <c:pt idx="6">
                    <c:v>26%</c:v>
                  </c:pt>
                  <c:pt idx="7">
                    <c:v>24%</c:v>
                  </c:pt>
                </c15:dlblRangeCache>
              </c15:datalabelsRang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5"/>
        <c:overlap val="100"/>
        <c:axId val="1101871744"/>
        <c:axId val="1101872304"/>
      </c:barChart>
      <c:scatterChart>
        <c:scatterStyle val="lineMarker"/>
        <c:varyColors val="0"/>
        <c:ser>
          <c:idx val="7"/>
          <c:order val="6"/>
          <c:tx>
            <c:strRef>
              <c:f>'34'!$B$39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ash"/>
            </a:ln>
          </c:spPr>
          <c:marker>
            <c:symbol val="none"/>
          </c:marker>
          <c:xVal>
            <c:numRef>
              <c:f>'34'!$A$40:$A$41</c:f>
              <c:numCache>
                <c:formatCode>General</c:formatCode>
                <c:ptCount val="2"/>
                <c:pt idx="0">
                  <c:v>6.5</c:v>
                </c:pt>
                <c:pt idx="1">
                  <c:v>6.5</c:v>
                </c:pt>
              </c:numCache>
            </c:numRef>
          </c:xVal>
          <c:yVal>
            <c:numRef>
              <c:f>'34'!$B$40:$B$41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01872864"/>
        <c:axId val="1101873424"/>
      </c:scatterChart>
      <c:catAx>
        <c:axId val="11018717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101872304"/>
        <c:crosses val="autoZero"/>
        <c:auto val="0"/>
        <c:lblAlgn val="ctr"/>
        <c:lblOffset val="100"/>
        <c:noMultiLvlLbl val="0"/>
      </c:catAx>
      <c:valAx>
        <c:axId val="1101872304"/>
        <c:scaling>
          <c:orientation val="minMax"/>
          <c:max val="12500"/>
          <c:min val="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101871744"/>
        <c:crosses val="autoZero"/>
        <c:crossBetween val="between"/>
        <c:majorUnit val="2500"/>
        <c:dispUnits>
          <c:builtInUnit val="thousands"/>
        </c:dispUnits>
      </c:valAx>
      <c:valAx>
        <c:axId val="110187286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1101873424"/>
        <c:crosses val="autoZero"/>
        <c:crossBetween val="midCat"/>
      </c:valAx>
      <c:valAx>
        <c:axId val="1101873424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1101872864"/>
        <c:crosses val="max"/>
        <c:crossBetween val="midCat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baseline="0"/>
            </a:pPr>
            <a:r>
              <a:rPr lang="en-US" sz="1000" b="1" baseline="0"/>
              <a:t>Components of annual change</a:t>
            </a:r>
          </a:p>
          <a:p>
            <a:pPr algn="l">
              <a:defRPr baseline="0"/>
            </a:pPr>
            <a:r>
              <a:rPr lang="en-US" sz="1000" b="0" baseline="0"/>
              <a:t>quadrillion British thermal units </a:t>
            </a:r>
          </a:p>
        </c:rich>
      </c:tx>
      <c:layout>
        <c:manualLayout>
          <c:xMode val="edge"/>
          <c:yMode val="edge"/>
          <c:x val="4.2808694233941277E-4"/>
          <c:y val="7.7405083165003703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3606959331683871"/>
          <c:y val="0.11931305809762495"/>
          <c:w val="0.57686067433626642"/>
          <c:h val="0.62588071602121653"/>
        </c:manualLayout>
      </c:layout>
      <c:barChart>
        <c:barDir val="col"/>
        <c:grouping val="stacked"/>
        <c:varyColors val="0"/>
        <c:ser>
          <c:idx val="1"/>
          <c:order val="0"/>
          <c:tx>
            <c:v>Wood biomass</c:v>
          </c:tx>
          <c:spPr>
            <a:solidFill>
              <a:schemeClr val="accent2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'35'!$I$28:$L$28</c:f>
              <c:numCache>
                <c:formatCode>0.000</c:formatCode>
                <c:ptCount val="4"/>
                <c:pt idx="0">
                  <c:v>5.5724746999999741E-2</c:v>
                </c:pt>
                <c:pt idx="1">
                  <c:v>4.9244890000000208E-2</c:v>
                </c:pt>
                <c:pt idx="2">
                  <c:v>-0.1702852749999999</c:v>
                </c:pt>
                <c:pt idx="3">
                  <c:v>-2.7371000000000478E-3</c:v>
                </c:pt>
              </c:numCache>
            </c:numRef>
          </c:val>
        </c:ser>
        <c:ser>
          <c:idx val="4"/>
          <c:order val="1"/>
          <c:tx>
            <c:v>Other biomass</c:v>
          </c:tx>
          <c:spPr>
            <a:solidFill>
              <a:schemeClr val="accent6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'35'!$I$31:$L$31</c:f>
              <c:numCache>
                <c:formatCode>0.000</c:formatCode>
                <c:ptCount val="4"/>
                <c:pt idx="0">
                  <c:v>-7.9587449999999893E-3</c:v>
                </c:pt>
                <c:pt idx="1">
                  <c:v>-2.1309749999999794E-3</c:v>
                </c:pt>
                <c:pt idx="2">
                  <c:v>-5.827526999999999E-3</c:v>
                </c:pt>
                <c:pt idx="3">
                  <c:v>2.425799999999978E-3</c:v>
                </c:pt>
              </c:numCache>
            </c:numRef>
          </c:val>
        </c:ser>
        <c:ser>
          <c:idx val="5"/>
          <c:order val="2"/>
          <c:tx>
            <c:v>Geothermal</c:v>
          </c:tx>
          <c:spPr>
            <a:solidFill>
              <a:schemeClr val="accent5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'35'!$I$32:$L$32</c:f>
              <c:numCache>
                <c:formatCode>0.000</c:formatCode>
                <c:ptCount val="4"/>
                <c:pt idx="0">
                  <c:v>6.2943199999998534E-4</c:v>
                </c:pt>
                <c:pt idx="1">
                  <c:v>8.7056149999999999E-3</c:v>
                </c:pt>
                <c:pt idx="2">
                  <c:v>1.0461002999999996E-2</c:v>
                </c:pt>
                <c:pt idx="3">
                  <c:v>1.8197000000000074E-3</c:v>
                </c:pt>
              </c:numCache>
            </c:numRef>
          </c:val>
        </c:ser>
        <c:ser>
          <c:idx val="2"/>
          <c:order val="3"/>
          <c:tx>
            <c:v>Liquid biofuels</c:v>
          </c:tx>
          <c:spPr>
            <a:solidFill>
              <a:schemeClr val="accent3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'35'!$I$29:$L$29</c:f>
              <c:numCache>
                <c:formatCode>0.000</c:formatCode>
                <c:ptCount val="4"/>
                <c:pt idx="0">
                  <c:v>4.7531301700000084E-2</c:v>
                </c:pt>
                <c:pt idx="1">
                  <c:v>4.658569729999984E-2</c:v>
                </c:pt>
                <c:pt idx="2">
                  <c:v>3.4669870600000152E-2</c:v>
                </c:pt>
                <c:pt idx="3">
                  <c:v>3.7236450800000043E-2</c:v>
                </c:pt>
              </c:numCache>
            </c:numRef>
          </c:val>
        </c:ser>
        <c:ser>
          <c:idx val="0"/>
          <c:order val="4"/>
          <c:tx>
            <c:v>Hydropower</c:v>
          </c:tx>
          <c:spPr>
            <a:solidFill>
              <a:schemeClr val="accent1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'35'!$I$27:$L$27</c:f>
              <c:numCache>
                <c:formatCode>0.000</c:formatCode>
                <c:ptCount val="4"/>
                <c:pt idx="0">
                  <c:v>0.29452756400000002</c:v>
                </c:pt>
                <c:pt idx="1">
                  <c:v>-9.1611008000000105E-2</c:v>
                </c:pt>
                <c:pt idx="2">
                  <c:v>-0.21425595399999997</c:v>
                </c:pt>
                <c:pt idx="3">
                  <c:v>0.14028349999999978</c:v>
                </c:pt>
              </c:numCache>
            </c:numRef>
          </c:val>
        </c:ser>
        <c:ser>
          <c:idx val="3"/>
          <c:order val="5"/>
          <c:tx>
            <c:v>Wind power</c:v>
          </c:tx>
          <c:spPr>
            <a:solidFill>
              <a:schemeClr val="accent1">
                <a:lumMod val="50000"/>
              </a:schemeClr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'35'!$I$30:$L$30</c:f>
              <c:numCache>
                <c:formatCode>0.000</c:formatCode>
                <c:ptCount val="4"/>
                <c:pt idx="0">
                  <c:v>0.25188304480000001</c:v>
                </c:pt>
                <c:pt idx="1">
                  <c:v>0.2004031506999997</c:v>
                </c:pt>
                <c:pt idx="2">
                  <c:v>0.34568021900000012</c:v>
                </c:pt>
                <c:pt idx="3">
                  <c:v>0.36185979999999995</c:v>
                </c:pt>
              </c:numCache>
            </c:numRef>
          </c:val>
        </c:ser>
        <c:ser>
          <c:idx val="6"/>
          <c:order val="6"/>
          <c:tx>
            <c:v>Solar</c:v>
          </c:tx>
          <c:spPr>
            <a:solidFill>
              <a:schemeClr val="accent4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'35'!$I$33:$L$33</c:f>
              <c:numCache>
                <c:formatCode>0.000</c:formatCode>
                <c:ptCount val="4"/>
                <c:pt idx="0">
                  <c:v>0.20580063700000006</c:v>
                </c:pt>
                <c:pt idx="1">
                  <c:v>0.18113536899999994</c:v>
                </c:pt>
                <c:pt idx="2">
                  <c:v>0.12214571699999999</c:v>
                </c:pt>
                <c:pt idx="3">
                  <c:v>0.19591090000000011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1101881824"/>
        <c:axId val="1101882384"/>
      </c:barChart>
      <c:lineChart>
        <c:grouping val="standard"/>
        <c:varyColors val="0"/>
        <c:ser>
          <c:idx val="8"/>
          <c:order val="8"/>
          <c:tx>
            <c:v>net change</c:v>
          </c:tx>
          <c:spPr>
            <a:ln w="38100">
              <a:noFill/>
            </a:ln>
          </c:spPr>
          <c:marker>
            <c:symbol val="dot"/>
            <c:size val="5"/>
            <c:spPr>
              <a:solidFill>
                <a:schemeClr val="tx1"/>
              </a:solidFill>
              <a:ln w="38100" cap="rnd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557869922772846E-2"/>
                  <c:y val="-4.887699515554284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3702918423039346E-2"/>
                  <c:y val="-6.417335689167384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7.4109147037608097E-2"/>
                  <c:y val="-0.17830101872638113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7.4902436194700536E-2"/>
                  <c:y val="-4.474335000226524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/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'35'!$I$26:$L$26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'35'!$I$34:$L$34</c:f>
              <c:numCache>
                <c:formatCode>0.00</c:formatCode>
                <c:ptCount val="4"/>
                <c:pt idx="0">
                  <c:v>0.84813798149999986</c:v>
                </c:pt>
                <c:pt idx="1">
                  <c:v>0.3923327389999996</c:v>
                </c:pt>
                <c:pt idx="2">
                  <c:v>0.12258805360000039</c:v>
                </c:pt>
                <c:pt idx="3">
                  <c:v>0.73679905079999974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01881824"/>
        <c:axId val="1101882384"/>
      </c:lineChart>
      <c:scatterChart>
        <c:scatterStyle val="lineMarker"/>
        <c:varyColors val="0"/>
        <c:ser>
          <c:idx val="7"/>
          <c:order val="7"/>
          <c:tx>
            <c:strRef>
              <c:f>'35'!$B$44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6.0638364055493254E-3"/>
                  <c:y val="2.7782282190800669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'35'!$A$45:$A$46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'35'!$B$45:$B$46</c:f>
              <c:numCache>
                <c:formatCode>0.00</c:formatCode>
                <c:ptCount val="2"/>
                <c:pt idx="0">
                  <c:v>-0.5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01882944"/>
        <c:axId val="1101883504"/>
      </c:scatterChart>
      <c:catAx>
        <c:axId val="1101881824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low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101882384"/>
        <c:crosses val="autoZero"/>
        <c:auto val="1"/>
        <c:lblAlgn val="ctr"/>
        <c:lblOffset val="100"/>
        <c:noMultiLvlLbl val="0"/>
      </c:catAx>
      <c:valAx>
        <c:axId val="1101882384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.0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101881824"/>
        <c:crosses val="autoZero"/>
        <c:crossBetween val="between"/>
        <c:majorUnit val="0.25"/>
      </c:valAx>
      <c:valAx>
        <c:axId val="110188294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1101883504"/>
        <c:crosses val="autoZero"/>
        <c:crossBetween val="midCat"/>
      </c:valAx>
      <c:valAx>
        <c:axId val="1101883504"/>
        <c:scaling>
          <c:orientation val="minMax"/>
          <c:max val="1"/>
          <c:min val="0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noFill/>
          </a:ln>
        </c:spPr>
        <c:crossAx val="1101882944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/>
              <a:t>U.S. renewable energy supply</a:t>
            </a:r>
          </a:p>
          <a:p>
            <a:pPr algn="l">
              <a:defRPr/>
            </a:pPr>
            <a:r>
              <a:rPr lang="en-US" sz="1000" b="0"/>
              <a:t>quadrillion British thermal units </a:t>
            </a:r>
          </a:p>
        </c:rich>
      </c:tx>
      <c:layout>
        <c:manualLayout>
          <c:xMode val="edge"/>
          <c:yMode val="edge"/>
          <c:x val="1.4001852698614268E-2"/>
          <c:y val="3.8215127641525789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657627715013885"/>
          <c:y val="0.12736878388157077"/>
          <c:w val="0.76999687765478586"/>
          <c:h val="0.61782515074971889"/>
        </c:manualLayout>
      </c:layout>
      <c:barChart>
        <c:barDir val="col"/>
        <c:grouping val="stacked"/>
        <c:varyColors val="0"/>
        <c:ser>
          <c:idx val="4"/>
          <c:order val="0"/>
          <c:tx>
            <c:v>Other biomass</c:v>
          </c:tx>
          <c:spPr>
            <a:solidFill>
              <a:schemeClr val="accent6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'35'!$C$31:$G$31</c:f>
              <c:numCache>
                <c:formatCode>0.000</c:formatCode>
                <c:ptCount val="5"/>
                <c:pt idx="0">
                  <c:v>0.50321864699999996</c:v>
                </c:pt>
                <c:pt idx="1">
                  <c:v>0.49525990199999997</c:v>
                </c:pt>
                <c:pt idx="2">
                  <c:v>0.49312892699999999</c:v>
                </c:pt>
                <c:pt idx="3">
                  <c:v>0.4873014</c:v>
                </c:pt>
                <c:pt idx="4">
                  <c:v>0.48972719999999997</c:v>
                </c:pt>
              </c:numCache>
            </c:numRef>
          </c:val>
        </c:ser>
        <c:ser>
          <c:idx val="1"/>
          <c:order val="1"/>
          <c:tx>
            <c:v>Wood biomass</c:v>
          </c:tx>
          <c:spPr>
            <a:solidFill>
              <a:schemeClr val="accent2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'35'!$C$28:$G$28</c:f>
              <c:numCache>
                <c:formatCode>0.000</c:formatCode>
                <c:ptCount val="5"/>
                <c:pt idx="0">
                  <c:v>2.2297628380000001</c:v>
                </c:pt>
                <c:pt idx="1">
                  <c:v>2.2854875849999998</c:v>
                </c:pt>
                <c:pt idx="2">
                  <c:v>2.334732475</c:v>
                </c:pt>
                <c:pt idx="3">
                  <c:v>2.1644472000000001</c:v>
                </c:pt>
                <c:pt idx="4">
                  <c:v>2.1617101000000001</c:v>
                </c:pt>
              </c:numCache>
            </c:numRef>
          </c:val>
        </c:ser>
        <c:ser>
          <c:idx val="5"/>
          <c:order val="2"/>
          <c:tx>
            <c:v>Geothermal</c:v>
          </c:tx>
          <c:spPr>
            <a:solidFill>
              <a:schemeClr val="accent5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'35'!$C$32:$G$32</c:f>
              <c:numCache>
                <c:formatCode>0.000</c:formatCode>
                <c:ptCount val="5"/>
                <c:pt idx="0">
                  <c:v>0.20960385000000001</c:v>
                </c:pt>
                <c:pt idx="1">
                  <c:v>0.21023328199999999</c:v>
                </c:pt>
                <c:pt idx="2">
                  <c:v>0.21893889699999999</c:v>
                </c:pt>
                <c:pt idx="3">
                  <c:v>0.22939989999999999</c:v>
                </c:pt>
                <c:pt idx="4">
                  <c:v>0.2312196</c:v>
                </c:pt>
              </c:numCache>
            </c:numRef>
          </c:val>
        </c:ser>
        <c:ser>
          <c:idx val="2"/>
          <c:order val="3"/>
          <c:tx>
            <c:v>Liquid biofuels</c:v>
          </c:tx>
          <c:spPr>
            <a:solidFill>
              <a:schemeClr val="accent3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'35'!$C$29:$G$29</c:f>
              <c:numCache>
                <c:formatCode>0.000</c:formatCode>
                <c:ptCount val="5"/>
                <c:pt idx="0">
                  <c:v>1.4707870796</c:v>
                </c:pt>
                <c:pt idx="1">
                  <c:v>1.5183183813000001</c:v>
                </c:pt>
                <c:pt idx="2">
                  <c:v>1.5649040785999999</c:v>
                </c:pt>
                <c:pt idx="3">
                  <c:v>1.5995739492000001</c:v>
                </c:pt>
                <c:pt idx="4">
                  <c:v>1.6368104000000001</c:v>
                </c:pt>
              </c:numCache>
            </c:numRef>
          </c:val>
        </c:ser>
        <c:ser>
          <c:idx val="0"/>
          <c:order val="4"/>
          <c:tx>
            <c:v>Hydropower</c:v>
          </c:tx>
          <c:spPr>
            <a:solidFill>
              <a:schemeClr val="accent1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'35'!$C$27:$G$27</c:f>
              <c:numCache>
                <c:formatCode>0.000</c:formatCode>
                <c:ptCount val="5"/>
                <c:pt idx="0">
                  <c:v>2.4724417980000002</c:v>
                </c:pt>
                <c:pt idx="1">
                  <c:v>2.7669693620000002</c:v>
                </c:pt>
                <c:pt idx="2">
                  <c:v>2.6753583540000001</c:v>
                </c:pt>
                <c:pt idx="3">
                  <c:v>2.4611024000000001</c:v>
                </c:pt>
                <c:pt idx="4">
                  <c:v>2.6013858999999999</c:v>
                </c:pt>
              </c:numCache>
            </c:numRef>
          </c:val>
        </c:ser>
        <c:ser>
          <c:idx val="3"/>
          <c:order val="5"/>
          <c:tx>
            <c:v>Wind power</c:v>
          </c:tx>
          <c:spPr>
            <a:solidFill>
              <a:schemeClr val="accent1">
                <a:lumMod val="50000"/>
              </a:schemeClr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'35'!$C$30:$G$30</c:f>
              <c:numCache>
                <c:formatCode>0.000</c:formatCode>
                <c:ptCount val="5"/>
                <c:pt idx="0">
                  <c:v>2.0937279855000002</c:v>
                </c:pt>
                <c:pt idx="1">
                  <c:v>2.3456110303000002</c:v>
                </c:pt>
                <c:pt idx="2">
                  <c:v>2.5460141809999999</c:v>
                </c:pt>
                <c:pt idx="3">
                  <c:v>2.8916944</c:v>
                </c:pt>
                <c:pt idx="4">
                  <c:v>3.2535542</c:v>
                </c:pt>
              </c:numCache>
            </c:numRef>
          </c:val>
        </c:ser>
        <c:ser>
          <c:idx val="6"/>
          <c:order val="6"/>
          <c:tx>
            <c:v>Solar</c:v>
          </c:tx>
          <c:spPr>
            <a:solidFill>
              <a:schemeClr val="accent4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'35'!$C$33:$G$33</c:f>
              <c:numCache>
                <c:formatCode>0.000</c:formatCode>
                <c:ptCount val="5"/>
                <c:pt idx="0">
                  <c:v>0.56866517699999997</c:v>
                </c:pt>
                <c:pt idx="1">
                  <c:v>0.77446581400000003</c:v>
                </c:pt>
                <c:pt idx="2">
                  <c:v>0.95560118299999997</c:v>
                </c:pt>
                <c:pt idx="3">
                  <c:v>1.0777469</c:v>
                </c:pt>
                <c:pt idx="4">
                  <c:v>1.2736578000000001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1101890224"/>
        <c:axId val="1101890784"/>
      </c:barChart>
      <c:scatterChart>
        <c:scatterStyle val="lineMarker"/>
        <c:varyColors val="0"/>
        <c:ser>
          <c:idx val="7"/>
          <c:order val="7"/>
          <c:tx>
            <c:strRef>
              <c:f>'35'!$B$40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487970253718285E-3"/>
                  <c:y val="2.7781839770028745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'35'!$A$41:$A$42</c:f>
              <c:numCache>
                <c:formatCode>General</c:formatCode>
                <c:ptCount val="2"/>
                <c:pt idx="0">
                  <c:v>3.5</c:v>
                </c:pt>
                <c:pt idx="1">
                  <c:v>3.5</c:v>
                </c:pt>
              </c:numCache>
            </c:numRef>
          </c:xVal>
          <c:yVal>
            <c:numRef>
              <c:f>'35'!$B$41:$B$42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01891344"/>
        <c:axId val="1101891904"/>
      </c:scatterChart>
      <c:catAx>
        <c:axId val="11018902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101890784"/>
        <c:crosses val="autoZero"/>
        <c:auto val="1"/>
        <c:lblAlgn val="ctr"/>
        <c:lblOffset val="100"/>
        <c:noMultiLvlLbl val="0"/>
      </c:catAx>
      <c:valAx>
        <c:axId val="1101890784"/>
        <c:scaling>
          <c:orientation val="minMax"/>
          <c:max val="12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101890224"/>
        <c:crosses val="autoZero"/>
        <c:crossBetween val="between"/>
      </c:valAx>
      <c:valAx>
        <c:axId val="110189134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1101891904"/>
        <c:crosses val="autoZero"/>
        <c:crossBetween val="midCat"/>
      </c:valAx>
      <c:valAx>
        <c:axId val="1101891904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1101891344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/>
              <a:t>Components of annual change</a:t>
            </a:r>
          </a:p>
          <a:p>
            <a:pPr algn="l">
              <a:defRPr/>
            </a:pPr>
            <a:r>
              <a:rPr lang="en-US" sz="1000" b="0" i="0" baseline="0">
                <a:effectLst/>
              </a:rPr>
              <a:t>million metric tons</a:t>
            </a:r>
            <a:endParaRPr lang="en-US" sz="1000" b="0">
              <a:effectLst/>
            </a:endParaRPr>
          </a:p>
        </c:rich>
      </c:tx>
      <c:layout>
        <c:manualLayout>
          <c:xMode val="edge"/>
          <c:yMode val="edge"/>
          <c:x val="8.9694984708108064E-3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254848352289298"/>
          <c:y val="0.13945131858517687"/>
          <c:w val="0.75959171770195388"/>
          <c:h val="0.67320303712035978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'36'!$B$28</c:f>
              <c:strCache>
                <c:ptCount val="1"/>
                <c:pt idx="0">
                  <c:v>Coal</c:v>
                </c:pt>
              </c:strCache>
            </c:strRef>
          </c:tx>
          <c:spPr>
            <a:solidFill>
              <a:schemeClr val="tx1">
                <a:lumMod val="65000"/>
                <a:lumOff val="35000"/>
              </a:schemeClr>
            </a:solidFill>
            <a:ln>
              <a:noFill/>
            </a:ln>
          </c:spPr>
          <c:invertIfNegative val="0"/>
          <c:cat>
            <c:numRef>
              <c:f>'36'!$I$27:$L$27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'36'!$I$28:$L$28</c:f>
              <c:numCache>
                <c:formatCode>0</c:formatCode>
                <c:ptCount val="4"/>
                <c:pt idx="0">
                  <c:v>-38.18602739999983</c:v>
                </c:pt>
                <c:pt idx="1">
                  <c:v>-46.535093200000119</c:v>
                </c:pt>
                <c:pt idx="2">
                  <c:v>-92.167367199999944</c:v>
                </c:pt>
                <c:pt idx="3">
                  <c:v>-67.34931000000006</c:v>
                </c:pt>
              </c:numCache>
            </c:numRef>
          </c:val>
        </c:ser>
        <c:ser>
          <c:idx val="2"/>
          <c:order val="1"/>
          <c:tx>
            <c:strRef>
              <c:f>'36'!$B$29</c:f>
              <c:strCache>
                <c:ptCount val="1"/>
                <c:pt idx="0">
                  <c:v>Petroleum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</c:spPr>
          <c:invertIfNegative val="0"/>
          <c:cat>
            <c:numRef>
              <c:f>'36'!$I$27:$L$27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'36'!$I$29:$L$29</c:f>
              <c:numCache>
                <c:formatCode>0</c:formatCode>
                <c:ptCount val="4"/>
                <c:pt idx="0">
                  <c:v>16.910217200000261</c:v>
                </c:pt>
                <c:pt idx="1">
                  <c:v>46.100725699999657</c:v>
                </c:pt>
                <c:pt idx="2">
                  <c:v>6.5049200000003111</c:v>
                </c:pt>
                <c:pt idx="3">
                  <c:v>16.500900000000001</c:v>
                </c:pt>
              </c:numCache>
            </c:numRef>
          </c:val>
        </c:ser>
        <c:ser>
          <c:idx val="3"/>
          <c:order val="2"/>
          <c:tx>
            <c:strRef>
              <c:f>'36'!$B$30</c:f>
              <c:strCache>
                <c:ptCount val="1"/>
                <c:pt idx="0">
                  <c:v>Natural gas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</c:spPr>
          <c:invertIfNegative val="0"/>
          <c:cat>
            <c:numRef>
              <c:f>'36'!$I$27:$L$27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'36'!$I$30:$L$30</c:f>
              <c:numCache>
                <c:formatCode>0</c:formatCode>
                <c:ptCount val="4"/>
                <c:pt idx="0">
                  <c:v>-20.046540399999913</c:v>
                </c:pt>
                <c:pt idx="1">
                  <c:v>143.71362109999995</c:v>
                </c:pt>
                <c:pt idx="2">
                  <c:v>19.239686599999914</c:v>
                </c:pt>
                <c:pt idx="3">
                  <c:v>24.945100000000139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1101898064"/>
        <c:axId val="1101898624"/>
      </c:barChart>
      <c:lineChart>
        <c:grouping val="standard"/>
        <c:varyColors val="0"/>
        <c:ser>
          <c:idx val="8"/>
          <c:order val="4"/>
          <c:tx>
            <c:v>net change</c:v>
          </c:tx>
          <c:spPr>
            <a:ln w="38100"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 cap="rnd">
                <a:solidFill>
                  <a:schemeClr val="accent4"/>
                </a:solidFill>
              </a:ln>
            </c:spPr>
          </c:marker>
          <c:dLbls>
            <c:dLbl>
              <c:idx val="0"/>
              <c:layout>
                <c:manualLayout>
                  <c:x val="-7.7430737824438614E-2"/>
                  <c:y val="-4.464285714285721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6.5092592592592674E-2"/>
                  <c:y val="-5.853174603174603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6.9722222222222227E-2"/>
                  <c:y val="3.670634920634920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chemeClr val="accent4"/>
                    </a:solidFill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'36'!$I$27:$L$27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'36'!$I$31:$L$31</c:f>
              <c:numCache>
                <c:formatCode>0</c:formatCode>
                <c:ptCount val="4"/>
                <c:pt idx="0">
                  <c:v>-41.322351200000412</c:v>
                </c:pt>
                <c:pt idx="1">
                  <c:v>143.27919680000014</c:v>
                </c:pt>
                <c:pt idx="2">
                  <c:v>-66.422790599999644</c:v>
                </c:pt>
                <c:pt idx="3">
                  <c:v>-25.903400000000147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01898064"/>
        <c:axId val="1101898624"/>
      </c:lineChart>
      <c:scatterChart>
        <c:scatterStyle val="lineMarker"/>
        <c:varyColors val="0"/>
        <c:ser>
          <c:idx val="7"/>
          <c:order val="3"/>
          <c:tx>
            <c:strRef>
              <c:f>'36'!$B$40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0.13640091863517051"/>
                  <c:y val="2.7781839770028727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'36'!$A$41:$A$42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'36'!$B$41:$B$42</c:f>
              <c:numCache>
                <c:formatCode>0.00</c:formatCode>
                <c:ptCount val="2"/>
                <c:pt idx="0">
                  <c:v>-1.5</c:v>
                </c:pt>
                <c:pt idx="1">
                  <c:v>1.5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01899184"/>
        <c:axId val="1101899744"/>
      </c:scatterChart>
      <c:catAx>
        <c:axId val="1101898064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low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101898624"/>
        <c:crosses val="autoZero"/>
        <c:auto val="1"/>
        <c:lblAlgn val="ctr"/>
        <c:lblOffset val="100"/>
        <c:noMultiLvlLbl val="0"/>
      </c:catAx>
      <c:valAx>
        <c:axId val="1101898624"/>
        <c:scaling>
          <c:orientation val="minMax"/>
          <c:max val="200"/>
          <c:min val="-20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101898064"/>
        <c:crosses val="autoZero"/>
        <c:crossBetween val="between"/>
        <c:majorUnit val="50"/>
      </c:valAx>
      <c:valAx>
        <c:axId val="110189918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1101899744"/>
        <c:crosses val="autoZero"/>
        <c:crossBetween val="midCat"/>
      </c:valAx>
      <c:valAx>
        <c:axId val="1101899744"/>
        <c:scaling>
          <c:orientation val="minMax"/>
          <c:max val="1.5"/>
          <c:min val="-1.5"/>
        </c:scaling>
        <c:delete val="0"/>
        <c:axPos val="r"/>
        <c:numFmt formatCode="0.00" sourceLinked="1"/>
        <c:majorTickMark val="none"/>
        <c:minorTickMark val="none"/>
        <c:tickLblPos val="none"/>
        <c:spPr>
          <a:noFill/>
          <a:ln>
            <a:noFill/>
          </a:ln>
        </c:spPr>
        <c:crossAx val="1101899184"/>
        <c:crosses val="max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703776611256927"/>
          <c:y val="0.13548306461692292"/>
          <c:w val="0.75917286380869053"/>
          <c:h val="0.68113954505686791"/>
        </c:manualLayout>
      </c:layout>
      <c:lineChart>
        <c:grouping val="standard"/>
        <c:varyColors val="0"/>
        <c:ser>
          <c:idx val="2"/>
          <c:order val="0"/>
          <c:tx>
            <c:v>Liquid biofuels</c:v>
          </c:tx>
          <c:spPr>
            <a:ln>
              <a:solidFill>
                <a:schemeClr val="accent2"/>
              </a:solidFill>
            </a:ln>
          </c:spPr>
          <c:marker>
            <c:symbol val="none"/>
          </c:marker>
          <c:cat>
            <c:numRef>
              <c:f>'36'!$C$27:$G$27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'36'!$C$29:$G$29</c:f>
              <c:numCache>
                <c:formatCode>0</c:formatCode>
                <c:ptCount val="5"/>
                <c:pt idx="0">
                  <c:v>2312.6078370999999</c:v>
                </c:pt>
                <c:pt idx="1">
                  <c:v>2329.5180543000001</c:v>
                </c:pt>
                <c:pt idx="2">
                  <c:v>2375.6187799999998</c:v>
                </c:pt>
                <c:pt idx="3">
                  <c:v>2382.1237000000001</c:v>
                </c:pt>
                <c:pt idx="4">
                  <c:v>2398.6246000000001</c:v>
                </c:pt>
              </c:numCache>
            </c:numRef>
          </c:val>
          <c:smooth val="0"/>
        </c:ser>
        <c:ser>
          <c:idx val="0"/>
          <c:order val="1"/>
          <c:tx>
            <c:strRef>
              <c:f>'36'!$B$31</c:f>
              <c:strCache>
                <c:ptCount val="1"/>
                <c:pt idx="0">
                  <c:v>Total energy</c:v>
                </c:pt>
              </c:strCache>
            </c:strRef>
          </c:tx>
          <c:spPr>
            <a:ln>
              <a:solidFill>
                <a:schemeClr val="accent4"/>
              </a:solidFill>
            </a:ln>
          </c:spPr>
          <c:marker>
            <c:symbol val="none"/>
          </c:marker>
          <c:cat>
            <c:numRef>
              <c:f>'36'!$C$27:$G$27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'36'!$C$31:$G$31</c:f>
              <c:numCache>
                <c:formatCode>0</c:formatCode>
                <c:ptCount val="5"/>
                <c:pt idx="0">
                  <c:v>5172.4004450000002</c:v>
                </c:pt>
                <c:pt idx="1">
                  <c:v>5131.0780937999998</c:v>
                </c:pt>
                <c:pt idx="2">
                  <c:v>5274.3572905999999</c:v>
                </c:pt>
                <c:pt idx="3">
                  <c:v>5207.9345000000003</c:v>
                </c:pt>
                <c:pt idx="4">
                  <c:v>5182.0311000000002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'36'!$B$30</c:f>
              <c:strCache>
                <c:ptCount val="1"/>
                <c:pt idx="0">
                  <c:v>Natural gas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'36'!$C$27:$G$27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'36'!$C$30:$G$30</c:f>
              <c:numCache>
                <c:formatCode>0</c:formatCode>
                <c:ptCount val="5"/>
                <c:pt idx="0">
                  <c:v>1493.9813326999999</c:v>
                </c:pt>
                <c:pt idx="1">
                  <c:v>1473.9347923</c:v>
                </c:pt>
                <c:pt idx="2">
                  <c:v>1617.6484134</c:v>
                </c:pt>
                <c:pt idx="3">
                  <c:v>1636.8880999999999</c:v>
                </c:pt>
                <c:pt idx="4">
                  <c:v>1661.8332</c:v>
                </c:pt>
              </c:numCache>
            </c:numRef>
          </c:val>
          <c:smooth val="0"/>
        </c:ser>
        <c:ser>
          <c:idx val="6"/>
          <c:order val="3"/>
          <c:tx>
            <c:strRef>
              <c:f>'36'!$B$28</c:f>
              <c:strCache>
                <c:ptCount val="1"/>
                <c:pt idx="0">
                  <c:v>Coal</c:v>
                </c:pt>
              </c:strCache>
            </c:strRef>
          </c:tx>
          <c:spPr>
            <a:ln>
              <a:solidFill>
                <a:schemeClr val="tx1">
                  <a:lumMod val="75000"/>
                  <a:lumOff val="25000"/>
                </a:schemeClr>
              </a:solidFill>
            </a:ln>
          </c:spPr>
          <c:marker>
            <c:symbol val="none"/>
          </c:marker>
          <c:cat>
            <c:numRef>
              <c:f>'36'!$C$27:$G$27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'36'!$C$28:$G$28</c:f>
              <c:numCache>
                <c:formatCode>0</c:formatCode>
                <c:ptCount val="5"/>
                <c:pt idx="0">
                  <c:v>1354.1614477999999</c:v>
                </c:pt>
                <c:pt idx="1">
                  <c:v>1315.9754204000001</c:v>
                </c:pt>
                <c:pt idx="2">
                  <c:v>1269.4403272</c:v>
                </c:pt>
                <c:pt idx="3">
                  <c:v>1177.27296</c:v>
                </c:pt>
                <c:pt idx="4">
                  <c:v>1109.92365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03816432"/>
        <c:axId val="1103816992"/>
      </c:lineChart>
      <c:scatterChart>
        <c:scatterStyle val="lineMarker"/>
        <c:varyColors val="0"/>
        <c:ser>
          <c:idx val="7"/>
          <c:order val="4"/>
          <c:tx>
            <c:strRef>
              <c:f>'36'!$B$36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4880443331495158E-3"/>
                  <c:y val="3.9686622086812014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'36'!$A$37:$A$38</c:f>
              <c:numCache>
                <c:formatCode>General</c:formatCode>
                <c:ptCount val="2"/>
                <c:pt idx="0">
                  <c:v>3.5</c:v>
                </c:pt>
                <c:pt idx="1">
                  <c:v>3.5</c:v>
                </c:pt>
              </c:numCache>
            </c:numRef>
          </c:xVal>
          <c:yVal>
            <c:numRef>
              <c:f>'36'!$B$37:$B$38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03817552"/>
        <c:axId val="1103818112"/>
      </c:scatterChart>
      <c:catAx>
        <c:axId val="11038164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103816992"/>
        <c:crosses val="autoZero"/>
        <c:auto val="1"/>
        <c:lblAlgn val="ctr"/>
        <c:lblOffset val="100"/>
        <c:noMultiLvlLbl val="0"/>
      </c:catAx>
      <c:valAx>
        <c:axId val="1103816992"/>
        <c:scaling>
          <c:orientation val="minMax"/>
          <c:max val="800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103816432"/>
        <c:crosses val="autoZero"/>
        <c:crossBetween val="midCat"/>
      </c:valAx>
      <c:valAx>
        <c:axId val="110381755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1103818112"/>
        <c:crosses val="autoZero"/>
        <c:crossBetween val="midCat"/>
      </c:valAx>
      <c:valAx>
        <c:axId val="1103818112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1103817552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baseline="0"/>
            </a:pPr>
            <a:r>
              <a:rPr lang="en-US" sz="1000" b="1" baseline="0"/>
              <a:t>U.S. annual energy expenditures</a:t>
            </a:r>
          </a:p>
          <a:p>
            <a:pPr algn="l">
              <a:defRPr baseline="0"/>
            </a:pPr>
            <a:r>
              <a:rPr lang="en-US" sz="1000" b="0" baseline="0"/>
              <a:t>share of gross domestic product</a:t>
            </a:r>
          </a:p>
        </c:rich>
      </c:tx>
      <c:layout>
        <c:manualLayout>
          <c:xMode val="edge"/>
          <c:yMode val="edge"/>
          <c:x val="1.0564940066252401E-2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2227404501266602E-2"/>
          <c:y val="0.17117395828480017"/>
          <c:w val="0.8890416746687152"/>
          <c:h val="0.62528692789140949"/>
        </c:manualLayout>
      </c:layout>
      <c:lineChart>
        <c:grouping val="standard"/>
        <c:varyColors val="0"/>
        <c:ser>
          <c:idx val="1"/>
          <c:order val="0"/>
          <c:tx>
            <c:strRef>
              <c:f>'37'!$Q$6</c:f>
              <c:strCache>
                <c:ptCount val="1"/>
                <c:pt idx="0">
                  <c:v>Energy expenditures as a share of GDP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'37'!$A$28:$A$47</c:f>
              <c:numCache>
                <c:formatCode>General</c:formatCode>
                <c:ptCount val="20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  <c:pt idx="15">
                  <c:v>2016</c:v>
                </c:pt>
                <c:pt idx="16">
                  <c:v>2017</c:v>
                </c:pt>
                <c:pt idx="17">
                  <c:v>2018</c:v>
                </c:pt>
                <c:pt idx="18">
                  <c:v>2019</c:v>
                </c:pt>
                <c:pt idx="19">
                  <c:v>2020</c:v>
                </c:pt>
              </c:numCache>
            </c:numRef>
          </c:cat>
          <c:val>
            <c:numRef>
              <c:f>'37'!$B$28:$B$47</c:f>
              <c:numCache>
                <c:formatCode>0.0%</c:formatCode>
                <c:ptCount val="20"/>
                <c:pt idx="0">
                  <c:v>6.5769924332999996E-2</c:v>
                </c:pt>
                <c:pt idx="1">
                  <c:v>6.0721109483000003E-2</c:v>
                </c:pt>
                <c:pt idx="2">
                  <c:v>6.5889692127999999E-2</c:v>
                </c:pt>
                <c:pt idx="3">
                  <c:v>7.1331804967999998E-2</c:v>
                </c:pt>
                <c:pt idx="4">
                  <c:v>8.0227309122000004E-2</c:v>
                </c:pt>
                <c:pt idx="5">
                  <c:v>8.3876457488000003E-2</c:v>
                </c:pt>
                <c:pt idx="6">
                  <c:v>8.5366501720999993E-2</c:v>
                </c:pt>
                <c:pt idx="7">
                  <c:v>9.5771286846999995E-2</c:v>
                </c:pt>
                <c:pt idx="8">
                  <c:v>7.3799616205999993E-2</c:v>
                </c:pt>
                <c:pt idx="9">
                  <c:v>8.0951678321000003E-2</c:v>
                </c:pt>
                <c:pt idx="10">
                  <c:v>8.9525252311999995E-2</c:v>
                </c:pt>
                <c:pt idx="11">
                  <c:v>8.3654199703000004E-2</c:v>
                </c:pt>
                <c:pt idx="12">
                  <c:v>8.1976495134999994E-2</c:v>
                </c:pt>
                <c:pt idx="13">
                  <c:v>7.9607922351000004E-2</c:v>
                </c:pt>
                <c:pt idx="14">
                  <c:v>6.1915938338E-2</c:v>
                </c:pt>
                <c:pt idx="15">
                  <c:v>5.5532564654E-2</c:v>
                </c:pt>
                <c:pt idx="16">
                  <c:v>5.8957737476999998E-2</c:v>
                </c:pt>
                <c:pt idx="17">
                  <c:v>6.3001273805999999E-2</c:v>
                </c:pt>
                <c:pt idx="18">
                  <c:v>5.6848966161999998E-2</c:v>
                </c:pt>
                <c:pt idx="19">
                  <c:v>5.659437372E-2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03822032"/>
        <c:axId val="1103822592"/>
      </c:lineChart>
      <c:scatterChart>
        <c:scatterStyle val="lineMarker"/>
        <c:varyColors val="0"/>
        <c:ser>
          <c:idx val="0"/>
          <c:order val="1"/>
          <c:tx>
            <c:strRef>
              <c:f>'37'!$B$50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dLblPos val="t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'37'!$A$51:$A$52</c:f>
              <c:numCache>
                <c:formatCode>General</c:formatCode>
                <c:ptCount val="2"/>
                <c:pt idx="0">
                  <c:v>18.5</c:v>
                </c:pt>
                <c:pt idx="1">
                  <c:v>18.5</c:v>
                </c:pt>
              </c:numCache>
            </c:numRef>
          </c:xVal>
          <c:yVal>
            <c:numRef>
              <c:f>'37'!$B$51:$B$52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03822032"/>
        <c:axId val="1103822592"/>
      </c:scatterChart>
      <c:catAx>
        <c:axId val="1103822032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103822592"/>
        <c:crosses val="autoZero"/>
        <c:auto val="1"/>
        <c:lblAlgn val="ctr"/>
        <c:lblOffset val="100"/>
        <c:noMultiLvlLbl val="0"/>
      </c:catAx>
      <c:valAx>
        <c:axId val="1103822592"/>
        <c:scaling>
          <c:orientation val="minMax"/>
          <c:max val="0.12000000000000002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%" sourceLinked="0"/>
        <c:majorTickMark val="out"/>
        <c:minorTickMark val="none"/>
        <c:tickLblPos val="nextTo"/>
        <c:spPr>
          <a:ln>
            <a:noFill/>
          </a:ln>
        </c:spPr>
        <c:crossAx val="1103822032"/>
        <c:crosses val="autoZero"/>
        <c:crossBetween val="between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35289063867016623"/>
          <c:y val="0.16787434359559247"/>
          <c:w val="0.56933158355205604"/>
          <c:h val="0.60889551309089007"/>
        </c:manualLayout>
      </c:layout>
      <c:barChart>
        <c:barDir val="col"/>
        <c:grouping val="clustered"/>
        <c:varyColors val="0"/>
        <c:ser>
          <c:idx val="0"/>
          <c:order val="1"/>
          <c:tx>
            <c:strRef>
              <c:f>'38'!$B$26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</c:spPr>
          <c:invertIfNegative val="0"/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'38'!$B$33</c:f>
              <c:numCache>
                <c:formatCode>#,##0</c:formatCode>
                <c:ptCount val="1"/>
                <c:pt idx="0">
                  <c:v>1241.960658296</c:v>
                </c:pt>
              </c:numCache>
            </c:numRef>
          </c:val>
        </c:ser>
        <c:ser>
          <c:idx val="1"/>
          <c:order val="2"/>
          <c:tx>
            <c:strRef>
              <c:f>'38'!$C$26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</c:spPr>
          <c:invertIfNegative val="0"/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'38'!$C$33</c:f>
              <c:numCache>
                <c:formatCode>#,##0</c:formatCode>
                <c:ptCount val="1"/>
                <c:pt idx="0">
                  <c:v>1434.522694878</c:v>
                </c:pt>
              </c:numCache>
            </c:numRef>
          </c:val>
        </c:ser>
        <c:ser>
          <c:idx val="2"/>
          <c:order val="3"/>
          <c:tx>
            <c:strRef>
              <c:f>'38'!$D$26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1"/>
            </a:solidFill>
          </c:spPr>
          <c:invertIfNegative val="0"/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'38'!$D$33</c:f>
              <c:numCache>
                <c:formatCode>#,##0</c:formatCode>
                <c:ptCount val="1"/>
                <c:pt idx="0">
                  <c:v>1241.7055903830001</c:v>
                </c:pt>
              </c:numCache>
            </c:numRef>
          </c:val>
        </c:ser>
        <c:ser>
          <c:idx val="3"/>
          <c:order val="4"/>
          <c:tx>
            <c:strRef>
              <c:f>'38'!$E$26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</c:spPr>
          <c:invertIfNegative val="0"/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'38'!$E$33</c:f>
              <c:numCache>
                <c:formatCode>#,##0</c:formatCode>
                <c:ptCount val="1"/>
                <c:pt idx="0">
                  <c:v>1245.934893244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03828192"/>
        <c:axId val="1103828752"/>
      </c:barChart>
      <c:barChart>
        <c:barDir val="col"/>
        <c:grouping val="clustered"/>
        <c:varyColors val="0"/>
        <c:ser>
          <c:idx val="5"/>
          <c:order val="0"/>
          <c:tx>
            <c:strRef>
              <c:f>'38'!$F$26</c:f>
              <c:strCache>
                <c:ptCount val="1"/>
                <c:pt idx="0">
                  <c:v>2009-2018 average</c:v>
                </c:pt>
              </c:strCache>
            </c:strRef>
          </c:tx>
          <c:spPr>
            <a:noFill/>
            <a:ln w="14605">
              <a:solidFill>
                <a:schemeClr val="bg2">
                  <a:lumMod val="40000"/>
                  <a:lumOff val="60000"/>
                </a:schemeClr>
              </a:solidFill>
              <a:prstDash val="solid"/>
            </a:ln>
          </c:spPr>
          <c:invertIfNegative val="0"/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0.45</c:v>
                </c:pt>
              </c:numLit>
            </c:plus>
            <c:minus>
              <c:numLit>
                <c:formatCode>General</c:formatCode>
                <c:ptCount val="1"/>
                <c:pt idx="0">
                  <c:v>0.45</c:v>
                </c:pt>
              </c:numLit>
            </c:minus>
            <c:spPr>
              <a:ln w="15875">
                <a:noFill/>
              </a:ln>
            </c:spPr>
          </c:errBars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'38'!$F$33</c:f>
              <c:numCache>
                <c:formatCode>#,##0</c:formatCode>
                <c:ptCount val="1"/>
                <c:pt idx="0">
                  <c:v>1290.0616600000001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axId val="1103829872"/>
        <c:axId val="1103829312"/>
      </c:barChart>
      <c:catAx>
        <c:axId val="110382819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ln w="14605">
            <a:solidFill>
              <a:schemeClr val="bg2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103828752"/>
        <c:crosses val="autoZero"/>
        <c:auto val="1"/>
        <c:lblAlgn val="ctr"/>
        <c:lblOffset val="100"/>
        <c:noMultiLvlLbl val="0"/>
      </c:catAx>
      <c:valAx>
        <c:axId val="1103828752"/>
        <c:scaling>
          <c:orientation val="minMax"/>
          <c:max val="160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103828192"/>
        <c:crosses val="autoZero"/>
        <c:crossBetween val="between"/>
        <c:majorUnit val="200"/>
      </c:valAx>
      <c:valAx>
        <c:axId val="1103829312"/>
        <c:scaling>
          <c:orientation val="minMax"/>
        </c:scaling>
        <c:delete val="1"/>
        <c:axPos val="r"/>
        <c:numFmt formatCode="#,##0" sourceLinked="1"/>
        <c:majorTickMark val="out"/>
        <c:minorTickMark val="none"/>
        <c:tickLblPos val="nextTo"/>
        <c:crossAx val="1103829872"/>
        <c:crosses val="max"/>
        <c:crossBetween val="between"/>
      </c:valAx>
      <c:catAx>
        <c:axId val="110382987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103829312"/>
        <c:crosses val="autoZero"/>
        <c:auto val="1"/>
        <c:lblAlgn val="ctr"/>
        <c:lblOffset val="100"/>
        <c:noMultiLvlLbl val="0"/>
      </c:cat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200" b="1" i="0" u="none" strike="noStrike" kern="1200" baseline="0">
                <a:solidFill>
                  <a:schemeClr val="tx1"/>
                </a:solidFill>
                <a:latin typeface="Arial" pitchFamily="34" charset="0"/>
                <a:ea typeface="+mn-ea"/>
                <a:cs typeface="Arial" pitchFamily="34" charset="0"/>
              </a:defRPr>
            </a:pPr>
            <a:r>
              <a:rPr lang="en-US" sz="1000" b="1"/>
              <a:t>U.S. summer cooling degree days</a:t>
            </a:r>
          </a:p>
          <a:p>
            <a:pPr algn="l">
              <a:defRPr/>
            </a:pPr>
            <a:r>
              <a:rPr lang="en-US" sz="1000" b="0"/>
              <a:t>population</a:t>
            </a:r>
            <a:r>
              <a:rPr lang="en-US" sz="1000" b="0" baseline="0"/>
              <a:t>-weighted</a:t>
            </a:r>
            <a:endParaRPr lang="en-US" sz="1000" b="0"/>
          </a:p>
        </c:rich>
      </c:tx>
      <c:layout>
        <c:manualLayout>
          <c:xMode val="edge"/>
          <c:yMode val="edge"/>
          <c:x val="1.4709502775567701E-2"/>
          <c:y val="1.5779092702169626E-2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200" b="1" i="0" u="none" strike="noStrike" kern="1200" baseline="0">
              <a:solidFill>
                <a:schemeClr val="tx1"/>
              </a:solidFill>
              <a:latin typeface="Arial" pitchFamily="34" charset="0"/>
              <a:ea typeface="+mn-ea"/>
              <a:cs typeface="Arial" pitchFamily="34" charset="0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8480399806155704E-2"/>
          <c:y val="0.15401975046374336"/>
          <c:w val="0.90003061422009933"/>
          <c:h val="0.61710911136107982"/>
        </c:manualLayout>
      </c:layout>
      <c:barChart>
        <c:barDir val="col"/>
        <c:grouping val="clustered"/>
        <c:varyColors val="0"/>
        <c:ser>
          <c:idx val="0"/>
          <c:order val="1"/>
          <c:tx>
            <c:strRef>
              <c:f>'38'!$B$26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'38'!$A$27:$A$32</c:f>
              <c:strCache>
                <c:ptCount val="6"/>
                <c:pt idx="0">
                  <c:v>April</c:v>
                </c:pt>
                <c:pt idx="1">
                  <c:v>May</c:v>
                </c:pt>
                <c:pt idx="2">
                  <c:v>June</c:v>
                </c:pt>
                <c:pt idx="3">
                  <c:v>July</c:v>
                </c:pt>
                <c:pt idx="4">
                  <c:v>August</c:v>
                </c:pt>
                <c:pt idx="5">
                  <c:v>September</c:v>
                </c:pt>
              </c:strCache>
            </c:strRef>
          </c:cat>
          <c:val>
            <c:numRef>
              <c:f>'38'!$B$27:$B$32</c:f>
              <c:numCache>
                <c:formatCode>0</c:formatCode>
                <c:ptCount val="6"/>
                <c:pt idx="0">
                  <c:v>55.868993556</c:v>
                </c:pt>
                <c:pt idx="1">
                  <c:v>105.56084739000001</c:v>
                </c:pt>
                <c:pt idx="2">
                  <c:v>241.38897639999999</c:v>
                </c:pt>
                <c:pt idx="3">
                  <c:v>363.00316829000002</c:v>
                </c:pt>
                <c:pt idx="4">
                  <c:v>291.81427694000001</c:v>
                </c:pt>
                <c:pt idx="5">
                  <c:v>184.32439572000001</c:v>
                </c:pt>
              </c:numCache>
            </c:numRef>
          </c:val>
        </c:ser>
        <c:ser>
          <c:idx val="1"/>
          <c:order val="2"/>
          <c:tx>
            <c:strRef>
              <c:f>'38'!$C$26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'38'!$A$27:$A$32</c:f>
              <c:strCache>
                <c:ptCount val="6"/>
                <c:pt idx="0">
                  <c:v>April</c:v>
                </c:pt>
                <c:pt idx="1">
                  <c:v>May</c:v>
                </c:pt>
                <c:pt idx="2">
                  <c:v>June</c:v>
                </c:pt>
                <c:pt idx="3">
                  <c:v>July</c:v>
                </c:pt>
                <c:pt idx="4">
                  <c:v>August</c:v>
                </c:pt>
                <c:pt idx="5">
                  <c:v>September</c:v>
                </c:pt>
              </c:strCache>
            </c:strRef>
          </c:cat>
          <c:val>
            <c:numRef>
              <c:f>'38'!$C$27:$C$32</c:f>
              <c:numCache>
                <c:formatCode>0</c:formatCode>
                <c:ptCount val="6"/>
                <c:pt idx="0">
                  <c:v>32.634261877999997</c:v>
                </c:pt>
                <c:pt idx="1">
                  <c:v>173.88498921999999</c:v>
                </c:pt>
                <c:pt idx="2">
                  <c:v>269.50545706000003</c:v>
                </c:pt>
                <c:pt idx="3">
                  <c:v>375.97080256999999</c:v>
                </c:pt>
                <c:pt idx="4">
                  <c:v>351.08252202</c:v>
                </c:pt>
                <c:pt idx="5">
                  <c:v>231.44466213000001</c:v>
                </c:pt>
              </c:numCache>
            </c:numRef>
          </c:val>
        </c:ser>
        <c:ser>
          <c:idx val="2"/>
          <c:order val="3"/>
          <c:tx>
            <c:strRef>
              <c:f>'38'!$D$26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'38'!$A$27:$A$32</c:f>
              <c:strCache>
                <c:ptCount val="6"/>
                <c:pt idx="0">
                  <c:v>April</c:v>
                </c:pt>
                <c:pt idx="1">
                  <c:v>May</c:v>
                </c:pt>
                <c:pt idx="2">
                  <c:v>June</c:v>
                </c:pt>
                <c:pt idx="3">
                  <c:v>July</c:v>
                </c:pt>
                <c:pt idx="4">
                  <c:v>August</c:v>
                </c:pt>
                <c:pt idx="5">
                  <c:v>September</c:v>
                </c:pt>
              </c:strCache>
            </c:strRef>
          </c:cat>
          <c:val>
            <c:numRef>
              <c:f>'38'!$D$27:$D$32</c:f>
              <c:numCache>
                <c:formatCode>0</c:formatCode>
                <c:ptCount val="6"/>
                <c:pt idx="0">
                  <c:v>36.729366073000001</c:v>
                </c:pt>
                <c:pt idx="1">
                  <c:v>116.71920032</c:v>
                </c:pt>
                <c:pt idx="2">
                  <c:v>237.49126468</c:v>
                </c:pt>
                <c:pt idx="3">
                  <c:v>350.34641947</c:v>
                </c:pt>
                <c:pt idx="4">
                  <c:v>324.10032057000001</c:v>
                </c:pt>
                <c:pt idx="5">
                  <c:v>176.31901927000001</c:v>
                </c:pt>
              </c:numCache>
            </c:numRef>
          </c:val>
        </c:ser>
        <c:ser>
          <c:idx val="3"/>
          <c:order val="4"/>
          <c:tx>
            <c:strRef>
              <c:f>'38'!$E$26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'38'!$A$27:$A$32</c:f>
              <c:strCache>
                <c:ptCount val="6"/>
                <c:pt idx="0">
                  <c:v>April</c:v>
                </c:pt>
                <c:pt idx="1">
                  <c:v>May</c:v>
                </c:pt>
                <c:pt idx="2">
                  <c:v>June</c:v>
                </c:pt>
                <c:pt idx="3">
                  <c:v>July</c:v>
                </c:pt>
                <c:pt idx="4">
                  <c:v>August</c:v>
                </c:pt>
                <c:pt idx="5">
                  <c:v>September</c:v>
                </c:pt>
              </c:strCache>
            </c:strRef>
          </c:cat>
          <c:val>
            <c:numRef>
              <c:f>'38'!$E$27:$E$32</c:f>
              <c:numCache>
                <c:formatCode>0</c:formatCode>
                <c:ptCount val="6"/>
                <c:pt idx="0">
                  <c:v>38.954642223999997</c:v>
                </c:pt>
                <c:pt idx="1">
                  <c:v>117.05885433</c:v>
                </c:pt>
                <c:pt idx="2">
                  <c:v>237.89740587</c:v>
                </c:pt>
                <c:pt idx="3">
                  <c:v>350.72960119999999</c:v>
                </c:pt>
                <c:pt idx="4">
                  <c:v>324.52657657999998</c:v>
                </c:pt>
                <c:pt idx="5">
                  <c:v>176.76781303999999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03834912"/>
        <c:axId val="1103835472"/>
      </c:barChart>
      <c:barChart>
        <c:barDir val="col"/>
        <c:grouping val="clustered"/>
        <c:varyColors val="0"/>
        <c:ser>
          <c:idx val="4"/>
          <c:order val="0"/>
          <c:tx>
            <c:strRef>
              <c:f>'38'!$F$26</c:f>
              <c:strCache>
                <c:ptCount val="1"/>
                <c:pt idx="0">
                  <c:v>2009-2018 average</c:v>
                </c:pt>
              </c:strCache>
            </c:strRef>
          </c:tx>
          <c:spPr>
            <a:noFill/>
            <a:ln w="14605">
              <a:solidFill>
                <a:schemeClr val="bg2">
                  <a:lumMod val="40000"/>
                  <a:lumOff val="60000"/>
                </a:schemeClr>
              </a:solidFill>
            </a:ln>
            <a:effectLst/>
          </c:spPr>
          <c:invertIfNegative val="0"/>
          <c:val>
            <c:numRef>
              <c:f>'38'!$F$27:$F$32</c:f>
              <c:numCache>
                <c:formatCode>0</c:formatCode>
                <c:ptCount val="6"/>
                <c:pt idx="0">
                  <c:v>42.577460000000002</c:v>
                </c:pt>
                <c:pt idx="1">
                  <c:v>122.43899999999999</c:v>
                </c:pt>
                <c:pt idx="2">
                  <c:v>252.0926</c:v>
                </c:pt>
                <c:pt idx="3">
                  <c:v>356.48590000000002</c:v>
                </c:pt>
                <c:pt idx="4">
                  <c:v>323.35199999999998</c:v>
                </c:pt>
                <c:pt idx="5">
                  <c:v>193.1147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axId val="1103836592"/>
        <c:axId val="1103836032"/>
      </c:barChart>
      <c:catAx>
        <c:axId val="110383491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14605" cap="flat" cmpd="sng" algn="ctr">
            <a:solidFill>
              <a:schemeClr val="bg2"/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Arial" pitchFamily="34" charset="0"/>
                <a:ea typeface="+mn-ea"/>
                <a:cs typeface="Arial" pitchFamily="34" charset="0"/>
              </a:defRPr>
            </a:pPr>
            <a:endParaRPr lang="en-US"/>
          </a:p>
        </c:txPr>
        <c:crossAx val="1103835472"/>
        <c:crosses val="autoZero"/>
        <c:auto val="1"/>
        <c:lblAlgn val="ctr"/>
        <c:lblOffset val="100"/>
        <c:noMultiLvlLbl val="0"/>
      </c:catAx>
      <c:valAx>
        <c:axId val="1103835472"/>
        <c:scaling>
          <c:orientation val="minMax"/>
          <c:max val="400"/>
          <c:min val="0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75000"/>
                </a:schemeClr>
              </a:solidFill>
              <a:prstDash val="solid"/>
              <a:round/>
            </a:ln>
            <a:effectLst/>
          </c:spPr>
        </c:majorGridlines>
        <c:numFmt formatCode="0" sourceLinked="1"/>
        <c:majorTickMark val="out"/>
        <c:minorTickMark val="none"/>
        <c:tickLblPos val="nextTo"/>
        <c:spPr>
          <a:noFill/>
          <a:ln w="9525" cap="flat" cmpd="sng" algn="ctr">
            <a:noFill/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Arial" pitchFamily="34" charset="0"/>
                <a:ea typeface="+mn-ea"/>
                <a:cs typeface="Arial" pitchFamily="34" charset="0"/>
              </a:defRPr>
            </a:pPr>
            <a:endParaRPr lang="en-US"/>
          </a:p>
        </c:txPr>
        <c:crossAx val="1103834912"/>
        <c:crosses val="autoZero"/>
        <c:crossBetween val="between"/>
        <c:majorUnit val="50"/>
      </c:valAx>
      <c:valAx>
        <c:axId val="1103836032"/>
        <c:scaling>
          <c:orientation val="minMax"/>
        </c:scaling>
        <c:delete val="0"/>
        <c:axPos val="r"/>
        <c:numFmt formatCode="0" sourceLinked="1"/>
        <c:majorTickMark val="out"/>
        <c:minorTickMark val="none"/>
        <c:tickLblPos val="none"/>
        <c:spPr>
          <a:noFill/>
          <a:ln w="9525" cap="flat" cmpd="sng" algn="ctr">
            <a:noFill/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itchFamily="34" charset="0"/>
                <a:ea typeface="+mn-ea"/>
                <a:cs typeface="Arial" pitchFamily="34" charset="0"/>
              </a:defRPr>
            </a:pPr>
            <a:endParaRPr lang="en-US"/>
          </a:p>
        </c:txPr>
        <c:crossAx val="1103836592"/>
        <c:crosses val="max"/>
        <c:crossBetween val="between"/>
      </c:valAx>
      <c:catAx>
        <c:axId val="1103836592"/>
        <c:scaling>
          <c:orientation val="minMax"/>
        </c:scaling>
        <c:delete val="1"/>
        <c:axPos val="b"/>
        <c:majorTickMark val="out"/>
        <c:minorTickMark val="none"/>
        <c:tickLblPos val="nextTo"/>
        <c:crossAx val="1103836032"/>
        <c:crosses val="autoZero"/>
        <c:auto val="1"/>
        <c:lblAlgn val="ctr"/>
        <c:lblOffset val="100"/>
        <c:noMultiLvlLbl val="0"/>
      </c:catAx>
      <c:spPr>
        <a:solidFill>
          <a:schemeClr val="bg1"/>
        </a:solidFill>
        <a:ln>
          <a:solidFill>
            <a:schemeClr val="bg1">
              <a:lumMod val="85000"/>
            </a:schemeClr>
          </a:solidFill>
        </a:ln>
        <a:effectLst/>
      </c:spPr>
    </c:plotArea>
    <c:legend>
      <c:legendPos val="l"/>
      <c:layout>
        <c:manualLayout>
          <c:xMode val="edge"/>
          <c:yMode val="edge"/>
          <c:x val="7.7129322249352983E-2"/>
          <c:y val="0.15644263217097862"/>
          <c:w val="0.3005982357240034"/>
          <c:h val="0.28496844144481942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itchFamily="34" charset="0"/>
              <a:ea typeface="+mn-ea"/>
              <a:cs typeface="Arial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prstDash val="solid"/>
      <a:round/>
    </a:ln>
    <a:effectLst/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3"/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0480374507438971"/>
          <c:y val="0.13197287839020122"/>
          <c:w val="0.55955469977488037"/>
          <c:h val="0.61306399200099992"/>
        </c:manualLayout>
      </c:layout>
      <c:barChart>
        <c:barDir val="col"/>
        <c:grouping val="clustered"/>
        <c:varyColors val="0"/>
        <c:ser>
          <c:idx val="0"/>
          <c:order val="1"/>
          <c:tx>
            <c:strRef>
              <c:f>'39'!$B$24</c:f>
              <c:strCache>
                <c:ptCount val="1"/>
                <c:pt idx="0">
                  <c:v>2016/17</c:v>
                </c:pt>
              </c:strCache>
            </c:strRef>
          </c:tx>
          <c:spPr>
            <a:solidFill>
              <a:schemeClr val="accent5">
                <a:lumMod val="20000"/>
                <a:lumOff val="80000"/>
              </a:schemeClr>
            </a:solidFill>
          </c:spPr>
          <c:invertIfNegative val="0"/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'39'!$B$31</c:f>
              <c:numCache>
                <c:formatCode>#,##0</c:formatCode>
                <c:ptCount val="1"/>
                <c:pt idx="0">
                  <c:v>3255.2750592500001</c:v>
                </c:pt>
              </c:numCache>
            </c:numRef>
          </c:val>
        </c:ser>
        <c:ser>
          <c:idx val="1"/>
          <c:order val="2"/>
          <c:tx>
            <c:strRef>
              <c:f>'39'!$C$24</c:f>
              <c:strCache>
                <c:ptCount val="1"/>
                <c:pt idx="0">
                  <c:v>2017/18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</c:spPr>
          <c:invertIfNegative val="0"/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'39'!$C$31</c:f>
              <c:numCache>
                <c:formatCode>#,##0</c:formatCode>
                <c:ptCount val="1"/>
                <c:pt idx="0">
                  <c:v>3610.4660670199996</c:v>
                </c:pt>
              </c:numCache>
            </c:numRef>
          </c:val>
        </c:ser>
        <c:ser>
          <c:idx val="2"/>
          <c:order val="3"/>
          <c:tx>
            <c:strRef>
              <c:f>'39'!$D$24</c:f>
              <c:strCache>
                <c:ptCount val="1"/>
                <c:pt idx="0">
                  <c:v>2018/19</c:v>
                </c:pt>
              </c:strCache>
            </c:strRef>
          </c:tx>
          <c:spPr>
            <a:solidFill>
              <a:schemeClr val="accent5"/>
            </a:solidFill>
          </c:spPr>
          <c:invertIfNegative val="0"/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'39'!$D$31</c:f>
              <c:numCache>
                <c:formatCode>#,##0</c:formatCode>
                <c:ptCount val="1"/>
                <c:pt idx="0">
                  <c:v>3651.6626721800003</c:v>
                </c:pt>
              </c:numCache>
            </c:numRef>
          </c:val>
        </c:ser>
        <c:ser>
          <c:idx val="3"/>
          <c:order val="4"/>
          <c:tx>
            <c:strRef>
              <c:f>'39'!$E$24</c:f>
              <c:strCache>
                <c:ptCount val="1"/>
                <c:pt idx="0">
                  <c:v>2019/20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</c:spPr>
          <c:invertIfNegative val="0"/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'39'!$E$31</c:f>
              <c:numCache>
                <c:formatCode>#,##0</c:formatCode>
                <c:ptCount val="1"/>
                <c:pt idx="0">
                  <c:v>3635.6743437499999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03842752"/>
        <c:axId val="1103843312"/>
      </c:barChart>
      <c:barChart>
        <c:barDir val="col"/>
        <c:grouping val="clustered"/>
        <c:varyColors val="0"/>
        <c:ser>
          <c:idx val="5"/>
          <c:order val="0"/>
          <c:tx>
            <c:strRef>
              <c:f>'39'!$F$24</c:f>
              <c:strCache>
                <c:ptCount val="1"/>
                <c:pt idx="0">
                  <c:v>2008-2018 average</c:v>
                </c:pt>
              </c:strCache>
            </c:strRef>
          </c:tx>
          <c:spPr>
            <a:noFill/>
            <a:ln w="14605">
              <a:solidFill>
                <a:schemeClr val="bg2">
                  <a:lumMod val="40000"/>
                  <a:lumOff val="60000"/>
                </a:schemeClr>
              </a:solidFill>
              <a:prstDash val="solid"/>
            </a:ln>
          </c:spPr>
          <c:invertIfNegative val="0"/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0.45</c:v>
                </c:pt>
              </c:numLit>
            </c:plus>
            <c:minus>
              <c:numLit>
                <c:formatCode>General</c:formatCode>
                <c:ptCount val="1"/>
                <c:pt idx="0">
                  <c:v>0.45</c:v>
                </c:pt>
              </c:numLit>
            </c:minus>
            <c:spPr>
              <a:ln w="15875">
                <a:noFill/>
              </a:ln>
            </c:spPr>
          </c:errBars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'39'!$F$31</c:f>
              <c:numCache>
                <c:formatCode>#,##0</c:formatCode>
                <c:ptCount val="1"/>
                <c:pt idx="0">
                  <c:v>3729.3259025000002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axId val="1103844432"/>
        <c:axId val="1103843872"/>
      </c:barChart>
      <c:catAx>
        <c:axId val="110384275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ln w="14605">
            <a:solidFill>
              <a:schemeClr val="bg2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103843312"/>
        <c:crosses val="autoZero"/>
        <c:auto val="1"/>
        <c:lblAlgn val="ctr"/>
        <c:lblOffset val="100"/>
        <c:noMultiLvlLbl val="0"/>
      </c:catAx>
      <c:valAx>
        <c:axId val="1103843312"/>
        <c:scaling>
          <c:orientation val="minMax"/>
          <c:max val="400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103842752"/>
        <c:crosses val="autoZero"/>
        <c:crossBetween val="between"/>
        <c:majorUnit val="1000"/>
      </c:valAx>
      <c:valAx>
        <c:axId val="1103843872"/>
        <c:scaling>
          <c:orientation val="minMax"/>
        </c:scaling>
        <c:delete val="1"/>
        <c:axPos val="r"/>
        <c:numFmt formatCode="#,##0" sourceLinked="1"/>
        <c:majorTickMark val="out"/>
        <c:minorTickMark val="none"/>
        <c:tickLblPos val="nextTo"/>
        <c:crossAx val="1103844432"/>
        <c:crosses val="max"/>
        <c:crossBetween val="between"/>
      </c:valAx>
      <c:catAx>
        <c:axId val="110384443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103843872"/>
        <c:crosses val="autoZero"/>
        <c:auto val="1"/>
        <c:lblAlgn val="ctr"/>
        <c:lblOffset val="100"/>
        <c:noMultiLvlLbl val="0"/>
      </c:cat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2423692493258769E-2"/>
          <c:y val="0.13521059867516561"/>
          <c:w val="0.88617482672591241"/>
          <c:h val="0.60715629296337958"/>
        </c:manualLayout>
      </c:layout>
      <c:barChart>
        <c:barDir val="col"/>
        <c:grouping val="clustered"/>
        <c:varyColors val="0"/>
        <c:ser>
          <c:idx val="0"/>
          <c:order val="1"/>
          <c:tx>
            <c:strRef>
              <c:f>'39'!$B$24</c:f>
              <c:strCache>
                <c:ptCount val="1"/>
                <c:pt idx="0">
                  <c:v>2016/17</c:v>
                </c:pt>
              </c:strCache>
            </c:strRef>
          </c:tx>
          <c:spPr>
            <a:solidFill>
              <a:schemeClr val="accent5">
                <a:lumMod val="20000"/>
                <a:lumOff val="80000"/>
              </a:schemeClr>
            </a:solidFill>
          </c:spPr>
          <c:invertIfNegative val="0"/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'39'!$B$25:$B$30</c:f>
              <c:numCache>
                <c:formatCode>0</c:formatCode>
                <c:ptCount val="6"/>
                <c:pt idx="0">
                  <c:v>197.62480923999999</c:v>
                </c:pt>
                <c:pt idx="1">
                  <c:v>418.19930588</c:v>
                </c:pt>
                <c:pt idx="2">
                  <c:v>783.00140676000001</c:v>
                </c:pt>
                <c:pt idx="3">
                  <c:v>766.43597051999996</c:v>
                </c:pt>
                <c:pt idx="4">
                  <c:v>547.24141984000005</c:v>
                </c:pt>
                <c:pt idx="5">
                  <c:v>542.77214701000003</c:v>
                </c:pt>
              </c:numCache>
            </c:numRef>
          </c:val>
        </c:ser>
        <c:ser>
          <c:idx val="1"/>
          <c:order val="2"/>
          <c:tx>
            <c:strRef>
              <c:f>'39'!$C$24</c:f>
              <c:strCache>
                <c:ptCount val="1"/>
                <c:pt idx="0">
                  <c:v>2017/18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</c:spPr>
          <c:invertIfNegative val="0"/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'39'!$C$25:$C$30</c:f>
              <c:numCache>
                <c:formatCode>0</c:formatCode>
                <c:ptCount val="6"/>
                <c:pt idx="0">
                  <c:v>192.87602215000001</c:v>
                </c:pt>
                <c:pt idx="1">
                  <c:v>490.18167177999999</c:v>
                </c:pt>
                <c:pt idx="2">
                  <c:v>798.06077049999999</c:v>
                </c:pt>
                <c:pt idx="3">
                  <c:v>896.01679152999998</c:v>
                </c:pt>
                <c:pt idx="4">
                  <c:v>624.51447665000001</c:v>
                </c:pt>
                <c:pt idx="5">
                  <c:v>608.81633440999997</c:v>
                </c:pt>
              </c:numCache>
            </c:numRef>
          </c:val>
        </c:ser>
        <c:ser>
          <c:idx val="2"/>
          <c:order val="3"/>
          <c:tx>
            <c:strRef>
              <c:f>'39'!$D$24</c:f>
              <c:strCache>
                <c:ptCount val="1"/>
                <c:pt idx="0">
                  <c:v>2018/19</c:v>
                </c:pt>
              </c:strCache>
            </c:strRef>
          </c:tx>
          <c:spPr>
            <a:solidFill>
              <a:schemeClr val="accent5"/>
            </a:solidFill>
          </c:spPr>
          <c:invertIfNegative val="0"/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'39'!$D$25:$D$30</c:f>
              <c:numCache>
                <c:formatCode>0</c:formatCode>
                <c:ptCount val="6"/>
                <c:pt idx="0">
                  <c:v>252.53891994</c:v>
                </c:pt>
                <c:pt idx="1">
                  <c:v>587.89133900000002</c:v>
                </c:pt>
                <c:pt idx="2">
                  <c:v>708.35354815000005</c:v>
                </c:pt>
                <c:pt idx="3">
                  <c:v>833.05829021</c:v>
                </c:pt>
                <c:pt idx="4">
                  <c:v>700.17155986</c:v>
                </c:pt>
                <c:pt idx="5">
                  <c:v>569.64901501999998</c:v>
                </c:pt>
              </c:numCache>
            </c:numRef>
          </c:val>
        </c:ser>
        <c:ser>
          <c:idx val="3"/>
          <c:order val="4"/>
          <c:tx>
            <c:strRef>
              <c:f>'39'!$E$24</c:f>
              <c:strCache>
                <c:ptCount val="1"/>
                <c:pt idx="0">
                  <c:v>2019/20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</c:spPr>
          <c:invertIfNegative val="0"/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'39'!$E$25:$E$30</c:f>
              <c:numCache>
                <c:formatCode>0</c:formatCode>
                <c:ptCount val="6"/>
                <c:pt idx="0">
                  <c:v>247.64670878000001</c:v>
                </c:pt>
                <c:pt idx="1">
                  <c:v>495.37816621000002</c:v>
                </c:pt>
                <c:pt idx="2">
                  <c:v>781.52351883999995</c:v>
                </c:pt>
                <c:pt idx="3">
                  <c:v>855.78722883</c:v>
                </c:pt>
                <c:pt idx="4">
                  <c:v>691.79429003999996</c:v>
                </c:pt>
                <c:pt idx="5">
                  <c:v>563.54443104999996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03849472"/>
        <c:axId val="1103850032"/>
      </c:barChart>
      <c:barChart>
        <c:barDir val="col"/>
        <c:grouping val="clustered"/>
        <c:varyColors val="0"/>
        <c:ser>
          <c:idx val="5"/>
          <c:order val="0"/>
          <c:tx>
            <c:strRef>
              <c:f>'39'!$F$24</c:f>
              <c:strCache>
                <c:ptCount val="1"/>
                <c:pt idx="0">
                  <c:v>2008-2018 average</c:v>
                </c:pt>
              </c:strCache>
            </c:strRef>
          </c:tx>
          <c:spPr>
            <a:noFill/>
            <a:ln w="14605">
              <a:solidFill>
                <a:schemeClr val="bg2">
                  <a:lumMod val="40000"/>
                  <a:lumOff val="60000"/>
                </a:schemeClr>
              </a:solidFill>
              <a:prstDash val="solid"/>
            </a:ln>
          </c:spPr>
          <c:invertIfNegative val="0"/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0.45</c:v>
                </c:pt>
              </c:numLit>
            </c:plus>
            <c:minus>
              <c:numLit>
                <c:formatCode>General</c:formatCode>
                <c:ptCount val="1"/>
                <c:pt idx="0">
                  <c:v>0.45</c:v>
                </c:pt>
              </c:numLit>
            </c:minus>
            <c:spPr>
              <a:ln w="15875">
                <a:noFill/>
              </a:ln>
            </c:spPr>
          </c:errBars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'39'!$F$25:$F$30</c:f>
              <c:numCache>
                <c:formatCode>0</c:formatCode>
                <c:ptCount val="6"/>
                <c:pt idx="0">
                  <c:v>262.98842390999999</c:v>
                </c:pt>
                <c:pt idx="1">
                  <c:v>497.16494445000001</c:v>
                </c:pt>
                <c:pt idx="2">
                  <c:v>795.71631066999998</c:v>
                </c:pt>
                <c:pt idx="3">
                  <c:v>863.89630276000003</c:v>
                </c:pt>
                <c:pt idx="4">
                  <c:v>721.85785670999996</c:v>
                </c:pt>
                <c:pt idx="5">
                  <c:v>587.70206399999995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axId val="1103851152"/>
        <c:axId val="1103850592"/>
      </c:barChart>
      <c:catAx>
        <c:axId val="110384947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ln w="14605">
            <a:solidFill>
              <a:schemeClr val="bg2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103850032"/>
        <c:crosses val="autoZero"/>
        <c:auto val="1"/>
        <c:lblAlgn val="ctr"/>
        <c:lblOffset val="100"/>
        <c:noMultiLvlLbl val="0"/>
      </c:catAx>
      <c:valAx>
        <c:axId val="1103850032"/>
        <c:scaling>
          <c:orientation val="minMax"/>
          <c:max val="100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103849472"/>
        <c:crosses val="autoZero"/>
        <c:crossBetween val="between"/>
        <c:majorUnit val="250"/>
      </c:valAx>
      <c:valAx>
        <c:axId val="1103850592"/>
        <c:scaling>
          <c:orientation val="minMax"/>
        </c:scaling>
        <c:delete val="1"/>
        <c:axPos val="r"/>
        <c:numFmt formatCode="0" sourceLinked="1"/>
        <c:majorTickMark val="out"/>
        <c:minorTickMark val="none"/>
        <c:tickLblPos val="nextTo"/>
        <c:crossAx val="1103851152"/>
        <c:crosses val="max"/>
        <c:crossBetween val="between"/>
      </c:valAx>
      <c:catAx>
        <c:axId val="110385115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103850592"/>
        <c:crosses val="autoZero"/>
        <c:auto val="1"/>
        <c:lblAlgn val="ctr"/>
        <c:lblOffset val="100"/>
        <c:noMultiLvlLbl val="0"/>
      </c:catAx>
      <c:spPr>
        <a:ln>
          <a:solidFill>
            <a:schemeClr val="bg1">
              <a:lumMod val="85000"/>
            </a:schemeClr>
          </a:solidFill>
        </a:ln>
      </c:spPr>
    </c:plotArea>
    <c:legend>
      <c:legendPos val="r"/>
      <c:layout>
        <c:manualLayout>
          <c:xMode val="edge"/>
          <c:yMode val="edge"/>
          <c:x val="0.10095083067075082"/>
          <c:y val="0.1305038611664138"/>
          <c:w val="0.28632454543621444"/>
          <c:h val="0.27211286089238845"/>
        </c:manualLayout>
      </c:layout>
      <c:overlay val="1"/>
      <c:txPr>
        <a:bodyPr/>
        <a:lstStyle/>
        <a:p>
          <a:pPr>
            <a:defRPr sz="900" baseline="0"/>
          </a:pPr>
          <a:endParaRPr lang="en-US"/>
        </a:p>
      </c:txPr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withinLinearReversed" id="21">
  <a:schemeClr val="accent1"/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http://www.eia.gov/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emf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6.emf"/><Relationship Id="rId1" Type="http://schemas.openxmlformats.org/officeDocument/2006/relationships/chart" Target="../charts/chart6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9.xml"/><Relationship Id="rId1" Type="http://schemas.openxmlformats.org/officeDocument/2006/relationships/chart" Target="../charts/chart8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12.xml"/><Relationship Id="rId1" Type="http://schemas.openxmlformats.org/officeDocument/2006/relationships/chart" Target="../charts/chart11.xml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15.xml"/><Relationship Id="rId1" Type="http://schemas.openxmlformats.org/officeDocument/2006/relationships/chart" Target="../charts/chart14.xml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17.xml"/><Relationship Id="rId1" Type="http://schemas.openxmlformats.org/officeDocument/2006/relationships/chart" Target="../charts/chart16.xml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21.xml"/><Relationship Id="rId1" Type="http://schemas.openxmlformats.org/officeDocument/2006/relationships/chart" Target="../charts/chart20.xml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2.xml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24.xml"/><Relationship Id="rId1" Type="http://schemas.openxmlformats.org/officeDocument/2006/relationships/chart" Target="../charts/chart23.xml"/></Relationships>
</file>

<file path=xl/drawings/_rels/drawing4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26.xml"/><Relationship Id="rId1" Type="http://schemas.openxmlformats.org/officeDocument/2006/relationships/chart" Target="../charts/chart25.xml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7.xml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8.xml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0.xml"/><Relationship Id="rId1" Type="http://schemas.openxmlformats.org/officeDocument/2006/relationships/chart" Target="../charts/chart29.xml"/></Relationships>
</file>

<file path=xl/drawings/_rels/drawing5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2.xml"/><Relationship Id="rId1" Type="http://schemas.openxmlformats.org/officeDocument/2006/relationships/chart" Target="../charts/chart31.xml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3.xml"/></Relationships>
</file>

<file path=xl/drawings/_rels/drawing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4.xml"/></Relationships>
</file>

<file path=xl/drawings/_rels/drawing5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6.xml"/><Relationship Id="rId1" Type="http://schemas.openxmlformats.org/officeDocument/2006/relationships/chart" Target="../charts/chart35.xml"/></Relationships>
</file>

<file path=xl/drawings/_rels/drawing6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8.xml"/><Relationship Id="rId1" Type="http://schemas.openxmlformats.org/officeDocument/2006/relationships/chart" Target="../charts/chart37.xml"/></Relationships>
</file>

<file path=xl/drawings/_rels/drawing65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40.xml"/><Relationship Id="rId1" Type="http://schemas.openxmlformats.org/officeDocument/2006/relationships/chart" Target="../charts/chart39.xml"/></Relationships>
</file>

<file path=xl/drawings/_rels/drawing6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1.xml"/></Relationships>
</file>

<file path=xl/drawings/_rels/drawing6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70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43.xml"/><Relationship Id="rId1" Type="http://schemas.openxmlformats.org/officeDocument/2006/relationships/chart" Target="../charts/chart42.xml"/></Relationships>
</file>

<file path=xl/drawings/_rels/drawing7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45.xml"/><Relationship Id="rId1" Type="http://schemas.openxmlformats.org/officeDocument/2006/relationships/chart" Target="../charts/chart44.xml"/></Relationships>
</file>

<file path=xl/drawings/_rels/drawing76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47.xml"/><Relationship Id="rId1" Type="http://schemas.openxmlformats.org/officeDocument/2006/relationships/chart" Target="../charts/chart46.xml"/></Relationships>
</file>

<file path=xl/drawings/_rels/drawing7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8.xml"/></Relationships>
</file>

<file path=xl/drawings/_rels/drawing8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81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0.xml"/><Relationship Id="rId1" Type="http://schemas.openxmlformats.org/officeDocument/2006/relationships/chart" Target="../charts/chart49.xml"/></Relationships>
</file>

<file path=xl/drawings/_rels/drawing8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2.xml"/><Relationship Id="rId1" Type="http://schemas.openxmlformats.org/officeDocument/2006/relationships/chart" Target="../charts/chart51.xml"/></Relationships>
</file>

<file path=xl/drawings/_rels/drawing8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4.xml"/><Relationship Id="rId1" Type="http://schemas.openxmlformats.org/officeDocument/2006/relationships/chart" Target="../charts/chart53.xml"/></Relationships>
</file>

<file path=xl/drawings/_rels/drawing90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6.xml"/><Relationship Id="rId1" Type="http://schemas.openxmlformats.org/officeDocument/2006/relationships/chart" Target="../charts/chart55.xml"/></Relationships>
</file>

<file path=xl/drawings/_rels/drawing9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8.xml"/><Relationship Id="rId1" Type="http://schemas.openxmlformats.org/officeDocument/2006/relationships/chart" Target="../charts/chart57.xml"/></Relationships>
</file>

<file path=xl/drawings/_rels/drawing9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9.xml"/></Relationships>
</file>

<file path=xl/drawings/_rels/drawing9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9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61.xml"/><Relationship Id="rId1" Type="http://schemas.openxmlformats.org/officeDocument/2006/relationships/chart" Target="../charts/chart60.xml"/></Relationships>
</file>

<file path=xl/drawings/_rels/drawing9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63.xml"/><Relationship Id="rId1" Type="http://schemas.openxmlformats.org/officeDocument/2006/relationships/chart" Target="../charts/chart62.xml"/></Relationships>
</file>

<file path=xl/drawings/_rels/drawing101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47625</xdr:rowOff>
    </xdr:from>
    <xdr:to>
      <xdr:col>0</xdr:col>
      <xdr:colOff>685800</xdr:colOff>
      <xdr:row>1</xdr:row>
      <xdr:rowOff>219075</xdr:rowOff>
    </xdr:to>
    <xdr:pic>
      <xdr:nvPicPr>
        <xdr:cNvPr id="3" name="Picture 6" descr="just%20EIA%20logo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5250" y="47625"/>
          <a:ext cx="5905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24</xdr:row>
      <xdr:rowOff>66675</xdr:rowOff>
    </xdr:from>
    <xdr:to>
      <xdr:col>7</xdr:col>
      <xdr:colOff>9525</xdr:colOff>
      <xdr:row>24</xdr:row>
      <xdr:rowOff>76200</xdr:rowOff>
    </xdr:to>
    <xdr:sp macro="" textlink="">
      <xdr:nvSpPr>
        <xdr:cNvPr id="478213" name="Line 2"/>
        <xdr:cNvSpPr>
          <a:spLocks noChangeShapeType="1"/>
        </xdr:cNvSpPr>
      </xdr:nvSpPr>
      <xdr:spPr bwMode="auto">
        <a:xfrm flipH="1">
          <a:off x="3676650" y="5772150"/>
          <a:ext cx="600075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/>
        </a:ln>
      </xdr:spPr>
    </xdr:sp>
    <xdr:clientData/>
  </xdr:twoCellAnchor>
  <xdr:twoCellAnchor>
    <xdr:from>
      <xdr:col>1</xdr:col>
      <xdr:colOff>9524</xdr:colOff>
      <xdr:row>3</xdr:row>
      <xdr:rowOff>9524</xdr:rowOff>
    </xdr:from>
    <xdr:to>
      <xdr:col>11</xdr:col>
      <xdr:colOff>600074</xdr:colOff>
      <xdr:row>22</xdr:row>
      <xdr:rowOff>152399</xdr:rowOff>
    </xdr:to>
    <xdr:graphicFrame macro="">
      <xdr:nvGraphicFramePr>
        <xdr:cNvPr id="47821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129</xdr:row>
      <xdr:rowOff>9525</xdr:rowOff>
    </xdr:from>
    <xdr:to>
      <xdr:col>6</xdr:col>
      <xdr:colOff>495300</xdr:colOff>
      <xdr:row>132</xdr:row>
      <xdr:rowOff>123825</xdr:rowOff>
    </xdr:to>
    <xdr:sp macro="" textlink="">
      <xdr:nvSpPr>
        <xdr:cNvPr id="478211" name="Object 3">
          <a:extLst>
            <a:ext uri="{63B3BB69-23CF-44E3-9099-C40C66FF867C}">
              <a14:compatExt xmlns:a14="http://schemas.microsoft.com/office/drawing/2010/main" spid="_x0000_s478211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sp>
    <xdr:clientData/>
  </xdr:twoCellAnchor>
  <xdr:twoCellAnchor>
    <xdr:from>
      <xdr:col>1</xdr:col>
      <xdr:colOff>9525</xdr:colOff>
      <xdr:row>134</xdr:row>
      <xdr:rowOff>9525</xdr:rowOff>
    </xdr:from>
    <xdr:to>
      <xdr:col>11</xdr:col>
      <xdr:colOff>428625</xdr:colOff>
      <xdr:row>142</xdr:row>
      <xdr:rowOff>123825</xdr:rowOff>
    </xdr:to>
    <xdr:sp macro="" textlink="">
      <xdr:nvSpPr>
        <xdr:cNvPr id="478212" name="Object 4">
          <a:extLst>
            <a:ext uri="{63B3BB69-23CF-44E3-9099-C40C66FF867C}">
              <a14:compatExt xmlns:a14="http://schemas.microsoft.com/office/drawing/2010/main" spid="_x0000_s478212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sp>
    <xdr:clientData/>
  </xdr:twoCellAnchor>
  <xdr:twoCellAnchor>
    <xdr:from>
      <xdr:col>1</xdr:col>
      <xdr:colOff>0</xdr:colOff>
      <xdr:row>129</xdr:row>
      <xdr:rowOff>9525</xdr:rowOff>
    </xdr:from>
    <xdr:to>
      <xdr:col>6</xdr:col>
      <xdr:colOff>495300</xdr:colOff>
      <xdr:row>132</xdr:row>
      <xdr:rowOff>123825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20935950"/>
          <a:ext cx="3543300" cy="6000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pic>
    <xdr:clientData/>
  </xdr:twoCellAnchor>
  <xdr:twoCellAnchor>
    <xdr:from>
      <xdr:col>1</xdr:col>
      <xdr:colOff>9525</xdr:colOff>
      <xdr:row>134</xdr:row>
      <xdr:rowOff>9525</xdr:rowOff>
    </xdr:from>
    <xdr:to>
      <xdr:col>11</xdr:col>
      <xdr:colOff>428625</xdr:colOff>
      <xdr:row>142</xdr:row>
      <xdr:rowOff>123825</xdr:rowOff>
    </xdr:to>
    <xdr:pic>
      <xdr:nvPicPr>
        <xdr:cNvPr id="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125" y="21783675"/>
          <a:ext cx="5295900" cy="14097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pic>
    <xdr:clientData/>
  </xdr:twoCellAnchor>
</xdr:wsDr>
</file>

<file path=xl/drawings/drawing3.xml><?xml version="1.0" encoding="utf-8"?>
<c:userShapes xmlns:c="http://schemas.openxmlformats.org/drawingml/2006/chart">
  <cdr:absSizeAnchor xmlns:cdr="http://schemas.openxmlformats.org/drawingml/2006/chartDrawing">
    <cdr:from>
      <cdr:x>0.00174</cdr:x>
      <cdr:y>0.92251</cdr:y>
    </cdr:from>
    <cdr:ext cx="4235983" cy="211380"/>
    <cdr:sp macro="" textlink="'1'!$B$125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9526" y="2969984"/>
          <a:ext cx="4235983" cy="21138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53D2551-A50C-47B6-8645-978CE5E94D0A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February 2019, and CME Group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3.10937E-6</cdr:x>
      <cdr:y>0.82084</cdr:y>
    </cdr:from>
    <cdr:ext cx="5467333" cy="357722"/>
    <cdr:sp macro="" textlink="'1'!$B$126">
      <cdr:nvSpPr>
        <cdr:cNvPr id="4" name="TextBox 3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17" y="2642653"/>
          <a:ext cx="5467333" cy="35772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0160427B-599B-4BA4-8C53-02A7D8E25CA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/>
            <a:t>Note: Confidence interval derived from options market information for the five trading days ending Feb 7, 2019. Intervals not calculated for months with sparse trading in near-the-money options contracts.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0.26655</cdr:x>
      <cdr:y>0.25444</cdr:y>
    </cdr:from>
    <cdr:to>
      <cdr:x>0.6115</cdr:x>
      <cdr:y>0.39053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1457326" y="819151"/>
          <a:ext cx="1885950" cy="4381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tx2"/>
              </a:solidFill>
              <a:latin typeface="Arial" panose="020B0604020202020204" pitchFamily="34" charset="0"/>
              <a:cs typeface="Arial" panose="020B0604020202020204" pitchFamily="34" charset="0"/>
            </a:rPr>
            <a:t>West Texas</a:t>
          </a:r>
        </a:p>
        <a:p xmlns:a="http://schemas.openxmlformats.org/drawingml/2006/main">
          <a:r>
            <a:rPr lang="en-US" sz="1000" b="1">
              <a:solidFill>
                <a:schemeClr val="tx2"/>
              </a:solidFill>
              <a:latin typeface="Arial" panose="020B0604020202020204" pitchFamily="34" charset="0"/>
              <a:cs typeface="Arial" panose="020B0604020202020204" pitchFamily="34" charset="0"/>
            </a:rPr>
            <a:t>Intermediate (WTI) spot price</a:t>
          </a:r>
        </a:p>
      </cdr:txBody>
    </cdr:sp>
  </cdr:relSizeAnchor>
  <cdr:relSizeAnchor xmlns:cdr="http://schemas.openxmlformats.org/drawingml/2006/chartDrawing">
    <cdr:from>
      <cdr:x>0.78746</cdr:x>
      <cdr:y>0.14497</cdr:y>
    </cdr:from>
    <cdr:to>
      <cdr:x>1</cdr:x>
      <cdr:y>0.76627</cdr:y>
    </cdr:to>
    <cdr:sp macro="" textlink="">
      <cdr:nvSpPr>
        <cdr:cNvPr id="7" name="TextBox 6"/>
        <cdr:cNvSpPr txBox="1"/>
      </cdr:nvSpPr>
      <cdr:spPr>
        <a:xfrm xmlns:a="http://schemas.openxmlformats.org/drawingml/2006/main">
          <a:off x="4305319" y="466733"/>
          <a:ext cx="1162031" cy="200024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95% NYMEX 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futures price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confidence interval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upper bound</a:t>
          </a: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STEO forecast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NYMEX 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futures price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95% NYMEX 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futures price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confidence interval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lower bound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0.00871</cdr:x>
      <cdr:y>0.00888</cdr:y>
    </cdr:from>
    <cdr:to>
      <cdr:x>0.91289</cdr:x>
      <cdr:y>0.15681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47625" y="28576"/>
          <a:ext cx="4943475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West Texas Intermediate (WTI) crude oil price and NYMEX confidence intervals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barrel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0.92335</cdr:x>
      <cdr:y>0.89349</cdr:y>
    </cdr:from>
    <cdr:to>
      <cdr:x>0.99308</cdr:x>
      <cdr:y>0.9838</cdr:y>
    </cdr:to>
    <cdr:pic>
      <cdr:nvPicPr>
        <cdr:cNvPr id="5" name="Picture 4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48251" y="2876551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4</xdr:row>
      <xdr:rowOff>38100</xdr:rowOff>
    </xdr:from>
    <xdr:to>
      <xdr:col>9</xdr:col>
      <xdr:colOff>428625</xdr:colOff>
      <xdr:row>21</xdr:row>
      <xdr:rowOff>1906</xdr:rowOff>
    </xdr:to>
    <xdr:grpSp>
      <xdr:nvGrpSpPr>
        <xdr:cNvPr id="2" name="Group 1"/>
        <xdr:cNvGrpSpPr/>
      </xdr:nvGrpSpPr>
      <xdr:grpSpPr>
        <a:xfrm>
          <a:off x="666750" y="809625"/>
          <a:ext cx="5486400" cy="3202306"/>
          <a:chOff x="666750" y="809625"/>
          <a:chExt cx="5486400" cy="3202306"/>
        </a:xfrm>
      </xdr:grpSpPr>
      <xdr:graphicFrame macro="">
        <xdr:nvGraphicFramePr>
          <xdr:cNvPr id="29" name="Chart 2"/>
          <xdr:cNvGraphicFramePr>
            <a:graphicFrameLocks/>
          </xdr:cNvGraphicFramePr>
        </xdr:nvGraphicFramePr>
        <xdr:xfrm>
          <a:off x="3412329" y="809625"/>
          <a:ext cx="2740821" cy="320039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5" name="Chart 1"/>
          <xdr:cNvGraphicFramePr>
            <a:graphicFrameLocks/>
          </xdr:cNvGraphicFramePr>
        </xdr:nvGraphicFramePr>
        <xdr:xfrm>
          <a:off x="666750" y="811531"/>
          <a:ext cx="2740821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'2'!$B$32">
        <xdr:nvSpPr>
          <xdr:cNvPr id="46" name="TextBox 1"/>
          <xdr:cNvSpPr txBox="1"/>
        </xdr:nvSpPr>
        <xdr:spPr>
          <a:xfrm>
            <a:off x="676275" y="3743326"/>
            <a:ext cx="3314699" cy="266699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B4A62DBF-E035-4485-8ED2-51BDA906C1D2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February 2019</a:t>
            </a:fld>
            <a:endParaRPr lang="en-US" sz="1100"/>
          </a:p>
        </xdr:txBody>
      </xdr:sp>
      <xdr:pic>
        <xdr:nvPicPr>
          <xdr:cNvPr id="8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53101" y="369570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0.00486</cdr:x>
      <cdr:y>0</cdr:y>
    </cdr:from>
    <cdr:to>
      <cdr:x>0.98651</cdr:x>
      <cdr:y>0.21603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3725" y="0"/>
          <a:ext cx="2772338" cy="7301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gasoline </a:t>
          </a:r>
        </a:p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price changes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gallon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0.1422</cdr:x>
      <cdr:y>0.56548</cdr:y>
    </cdr:from>
    <cdr:to>
      <cdr:x>0.65943</cdr:x>
      <cdr:y>0.84226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389745" y="1809751"/>
          <a:ext cx="1417635" cy="88581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45720" rIns="45720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2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Brent crude oil price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wholesale margin 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over crude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retail margin 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over wholesale</a:t>
          </a:r>
          <a:endParaRPr lang="en-US" sz="900">
            <a:solidFill>
              <a:schemeClr val="accent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900" b="1" baseline="0">
            <a:solidFill>
              <a:schemeClr val="accent5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0.68229</cdr:x>
      <cdr:y>0.17857</cdr:y>
    </cdr:from>
    <cdr:to>
      <cdr:x>1</cdr:x>
      <cdr:y>0.25745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71662" y="571500"/>
          <a:ext cx="871537" cy="25244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0.01215</cdr:x>
      <cdr:y>3.12461E-7</cdr:y>
    </cdr:from>
    <cdr:to>
      <cdr:x>0.95139</cdr:x>
      <cdr:y>0.20179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1"/>
          <a:ext cx="2576523" cy="6457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gasoline and crude oil prices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 eaLnBrk="1" fontAlgn="auto" latinLnBrk="0" hangingPunct="1"/>
          <a:endParaRPr lang="en-US" sz="1000" b="0" i="0" baseline="0"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rtl="0" eaLnBrk="1" fontAlgn="auto" latinLnBrk="0" hangingPunct="1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gallon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0.68577</cdr:x>
      <cdr:y>0.17202</cdr:y>
    </cdr:from>
    <cdr:to>
      <cdr:x>0.93403</cdr:x>
      <cdr:y>0.27976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881204" y="550545"/>
          <a:ext cx="681022" cy="34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0.15451</cdr:x>
      <cdr:y>0.1875</cdr:y>
    </cdr:from>
    <cdr:to>
      <cdr:x>0.32118</cdr:x>
      <cdr:y>0.47321</cdr:y>
    </cdr:to>
    <cdr:sp macro="" textlink="">
      <cdr:nvSpPr>
        <cdr:cNvPr id="5" name="Minus 4"/>
        <cdr:cNvSpPr/>
      </cdr:nvSpPr>
      <cdr:spPr bwMode="auto">
        <a:xfrm xmlns:a="http://schemas.openxmlformats.org/drawingml/2006/main">
          <a:off x="847725" y="600075"/>
          <a:ext cx="914400" cy="914400"/>
        </a:xfrm>
        <a:prstGeom xmlns:a="http://schemas.openxmlformats.org/drawingml/2006/main" prst="mathMinus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none" w="med" len="med"/>
        </a:ln>
        <a:effectLst xmlns:a="http://schemas.openxmlformats.org/drawingml/2006/main"/>
      </cdr:spPr>
      <cdr:txBody>
        <a:bodyPr xmlns:a="http://schemas.openxmlformats.org/drawingml/2006/main" vertOverflow="clip" wrap="square" lIns="18288" tIns="0" rIns="0" bIns="0" upright="1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4</xdr:row>
      <xdr:rowOff>19050</xdr:rowOff>
    </xdr:from>
    <xdr:to>
      <xdr:col>9</xdr:col>
      <xdr:colOff>323850</xdr:colOff>
      <xdr:row>20</xdr:row>
      <xdr:rowOff>180975</xdr:rowOff>
    </xdr:to>
    <xdr:grpSp>
      <xdr:nvGrpSpPr>
        <xdr:cNvPr id="7" name="Group 1"/>
        <xdr:cNvGrpSpPr/>
      </xdr:nvGrpSpPr>
      <xdr:grpSpPr>
        <a:xfrm>
          <a:off x="561975" y="790575"/>
          <a:ext cx="5486400" cy="3209925"/>
          <a:chOff x="561975" y="790575"/>
          <a:chExt cx="5486400" cy="3209925"/>
        </a:xfrm>
      </xdr:grpSpPr>
      <xdr:graphicFrame macro="">
        <xdr:nvGraphicFramePr>
          <xdr:cNvPr id="5" name="Chart 2"/>
          <xdr:cNvGraphicFramePr>
            <a:graphicFrameLocks/>
          </xdr:cNvGraphicFramePr>
        </xdr:nvGraphicFramePr>
        <xdr:xfrm>
          <a:off x="3305175" y="7905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561975" y="7905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2">
        <xdr:nvSpPr>
          <xdr:cNvPr id="6" name="TextBox 1"/>
          <xdr:cNvSpPr txBox="1"/>
        </xdr:nvSpPr>
        <xdr:spPr>
          <a:xfrm>
            <a:off x="581034" y="3705237"/>
            <a:ext cx="3543291" cy="29526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CEDD8107-A204-4517-8F2B-76FDDF6396AA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February 2019</a:t>
            </a:fld>
            <a:endParaRPr lang="en-US" sz="1100"/>
          </a:p>
        </xdr:txBody>
      </xdr:sp>
      <xdr:pic>
        <xdr:nvPicPr>
          <xdr:cNvPr id="3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57851" y="36861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0.00486</cdr:x>
      <cdr:y>0</cdr:y>
    </cdr:from>
    <cdr:to>
      <cdr:x>0.96528</cdr:x>
      <cdr:y>0.21603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3326" y="0"/>
          <a:ext cx="2634624" cy="6953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diesel</a:t>
          </a:r>
        </a:p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prices changes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gallon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0.18056</cdr:x>
      <cdr:y>0.5119</cdr:y>
    </cdr:from>
    <cdr:to>
      <cdr:x>0.75</cdr:x>
      <cdr:y>0.82143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95303" y="1638291"/>
          <a:ext cx="1562097" cy="99060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45720" rIns="45720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2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Brent crude oil price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wholesale margin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over crude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retail margin</a:t>
          </a: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over wholesale</a:t>
          </a:r>
          <a:endParaRPr lang="en-US" sz="9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0.67013</cdr:x>
      <cdr:y>0.18336</cdr:y>
    </cdr:from>
    <cdr:to>
      <cdr:x>0.91319</cdr:x>
      <cdr:y>0.24405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38307" y="586815"/>
          <a:ext cx="666768" cy="19423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0.01215</cdr:x>
      <cdr:y>3.12461E-7</cdr:y>
    </cdr:from>
    <cdr:to>
      <cdr:x>0.95139</cdr:x>
      <cdr:y>0.16667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1"/>
          <a:ext cx="2576523" cy="533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diesel and crude oil prices</a:t>
          </a:r>
        </a:p>
        <a:p xmlns:a="http://schemas.openxmlformats.org/drawingml/2006/main">
          <a:pPr rtl="0"/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 eaLnBrk="1" fontAlgn="auto" latinLnBrk="0" hangingPunct="1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gallon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0.68924</cdr:x>
      <cdr:y>0.17857</cdr:y>
    </cdr:from>
    <cdr:to>
      <cdr:x>0.90625</cdr:x>
      <cdr:y>0.27083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890729" y="571500"/>
          <a:ext cx="595302" cy="2952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0.15451</cdr:x>
      <cdr:y>0.1875</cdr:y>
    </cdr:from>
    <cdr:to>
      <cdr:x>0.32118</cdr:x>
      <cdr:y>0.47321</cdr:y>
    </cdr:to>
    <cdr:sp macro="" textlink="">
      <cdr:nvSpPr>
        <cdr:cNvPr id="5" name="Minus 4"/>
        <cdr:cNvSpPr/>
      </cdr:nvSpPr>
      <cdr:spPr bwMode="auto">
        <a:xfrm xmlns:a="http://schemas.openxmlformats.org/drawingml/2006/main">
          <a:off x="847725" y="600075"/>
          <a:ext cx="914400" cy="914400"/>
        </a:xfrm>
        <a:prstGeom xmlns:a="http://schemas.openxmlformats.org/drawingml/2006/main" prst="mathMinus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none" w="med" len="med"/>
        </a:ln>
        <a:effectLst xmlns:a="http://schemas.openxmlformats.org/drawingml/2006/main"/>
      </cdr:spPr>
      <cdr:txBody>
        <a:bodyPr xmlns:a="http://schemas.openxmlformats.org/drawingml/2006/main" vertOverflow="clip" wrap="square" lIns="18288" tIns="0" rIns="0" bIns="0" upright="1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24</xdr:row>
      <xdr:rowOff>66675</xdr:rowOff>
    </xdr:from>
    <xdr:to>
      <xdr:col>7</xdr:col>
      <xdr:colOff>9525</xdr:colOff>
      <xdr:row>24</xdr:row>
      <xdr:rowOff>76200</xdr:rowOff>
    </xdr:to>
    <xdr:sp macro="" textlink="">
      <xdr:nvSpPr>
        <xdr:cNvPr id="482309" name="Line 2"/>
        <xdr:cNvSpPr>
          <a:spLocks noChangeShapeType="1"/>
        </xdr:cNvSpPr>
      </xdr:nvSpPr>
      <xdr:spPr bwMode="auto">
        <a:xfrm flipH="1">
          <a:off x="3676650" y="5772150"/>
          <a:ext cx="600075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/>
        </a:ln>
      </xdr:spPr>
    </xdr:sp>
    <xdr:clientData/>
  </xdr:twoCellAnchor>
  <xdr:twoCellAnchor>
    <xdr:from>
      <xdr:col>1</xdr:col>
      <xdr:colOff>9524</xdr:colOff>
      <xdr:row>3</xdr:row>
      <xdr:rowOff>9525</xdr:rowOff>
    </xdr:from>
    <xdr:to>
      <xdr:col>11</xdr:col>
      <xdr:colOff>600074</xdr:colOff>
      <xdr:row>22</xdr:row>
      <xdr:rowOff>133350</xdr:rowOff>
    </xdr:to>
    <xdr:graphicFrame macro="">
      <xdr:nvGraphicFramePr>
        <xdr:cNvPr id="48231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116</xdr:row>
      <xdr:rowOff>9525</xdr:rowOff>
    </xdr:from>
    <xdr:to>
      <xdr:col>6</xdr:col>
      <xdr:colOff>495300</xdr:colOff>
      <xdr:row>119</xdr:row>
      <xdr:rowOff>123825</xdr:rowOff>
    </xdr:to>
    <xdr:sp macro="" textlink="">
      <xdr:nvSpPr>
        <xdr:cNvPr id="482307" name="Object 3">
          <a:extLst>
            <a:ext uri="{63B3BB69-23CF-44E3-9099-C40C66FF867C}">
              <a14:compatExt xmlns:a14="http://schemas.microsoft.com/office/drawing/2010/main" spid="_x0000_s482307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sp>
    <xdr:clientData/>
  </xdr:twoCellAnchor>
  <xdr:twoCellAnchor>
    <xdr:from>
      <xdr:col>1</xdr:col>
      <xdr:colOff>9525</xdr:colOff>
      <xdr:row>121</xdr:row>
      <xdr:rowOff>9525</xdr:rowOff>
    </xdr:from>
    <xdr:to>
      <xdr:col>9</xdr:col>
      <xdr:colOff>0</xdr:colOff>
      <xdr:row>129</xdr:row>
      <xdr:rowOff>123825</xdr:rowOff>
    </xdr:to>
    <xdr:sp macro="" textlink="">
      <xdr:nvSpPr>
        <xdr:cNvPr id="482308" name="Object 4">
          <a:extLst>
            <a:ext uri="{63B3BB69-23CF-44E3-9099-C40C66FF867C}">
              <a14:compatExt xmlns:a14="http://schemas.microsoft.com/office/drawing/2010/main" spid="_x0000_s482308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sp>
    <xdr:clientData/>
  </xdr:twoCellAnchor>
  <xdr:twoCellAnchor>
    <xdr:from>
      <xdr:col>1</xdr:col>
      <xdr:colOff>0</xdr:colOff>
      <xdr:row>116</xdr:row>
      <xdr:rowOff>9525</xdr:rowOff>
    </xdr:from>
    <xdr:to>
      <xdr:col>6</xdr:col>
      <xdr:colOff>495300</xdr:colOff>
      <xdr:row>119</xdr:row>
      <xdr:rowOff>123825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1058525"/>
          <a:ext cx="3543300" cy="6000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pic>
    <xdr:clientData/>
  </xdr:twoCellAnchor>
  <xdr:twoCellAnchor>
    <xdr:from>
      <xdr:col>1</xdr:col>
      <xdr:colOff>9525</xdr:colOff>
      <xdr:row>121</xdr:row>
      <xdr:rowOff>9525</xdr:rowOff>
    </xdr:from>
    <xdr:to>
      <xdr:col>9</xdr:col>
      <xdr:colOff>0</xdr:colOff>
      <xdr:row>129</xdr:row>
      <xdr:rowOff>123825</xdr:rowOff>
    </xdr:to>
    <xdr:pic>
      <xdr:nvPicPr>
        <xdr:cNvPr id="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125" y="11906250"/>
          <a:ext cx="4867275" cy="14097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pic>
    <xdr:clientData/>
  </xdr:twoCellAnchor>
</xdr:wsDr>
</file>

<file path=xl/drawings/drawing11.xml><?xml version="1.0" encoding="utf-8"?>
<c:userShapes xmlns:c="http://schemas.openxmlformats.org/drawingml/2006/chart">
  <cdr:absSizeAnchor xmlns:cdr="http://schemas.openxmlformats.org/drawingml/2006/chartDrawing">
    <cdr:from>
      <cdr:x>0</cdr:x>
      <cdr:y>0.9293</cdr:y>
    </cdr:from>
    <cdr:ext cx="3848924" cy="227616"/>
    <cdr:sp macro="" textlink="'4'!$B$11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991834"/>
          <a:ext cx="3848924" cy="22761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A8A61B4-6495-49F1-9E64-A795F7416099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February 2019, and CME Group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</cdr:x>
      <cdr:y>0.80655</cdr:y>
    </cdr:from>
    <cdr:ext cx="5463064" cy="460862"/>
    <cdr:sp macro="" textlink="'4'!$B$114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581275"/>
          <a:ext cx="5463064" cy="46086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FB1A4CB7-367C-4E94-B949-B692590B7DF8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Note: Confidence interval derived from options market information for the five trading days ending Feb 7, 2019. Intervals not calculated for months with sparse trading in near-the-money options contracts.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0.78746</cdr:x>
      <cdr:y>0.1568</cdr:y>
    </cdr:from>
    <cdr:to>
      <cdr:x>1</cdr:x>
      <cdr:y>0.76627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4305319" y="504825"/>
          <a:ext cx="1162031" cy="19621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95% NYMEX 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futures price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confidence interval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upper bound</a:t>
          </a: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STEO forecast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NYMEX 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futures price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95% NYMEX 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futures price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confidence interval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lower bound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0.06447</cdr:x>
      <cdr:y>0.15384</cdr:y>
    </cdr:from>
    <cdr:to>
      <cdr:x>0.32927</cdr:x>
      <cdr:y>0.23965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352453" y="495274"/>
          <a:ext cx="1447755" cy="27626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tx2"/>
              </a:solidFill>
              <a:latin typeface="Arial" panose="020B0604020202020204" pitchFamily="34" charset="0"/>
              <a:cs typeface="Arial" panose="020B0604020202020204" pitchFamily="34" charset="0"/>
            </a:rPr>
            <a:t>Henry Hub spot price</a:t>
          </a:r>
        </a:p>
      </cdr:txBody>
    </cdr:sp>
  </cdr:relSizeAnchor>
  <cdr:relSizeAnchor xmlns:cdr="http://schemas.openxmlformats.org/drawingml/2006/chartDrawing">
    <cdr:from>
      <cdr:x>0.92509</cdr:x>
      <cdr:y>0.89881</cdr:y>
    </cdr:from>
    <cdr:to>
      <cdr:x>0.99482</cdr:x>
      <cdr:y>0.98966</cdr:y>
    </cdr:to>
    <cdr:pic>
      <cdr:nvPicPr>
        <cdr:cNvPr id="7" name="Picture 6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57776" y="2876552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57150</xdr:rowOff>
    </xdr:from>
    <xdr:to>
      <xdr:col>9</xdr:col>
      <xdr:colOff>247650</xdr:colOff>
      <xdr:row>21</xdr:row>
      <xdr:rowOff>19050</xdr:rowOff>
    </xdr:to>
    <xdr:graphicFrame macro="">
      <xdr:nvGraphicFramePr>
        <xdr:cNvPr id="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0.01736</cdr:x>
      <cdr:y>3.12461E-7</cdr:y>
    </cdr:from>
    <cdr:to>
      <cdr:x>0.95139</cdr:x>
      <cdr:y>0.14881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95250" y="1"/>
          <a:ext cx="5124456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natural gas prices</a:t>
          </a:r>
        </a:p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thousand cubic feet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0.77951</cdr:x>
      <cdr:y>0.12798</cdr:y>
    </cdr:from>
    <cdr:to>
      <cdr:x>0.94617</cdr:x>
      <cdr:y>0.19644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4276728" y="409575"/>
          <a:ext cx="914363" cy="2190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0.15451</cdr:x>
      <cdr:y>0.1875</cdr:y>
    </cdr:from>
    <cdr:to>
      <cdr:x>0.32118</cdr:x>
      <cdr:y>0.47321</cdr:y>
    </cdr:to>
    <cdr:sp macro="" textlink="">
      <cdr:nvSpPr>
        <cdr:cNvPr id="5" name="Minus 4"/>
        <cdr:cNvSpPr/>
      </cdr:nvSpPr>
      <cdr:spPr bwMode="auto">
        <a:xfrm xmlns:a="http://schemas.openxmlformats.org/drawingml/2006/main">
          <a:off x="847725" y="600075"/>
          <a:ext cx="914400" cy="914400"/>
        </a:xfrm>
        <a:prstGeom xmlns:a="http://schemas.openxmlformats.org/drawingml/2006/main" prst="mathMinus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none" w="med" len="med"/>
        </a:ln>
        <a:effectLst xmlns:a="http://schemas.openxmlformats.org/drawingml/2006/main"/>
      </cdr:spPr>
      <cdr:txBody>
        <a:bodyPr xmlns:a="http://schemas.openxmlformats.org/drawingml/2006/main" vertOverflow="clip" wrap="square" lIns="18288" tIns="0" rIns="0" bIns="0" upright="1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0.03819</cdr:x>
      <cdr:y>0.91071</cdr:y>
    </cdr:from>
    <cdr:to>
      <cdr:x>0.79167</cdr:x>
      <cdr:y>1</cdr:y>
    </cdr:to>
    <cdr:sp macro="" textlink="'5'!$B$112">
      <cdr:nvSpPr>
        <cdr:cNvPr id="6" name="TextBox 5"/>
        <cdr:cNvSpPr txBox="1"/>
      </cdr:nvSpPr>
      <cdr:spPr>
        <a:xfrm xmlns:a="http://schemas.openxmlformats.org/drawingml/2006/main">
          <a:off x="209550" y="2914650"/>
          <a:ext cx="4133850" cy="2857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B99822E7-DE69-4436-A786-70F698174E13}" type="TxLink">
            <a:rPr lang="en-US" sz="1000" b="0" i="0" u="none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pPr/>
            <a:t>Source: Short-Term Energy Outlook, February 2019, and Refinitiv</a:t>
          </a:fld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0.93051</cdr:x>
      <cdr:y>0.90179</cdr:y>
    </cdr:from>
    <cdr:to>
      <cdr:x>1</cdr:x>
      <cdr:y>0.99264</cdr:y>
    </cdr:to>
    <cdr:pic>
      <cdr:nvPicPr>
        <cdr:cNvPr id="7" name="Picture 6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105127" y="288607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</xdr:row>
      <xdr:rowOff>142875</xdr:rowOff>
    </xdr:from>
    <xdr:to>
      <xdr:col>12</xdr:col>
      <xdr:colOff>0</xdr:colOff>
      <xdr:row>23</xdr:row>
      <xdr:rowOff>104775</xdr:rowOff>
    </xdr:to>
    <xdr:grpSp>
      <xdr:nvGrpSpPr>
        <xdr:cNvPr id="4" name="Group 1"/>
        <xdr:cNvGrpSpPr/>
      </xdr:nvGrpSpPr>
      <xdr:grpSpPr>
        <a:xfrm>
          <a:off x="1238250" y="666750"/>
          <a:ext cx="5486400" cy="3200400"/>
          <a:chOff x="1238250" y="666750"/>
          <a:chExt cx="5486400" cy="3200400"/>
        </a:xfrm>
      </xdr:grpSpPr>
      <xdr:graphicFrame macro="">
        <xdr:nvGraphicFramePr>
          <xdr:cNvPr id="5" name="Chart 2"/>
          <xdr:cNvGraphicFramePr>
            <a:graphicFrameLocks/>
          </xdr:cNvGraphicFramePr>
        </xdr:nvGraphicFramePr>
        <xdr:xfrm>
          <a:off x="1238250" y="666750"/>
          <a:ext cx="5485273" cy="225496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6" name="Chart 1"/>
          <xdr:cNvGraphicFramePr>
            <a:graphicFrameLocks/>
          </xdr:cNvGraphicFramePr>
        </xdr:nvGraphicFramePr>
        <xdr:xfrm>
          <a:off x="1238250" y="2917797"/>
          <a:ext cx="5486400" cy="94935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3" name="Picture 1"/>
          <xdr:cNvPicPr preferRelativeResize="0"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324602" y="3533777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0.02038</cdr:x>
      <cdr:y>0</cdr:y>
    </cdr:from>
    <cdr:to>
      <cdr:x>0.82094</cdr:x>
      <cdr:y>0.19167</cdr:y>
    </cdr:to>
    <cdr:sp macro="" textlink="">
      <cdr:nvSpPr>
        <cdr:cNvPr id="5" name="TextBox 4"/>
        <cdr:cNvSpPr txBox="1"/>
      </cdr:nvSpPr>
      <cdr:spPr bwMode="auto">
        <a:xfrm xmlns:a="http://schemas.openxmlformats.org/drawingml/2006/main">
          <a:off x="111637" y="0"/>
          <a:ext cx="4385302" cy="438158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none" lIns="0" tIns="0" rIns="0" rtlCol="0">
          <a:prstTxWarp prst="textNoShape">
            <a:avLst/>
          </a:prstTxWarp>
        </a:bodyPr>
        <a:lstStyle xmlns:a="http://schemas.openxmlformats.org/drawingml/2006/main"/>
        <a:p xmlns:a="http://schemas.openxmlformats.org/drawingml/2006/main">
          <a:pPr eaLnBrk="0" hangingPunct="0"/>
          <a:r>
            <a:rPr lang="en-US" sz="1000" b="1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World liquid fuels production and consumption balance</a:t>
          </a:r>
        </a:p>
        <a:p xmlns:a="http://schemas.openxmlformats.org/drawingml/2006/main">
          <a:pPr eaLnBrk="0" hangingPunct="0"/>
          <a:r>
            <a:rPr lang="en-US" sz="1000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million barrels per day </a:t>
          </a:r>
        </a:p>
      </cdr:txBody>
    </cdr:sp>
  </cdr:relSizeAnchor>
  <cdr:relSizeAnchor xmlns:cdr="http://schemas.openxmlformats.org/drawingml/2006/chartDrawing">
    <cdr:from>
      <cdr:x>0.24311</cdr:x>
      <cdr:y>0.31258</cdr:y>
    </cdr:from>
    <cdr:to>
      <cdr:x>0.51747</cdr:x>
      <cdr:y>0.62515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333500" y="704850"/>
          <a:ext cx="1504950" cy="7048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world</a:t>
          </a:r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production</a:t>
          </a:r>
          <a:endParaRPr lang="en-US" sz="9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6"/>
              </a:solidFill>
              <a:latin typeface="Arial" panose="020B0604020202020204" pitchFamily="34" charset="0"/>
              <a:cs typeface="Arial" panose="020B0604020202020204" pitchFamily="34" charset="0"/>
            </a:rPr>
            <a:t>world consumption</a:t>
          </a:r>
          <a:endParaRPr lang="en-US" sz="900" b="1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0.02434</cdr:x>
      <cdr:y>0.69444</cdr:y>
    </cdr:from>
    <cdr:to>
      <cdr:x>0.05912</cdr:x>
      <cdr:y>0.86372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33351" y="1524000"/>
          <a:ext cx="190500" cy="371475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//</a:t>
          </a:r>
        </a:p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0</a:t>
          </a:r>
        </a:p>
      </cdr:txBody>
    </cdr:sp>
  </cdr:relSizeAnchor>
</c:userShapes>
</file>

<file path=xl/drawings/drawing16.xml><?xml version="1.0" encoding="utf-8"?>
<c:userShapes xmlns:c="http://schemas.openxmlformats.org/drawingml/2006/chart">
  <cdr:absSizeAnchor xmlns:cdr="http://schemas.openxmlformats.org/drawingml/2006/chartDrawing">
    <cdr:from>
      <cdr:x>0</cdr:x>
      <cdr:y>0.76289</cdr:y>
    </cdr:from>
    <cdr:ext cx="3653980" cy="198337"/>
    <cdr:sp macro="" textlink="'6'!$C$56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704853"/>
          <a:ext cx="3653980" cy="1983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9EC04801-DBB9-4723-9C59-083D281348BF}" type="TxLink">
            <a:rPr lang="en-US" sz="900" b="0" i="0" u="none" strike="noStrike">
              <a:solidFill>
                <a:srgbClr val="000000"/>
              </a:solidFill>
              <a:latin typeface="Arialri"/>
              <a:cs typeface="Arial"/>
            </a:rPr>
            <a:pPr/>
            <a:t>Source: Short-Term Energy Outlook, February 2019</a:t>
          </a:fld>
          <a:endParaRPr lang="en-US" sz="900"/>
        </a:p>
      </cdr:txBody>
    </cdr:sp>
  </cdr:absSizeAnchor>
  <cdr:relSizeAnchor xmlns:cdr="http://schemas.openxmlformats.org/drawingml/2006/chartDrawing">
    <cdr:from>
      <cdr:x>0.07292</cdr:x>
      <cdr:y>0.03682</cdr:y>
    </cdr:from>
    <cdr:to>
      <cdr:x>0.48678</cdr:x>
      <cdr:y>0.69901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400050" y="34954"/>
          <a:ext cx="2270620" cy="6286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27432" tIns="27432" rIns="27432" bIns="27432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4">
                  <a:lumMod val="7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implied stock  build</a:t>
          </a:r>
        </a:p>
        <a:p xmlns:a="http://schemas.openxmlformats.org/drawingml/2006/main"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</a:t>
          </a:r>
        </a:p>
        <a:p xmlns:a="http://schemas.openxmlformats.org/drawingml/2006/main"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eaLnBrk="1" fontAlgn="auto" latinLnBrk="0" hangingPunct="1"/>
          <a:r>
            <a:rPr lang="en-US" sz="900" b="1">
              <a:solidFill>
                <a:schemeClr val="accent5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implied stock draw </a:t>
          </a:r>
          <a:endParaRPr lang="en-US" sz="900">
            <a:solidFill>
              <a:schemeClr val="accent5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3</xdr:row>
      <xdr:rowOff>104775</xdr:rowOff>
    </xdr:from>
    <xdr:to>
      <xdr:col>10</xdr:col>
      <xdr:colOff>28575</xdr:colOff>
      <xdr:row>22</xdr:row>
      <xdr:rowOff>38100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c:userShapes xmlns:c="http://schemas.openxmlformats.org/drawingml/2006/chart">
  <cdr:relSizeAnchor xmlns:cdr="http://schemas.openxmlformats.org/drawingml/2006/chartDrawing">
    <cdr:from>
      <cdr:x>0.00523</cdr:x>
      <cdr:y>0.92306</cdr:y>
    </cdr:from>
    <cdr:to>
      <cdr:x>0.6689</cdr:x>
      <cdr:y>1</cdr:y>
    </cdr:to>
    <cdr:sp macro="" textlink="'7'!$A$64">
      <cdr:nvSpPr>
        <cdr:cNvPr id="3" name="TextBox 2"/>
        <cdr:cNvSpPr txBox="1"/>
      </cdr:nvSpPr>
      <cdr:spPr>
        <a:xfrm xmlns:a="http://schemas.openxmlformats.org/drawingml/2006/main">
          <a:off x="28577" y="3146885"/>
          <a:ext cx="3629022" cy="26230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D55A243-49EA-45B5-B800-10837959DD7A}" type="TxLink">
            <a:rPr lang="en-US" sz="900" b="0" i="0" u="none" strike="noStrike">
              <a:solidFill>
                <a:srgbClr val="000000"/>
              </a:solidFill>
              <a:latin typeface="Arialri"/>
              <a:cs typeface="Arial"/>
            </a:rPr>
            <a:pPr algn="l"/>
            <a:t>Source: Short-Term Energy Outlook, February 2019</a:t>
          </a:fld>
          <a:endParaRPr lang="en-US" sz="900"/>
        </a:p>
      </cdr:txBody>
    </cdr:sp>
  </cdr:relSizeAnchor>
  <cdr:relSizeAnchor xmlns:cdr="http://schemas.openxmlformats.org/drawingml/2006/chartDrawing">
    <cdr:from>
      <cdr:x>0.83278</cdr:x>
      <cdr:y>0.23469</cdr:y>
    </cdr:from>
    <cdr:to>
      <cdr:x>1</cdr:x>
      <cdr:y>0.50291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4581525" y="80010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0.80651</cdr:x>
      <cdr:y>0.29057</cdr:y>
    </cdr:from>
    <cdr:to>
      <cdr:x>0.99129</cdr:x>
      <cdr:y>0.86537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4424836" y="945624"/>
          <a:ext cx="1013777" cy="187060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non-OPEC</a:t>
          </a:r>
        </a:p>
        <a:p xmlns:a="http://schemas.openxmlformats.org/drawingml/2006/main">
          <a:r>
            <a:rPr lang="en-US" sz="900" b="0">
              <a:solidFill>
                <a:schemeClr val="bg2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bg2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other</a:t>
          </a:r>
        </a:p>
        <a:p xmlns:a="http://schemas.openxmlformats.org/drawingml/2006/main">
          <a:r>
            <a:rPr lang="en-US" sz="900" b="1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United States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1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Canada</a:t>
          </a:r>
        </a:p>
        <a:p xmlns:a="http://schemas.openxmlformats.org/drawingml/2006/main">
          <a:endParaRPr lang="en-US" sz="900" b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OPEC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Saudi Arabia</a:t>
          </a:r>
        </a:p>
        <a:p xmlns:a="http://schemas.openxmlformats.org/drawingml/2006/main">
          <a:r>
            <a:rPr lang="en-US" sz="900" b="1" baseline="0">
              <a:solidFill>
                <a:schemeClr val="accent3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Iran</a:t>
          </a:r>
        </a:p>
        <a:p xmlns:a="http://schemas.openxmlformats.org/drawingml/2006/main">
          <a:r>
            <a:rPr lang="en-US" sz="900" b="0">
              <a:solidFill>
                <a:schemeClr val="accent3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Kuwait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Iraq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20000"/>
                  <a:lumOff val="8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Nigeria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Libya</a:t>
          </a:r>
        </a:p>
      </cdr:txBody>
    </cdr:sp>
  </cdr:relSizeAnchor>
  <cdr:relSizeAnchor xmlns:cdr="http://schemas.openxmlformats.org/drawingml/2006/chartDrawing">
    <cdr:from>
      <cdr:x>0.92361</cdr:x>
      <cdr:y>0.89583</cdr:y>
    </cdr:from>
    <cdr:to>
      <cdr:x>0.99774</cdr:x>
      <cdr:y>0.99274</cdr:y>
    </cdr:to>
    <cdr:pic>
      <cdr:nvPicPr>
        <cdr:cNvPr id="4" name="Picture 3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67300" y="2867026"/>
          <a:ext cx="406692" cy="310139"/>
        </a:xfrm>
        <a:prstGeom xmlns:a="http://schemas.openxmlformats.org/drawingml/2006/main" prst="rect">
          <a:avLst/>
        </a:prstGeom>
      </cdr:spPr>
    </cdr:pic>
  </cdr:relSizeAnchor>
</c:userShapes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95249</xdr:colOff>
      <xdr:row>3</xdr:row>
      <xdr:rowOff>76200</xdr:rowOff>
    </xdr:from>
    <xdr:to>
      <xdr:col>9</xdr:col>
      <xdr:colOff>333374</xdr:colOff>
      <xdr:row>20</xdr:row>
      <xdr:rowOff>38100</xdr:rowOff>
    </xdr:to>
    <xdr:grpSp>
      <xdr:nvGrpSpPr>
        <xdr:cNvPr id="8" name="Group 1"/>
        <xdr:cNvGrpSpPr/>
      </xdr:nvGrpSpPr>
      <xdr:grpSpPr>
        <a:xfrm>
          <a:off x="704849" y="657225"/>
          <a:ext cx="5486400" cy="3200400"/>
          <a:chOff x="666749" y="666750"/>
          <a:chExt cx="5486400" cy="3200400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405178" y="666750"/>
          <a:ext cx="2747971" cy="319964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666749" y="666750"/>
          <a:ext cx="2738429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29">
        <xdr:nvSpPr>
          <xdr:cNvPr id="6" name="TextBox 1"/>
          <xdr:cNvSpPr txBox="1"/>
        </xdr:nvSpPr>
        <xdr:spPr>
          <a:xfrm>
            <a:off x="676291" y="3630434"/>
            <a:ext cx="2743184" cy="23182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B9BCD93C-8118-4761-B865-BFECFFB03EF4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February 2019</a:t>
            </a:fld>
            <a:endParaRPr lang="en-US" sz="1100"/>
          </a:p>
        </xdr:txBody>
      </xdr:sp>
      <xdr:pic>
        <xdr:nvPicPr>
          <xdr:cNvPr id="7" name="Picture 1"/>
          <xdr:cNvPicPr preferRelativeResize="0"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53101" y="354330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20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0.21307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8576" y="0"/>
          <a:ext cx="2634624" cy="685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0.11265</cdr:x>
      <cdr:y>0.14289</cdr:y>
    </cdr:from>
    <cdr:to>
      <cdr:x>0.67764</cdr:x>
      <cdr:y>0.3989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309571" y="457199"/>
          <a:ext cx="1552575" cy="81915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world change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Organization of 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Economic Cooperation 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and Development (OECD)</a:t>
          </a:r>
        </a:p>
        <a:p xmlns:a="http://schemas.openxmlformats.org/drawingml/2006/main">
          <a:r>
            <a:rPr lang="en-US" sz="9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non-OECD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900" b="1" baseline="0">
            <a:solidFill>
              <a:schemeClr val="accent5">
                <a:lumMod val="60000"/>
                <a:lumOff val="40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0.63889</cdr:x>
      <cdr:y>0.13613</cdr:y>
    </cdr:from>
    <cdr:to>
      <cdr:x>0.86111</cdr:x>
      <cdr:y>0.20419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752612" y="438144"/>
          <a:ext cx="609594" cy="21906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21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World liquid fuels consumption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0.0487</cdr:x>
      <cdr:y>0.73512</cdr:y>
    </cdr:from>
    <cdr:to>
      <cdr:x>0.11478</cdr:x>
      <cdr:y>0.86012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33351" y="2352675"/>
          <a:ext cx="180975" cy="400049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//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0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85725</xdr:rowOff>
    </xdr:from>
    <xdr:to>
      <xdr:col>9</xdr:col>
      <xdr:colOff>147637</xdr:colOff>
      <xdr:row>23</xdr:row>
      <xdr:rowOff>47625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3.xml><?xml version="1.0" encoding="utf-8"?>
<c:userShapes xmlns:c="http://schemas.openxmlformats.org/drawingml/2006/chart">
  <cdr:relSizeAnchor xmlns:cdr="http://schemas.openxmlformats.org/drawingml/2006/chartDrawing">
    <cdr:from>
      <cdr:x>0.01302</cdr:x>
      <cdr:y>0</cdr:y>
    </cdr:from>
    <cdr:to>
      <cdr:x>0.68663</cdr:x>
      <cdr:y>0.16071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71421" y="0"/>
          <a:ext cx="3695694" cy="5143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 eaLnBrk="0" fontAlgn="base" hangingPunct="0"/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Annual change in world liquid fuels consumption 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 eaLnBrk="0" fontAlgn="base" hangingPunct="0"/>
          <a:r>
            <a:rPr lang="en-US" sz="10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0.02141</cdr:x>
      <cdr:y>0.91667</cdr:y>
    </cdr:from>
    <cdr:to>
      <cdr:x>0.68114</cdr:x>
      <cdr:y>1</cdr:y>
    </cdr:to>
    <cdr:sp macro="" textlink="'9'!$B$36">
      <cdr:nvSpPr>
        <cdr:cNvPr id="5" name="TextBox 1"/>
        <cdr:cNvSpPr txBox="1"/>
      </cdr:nvSpPr>
      <cdr:spPr>
        <a:xfrm xmlns:a="http://schemas.openxmlformats.org/drawingml/2006/main">
          <a:off x="117475" y="2933699"/>
          <a:ext cx="3619507" cy="26670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fld id="{2D43F495-2CA5-439F-9BA2-6969641B9CA1}" type="TxLink">
            <a:rPr lang="en-US" sz="1000" b="0" i="0" u="none" strike="noStrike">
              <a:solidFill>
                <a:srgbClr val="000000"/>
              </a:solidFill>
              <a:latin typeface="Arial"/>
              <a:cs typeface="Arial"/>
            </a:rPr>
            <a:pPr/>
            <a:t>Source: Short-Term Energy Outlook, February 2019</a:t>
          </a:fld>
          <a:endParaRPr lang="en-US" sz="900"/>
        </a:p>
      </cdr:txBody>
    </cdr:sp>
  </cdr:relSizeAnchor>
  <cdr:relSizeAnchor xmlns:cdr="http://schemas.openxmlformats.org/drawingml/2006/chartDrawing">
    <cdr:from>
      <cdr:x>0.56419</cdr:x>
      <cdr:y>0.13988</cdr:y>
    </cdr:from>
    <cdr:to>
      <cdr:x>0.669</cdr:x>
      <cdr:y>0.21131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3076575" y="447674"/>
          <a:ext cx="571500" cy="22860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0.79301</cdr:x>
      <cdr:y>0.24702</cdr:y>
    </cdr:from>
    <cdr:to>
      <cdr:x>1</cdr:x>
      <cdr:y>0.71726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4324333" y="790563"/>
          <a:ext cx="1128729" cy="150496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world</a:t>
          </a:r>
        </a:p>
        <a:p xmlns:a="http://schemas.openxmlformats.org/drawingml/2006/main">
          <a:r>
            <a:rPr lang="en-US" sz="1000" b="1">
              <a:solidFill>
                <a:schemeClr val="bg1">
                  <a:lumMod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other non-OECD</a:t>
          </a:r>
        </a:p>
        <a:p xmlns:a="http://schemas.openxmlformats.org/drawingml/2006/main">
          <a:r>
            <a:rPr lang="en-US" sz="1000" b="1">
              <a:solidFill>
                <a:schemeClr val="accent5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Middle East</a:t>
          </a:r>
        </a:p>
        <a:p xmlns:a="http://schemas.openxmlformats.org/drawingml/2006/main">
          <a:r>
            <a:rPr lang="en-US" sz="1000" b="1">
              <a:solidFill>
                <a:schemeClr val="accent5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India</a:t>
          </a:r>
        </a:p>
        <a:p xmlns:a="http://schemas.openxmlformats.org/drawingml/2006/main">
          <a:r>
            <a:rPr lang="en-US" sz="1000" b="1">
              <a:solidFill>
                <a:schemeClr val="accent5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China</a:t>
          </a:r>
        </a:p>
        <a:p xmlns:a="http://schemas.openxmlformats.org/drawingml/2006/main">
          <a:r>
            <a:rPr lang="en-US" sz="1000" b="1">
              <a:solidFill>
                <a:schemeClr val="tx2">
                  <a:lumMod val="25000"/>
                  <a:lumOff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other OECD</a:t>
          </a:r>
        </a:p>
        <a:p xmlns:a="http://schemas.openxmlformats.org/drawingml/2006/main">
          <a:r>
            <a:rPr lang="en-US" sz="1000" b="1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United States</a:t>
          </a:r>
        </a:p>
        <a:p xmlns:a="http://schemas.openxmlformats.org/drawingml/2006/main">
          <a:endParaRPr lang="en-US" sz="1000" b="1">
            <a:solidFill>
              <a:schemeClr val="accent5">
                <a:lumMod val="75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0.92576</cdr:x>
      <cdr:y>0.89881</cdr:y>
    </cdr:from>
    <cdr:to>
      <cdr:x>0.99568</cdr:x>
      <cdr:y>0.98966</cdr:y>
    </cdr:to>
    <cdr:pic>
      <cdr:nvPicPr>
        <cdr:cNvPr id="7" name="Picture 6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48251" y="2876551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152400</xdr:rowOff>
    </xdr:from>
    <xdr:to>
      <xdr:col>9</xdr:col>
      <xdr:colOff>178593</xdr:colOff>
      <xdr:row>23</xdr:row>
      <xdr:rowOff>114300</xdr:rowOff>
    </xdr:to>
    <xdr:grpSp>
      <xdr:nvGrpSpPr>
        <xdr:cNvPr id="9" name="Group 1"/>
        <xdr:cNvGrpSpPr/>
      </xdr:nvGrpSpPr>
      <xdr:grpSpPr>
        <a:xfrm>
          <a:off x="609600" y="676275"/>
          <a:ext cx="5484018" cy="3200400"/>
          <a:chOff x="609600" y="676275"/>
          <a:chExt cx="5484018" cy="3200400"/>
        </a:xfrm>
      </xdr:grpSpPr>
      <xdr:graphicFrame macro="">
        <xdr:nvGraphicFramePr>
          <xdr:cNvPr id="2" name="Chart 2"/>
          <xdr:cNvGraphicFramePr>
            <a:graphicFrameLocks/>
          </xdr:cNvGraphicFramePr>
        </xdr:nvGraphicFramePr>
        <xdr:xfrm>
          <a:off x="3350418" y="6762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609600" y="6762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46">
        <xdr:nvSpPr>
          <xdr:cNvPr id="6" name="TextBox 1"/>
          <xdr:cNvSpPr txBox="1"/>
        </xdr:nvSpPr>
        <xdr:spPr>
          <a:xfrm>
            <a:off x="619124" y="3619500"/>
            <a:ext cx="3419475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8FBC296C-997A-49DF-BDFB-A385FBD04365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February 2019</a:t>
            </a:fld>
            <a:endParaRPr lang="en-US" sz="1100"/>
          </a:p>
        </xdr:txBody>
      </xdr:sp>
      <xdr:pic>
        <xdr:nvPicPr>
          <xdr:cNvPr id="7" name="Picture 6"/>
          <xdr:cNvPicPr preferRelativeResize="0"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07846" y="3571880"/>
            <a:ext cx="381278" cy="290756"/>
          </a:xfrm>
          <a:prstGeom prst="rect">
            <a:avLst/>
          </a:prstGeom>
        </xdr:spPr>
      </xdr:pic>
    </xdr:grpSp>
    <xdr:clientData/>
  </xdr:twoCellAnchor>
</xdr:wsDr>
</file>

<file path=xl/drawings/drawing25.xml><?xml version="1.0" encoding="utf-8"?>
<c:userShapes xmlns:c="http://schemas.openxmlformats.org/drawingml/2006/chart">
  <cdr:relSizeAnchor xmlns:cdr="http://schemas.openxmlformats.org/drawingml/2006/chartDrawing">
    <cdr:from>
      <cdr:x>0.01302</cdr:x>
      <cdr:y>0</cdr:y>
    </cdr:from>
    <cdr:to>
      <cdr:x>0.68663</cdr:x>
      <cdr:y>0.125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5710" y="0"/>
          <a:ext cx="1847847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 eaLnBrk="0" fontAlgn="base" hangingPunct="0"/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 </a:t>
          </a:r>
        </a:p>
        <a:p xmlns:a="http://schemas.openxmlformats.org/drawingml/2006/main">
          <a:pPr rtl="0" eaLnBrk="0" fontAlgn="base" hangingPunct="0"/>
          <a:r>
            <a:rPr lang="en-US" sz="10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0.61198</cdr:x>
      <cdr:y>0.12202</cdr:y>
    </cdr:from>
    <cdr:to>
      <cdr:x>0.83854</cdr:x>
      <cdr:y>0.20833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678781" y="390526"/>
          <a:ext cx="621501" cy="27621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0.15017</cdr:x>
      <cdr:y>0.13393</cdr:y>
    </cdr:from>
    <cdr:to>
      <cdr:x>0.45225</cdr:x>
      <cdr:y>0.49703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11952" y="428617"/>
          <a:ext cx="828666" cy="116206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0" tIns="27432" rIns="0" bIns="27432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OPEC countries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i="0" u="none">
              <a:solidFill>
                <a:schemeClr val="accent1">
                  <a:lumMod val="60000"/>
                  <a:lumOff val="4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non-OPEC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accent1">
                  <a:lumMod val="5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Eurasia</a:t>
          </a:r>
          <a:endParaRPr lang="en-US" sz="900" b="1">
            <a:solidFill>
              <a:schemeClr val="accent1">
                <a:lumMod val="50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  North America</a:t>
          </a:r>
        </a:p>
        <a:p xmlns:a="http://schemas.openxmlformats.org/drawingml/2006/main">
          <a:r>
            <a:rPr lang="en-US" sz="900" b="1">
              <a:solidFill>
                <a:schemeClr val="accent1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Latin America</a:t>
          </a:r>
        </a:p>
        <a:p xmlns:a="http://schemas.openxmlformats.org/drawingml/2006/main">
          <a:r>
            <a:rPr lang="en-US" sz="900" b="1">
              <a:solidFill>
                <a:schemeClr val="bg1">
                  <a:lumMod val="6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other non-OPEC</a:t>
          </a:r>
        </a:p>
        <a:p xmlns:a="http://schemas.openxmlformats.org/drawingml/2006/main">
          <a:r>
            <a:rPr lang="en-US" sz="9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net change</a:t>
          </a:r>
        </a:p>
      </cdr:txBody>
    </cdr:sp>
  </cdr:relSizeAnchor>
</c:userShapes>
</file>

<file path=xl/drawings/drawing26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World crude oil and liquid fuels production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0.02083</cdr:x>
      <cdr:y>0.76786</cdr:y>
    </cdr:from>
    <cdr:to>
      <cdr:x>0.09028</cdr:x>
      <cdr:y>0.89881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57150" y="2457448"/>
          <a:ext cx="190500" cy="41910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//</a:t>
          </a:r>
        </a:p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0</a:t>
          </a:r>
        </a:p>
      </cdr:txBody>
    </cdr:sp>
  </cdr:relSizeAnchor>
</c:userShapes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28574</xdr:colOff>
      <xdr:row>3</xdr:row>
      <xdr:rowOff>95250</xdr:rowOff>
    </xdr:from>
    <xdr:to>
      <xdr:col>10</xdr:col>
      <xdr:colOff>28575</xdr:colOff>
      <xdr:row>21</xdr:row>
      <xdr:rowOff>104775</xdr:rowOff>
    </xdr:to>
    <xdr:grpSp>
      <xdr:nvGrpSpPr>
        <xdr:cNvPr id="10" name="Group 1"/>
        <xdr:cNvGrpSpPr/>
      </xdr:nvGrpSpPr>
      <xdr:grpSpPr>
        <a:xfrm>
          <a:off x="638174" y="619125"/>
          <a:ext cx="5486401" cy="3086100"/>
          <a:chOff x="638174" y="619125"/>
          <a:chExt cx="5486401" cy="3086100"/>
        </a:xfrm>
      </xdr:grpSpPr>
      <xdr:graphicFrame macro="">
        <xdr:nvGraphicFramePr>
          <xdr:cNvPr id="6" name="Chart 1"/>
          <xdr:cNvGraphicFramePr>
            <a:graphicFrameLocks/>
          </xdr:cNvGraphicFramePr>
        </xdr:nvGraphicFramePr>
        <xdr:xfrm>
          <a:off x="3381375" y="619125"/>
          <a:ext cx="2743200" cy="30861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11" name="Chart 1"/>
          <xdr:cNvGraphicFramePr>
            <a:graphicFrameLocks/>
          </xdr:cNvGraphicFramePr>
        </xdr:nvGraphicFramePr>
        <xdr:xfrm>
          <a:off x="657225" y="619125"/>
          <a:ext cx="2743200" cy="30861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8" name="Picture 1"/>
          <xdr:cNvPicPr preferRelativeResize="0"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34051" y="3381376"/>
            <a:ext cx="381273" cy="290755"/>
          </a:xfrm>
          <a:prstGeom prst="rect">
            <a:avLst/>
          </a:prstGeom>
        </xdr:spPr>
      </xdr:pic>
      <xdr:sp macro="" textlink="$B$77">
        <xdr:nvSpPr>
          <xdr:cNvPr id="4" name="TextBox 2"/>
          <xdr:cNvSpPr txBox="1"/>
        </xdr:nvSpPr>
        <xdr:spPr>
          <a:xfrm>
            <a:off x="638174" y="3448050"/>
            <a:ext cx="3419475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95652FD2-AA58-4FA1-AA85-FC625A2923DC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February 2019</a:t>
            </a:fld>
            <a:endParaRPr lang="en-US" sz="1100"/>
          </a:p>
        </xdr:txBody>
      </xdr:sp>
      <xdr:sp macro="" textlink="">
        <xdr:nvSpPr>
          <xdr:cNvPr id="7" name="TextBox 1"/>
          <xdr:cNvSpPr txBox="1"/>
        </xdr:nvSpPr>
        <xdr:spPr>
          <a:xfrm>
            <a:off x="5219700" y="1066800"/>
            <a:ext cx="595163" cy="224998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r>
              <a:rPr lang="en-US" sz="900">
                <a:latin typeface="Arial" panose="020B0604020202020204" pitchFamily="34" charset="0"/>
                <a:cs typeface="Arial" panose="020B0604020202020204" pitchFamily="34" charset="0"/>
              </a:rPr>
              <a:t>forecast</a:t>
            </a:r>
          </a:p>
        </xdr:txBody>
      </xdr:sp>
    </xdr:grpSp>
    <xdr:clientData/>
  </xdr:twoCellAnchor>
</xdr:wsDr>
</file>

<file path=xl/drawings/drawing28.xml><?xml version="1.0" encoding="utf-8"?>
<c:userShapes xmlns:c="http://schemas.openxmlformats.org/drawingml/2006/chart">
  <cdr:relSizeAnchor xmlns:cdr="http://schemas.openxmlformats.org/drawingml/2006/chartDrawing">
    <cdr:from>
      <cdr:x>0.11491</cdr:x>
      <cdr:y>0.30247</cdr:y>
    </cdr:from>
    <cdr:to>
      <cdr:x>0.72222</cdr:x>
      <cdr:y>0.77469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15221" y="933453"/>
          <a:ext cx="1665973" cy="145731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non-OECD</a:t>
          </a: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Organization for </a:t>
          </a: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Economic</a:t>
          </a:r>
          <a:r>
            <a:rPr lang="en-US" sz="900" b="1" baseline="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 Cooperation</a:t>
          </a: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and Development (OECD</a:t>
          </a:r>
          <a:r>
            <a:rPr lang="en-US" sz="1000" b="1">
              <a:solidFill>
                <a:schemeClr val="bg1"/>
              </a:solidFill>
            </a:rPr>
            <a:t>)</a:t>
          </a:r>
        </a:p>
      </cdr:txBody>
    </cdr:sp>
  </cdr:relSizeAnchor>
  <cdr:relSizeAnchor xmlns:cdr="http://schemas.openxmlformats.org/drawingml/2006/chartDrawing">
    <cdr:from>
      <cdr:x>0.67014</cdr:x>
      <cdr:y>0.14506</cdr:y>
    </cdr:from>
    <cdr:to>
      <cdr:x>0.92361</cdr:x>
      <cdr:y>0.21914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838325" y="447675"/>
          <a:ext cx="695325" cy="2286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29.xml><?xml version="1.0" encoding="utf-8"?>
<c:userShapes xmlns:c="http://schemas.openxmlformats.org/drawingml/2006/chart">
  <cdr:relSizeAnchor xmlns:cdr="http://schemas.openxmlformats.org/drawingml/2006/chartDrawing">
    <cdr:from>
      <cdr:x>0.11491</cdr:x>
      <cdr:y>0.30247</cdr:y>
    </cdr:from>
    <cdr:to>
      <cdr:x>0.72222</cdr:x>
      <cdr:y>0.77469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15221" y="933453"/>
          <a:ext cx="1665973" cy="145731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non-OPEC</a:t>
          </a: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Organization of the </a:t>
          </a: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Petroleum Exporting</a:t>
          </a:r>
          <a:endParaRPr lang="en-US" sz="900" b="1" baseline="0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Countries (OPEC)</a:t>
          </a:r>
        </a:p>
      </cdr:txBody>
    </cdr:sp>
  </cdr:relSizeAnchor>
  <cdr:relSizeAnchor xmlns:cdr="http://schemas.openxmlformats.org/drawingml/2006/chartDrawing">
    <cdr:from>
      <cdr:x>0.66667</cdr:x>
      <cdr:y>0.14506</cdr:y>
    </cdr:from>
    <cdr:to>
      <cdr:x>0.88826</cdr:x>
      <cdr:y>0.21282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1828800" y="447674"/>
          <a:ext cx="607863" cy="209123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none" rtlCol="0" anchor="t">
          <a:no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3</xdr:row>
      <xdr:rowOff>142875</xdr:rowOff>
    </xdr:from>
    <xdr:to>
      <xdr:col>9</xdr:col>
      <xdr:colOff>581025</xdr:colOff>
      <xdr:row>23</xdr:row>
      <xdr:rowOff>123825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1.xml><?xml version="1.0" encoding="utf-8"?>
<c:userShapes xmlns:c="http://schemas.openxmlformats.org/drawingml/2006/chart">
  <cdr:absSizeAnchor xmlns:cdr="http://schemas.openxmlformats.org/drawingml/2006/chartDrawing">
    <cdr:from>
      <cdr:x>0</cdr:x>
      <cdr:y>0.92004</cdr:y>
    </cdr:from>
    <cdr:ext cx="3940866" cy="247735"/>
    <cdr:sp macro="" textlink="'12'!$B$4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988305"/>
          <a:ext cx="3940866" cy="24773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43839BAF-C083-4875-9584-BD58C250C48E}" type="TxLink">
            <a:rPr lang="en-US" sz="900" b="0" i="0" u="none" strike="noStrike">
              <a:solidFill>
                <a:srgbClr val="000000"/>
              </a:solidFill>
              <a:latin typeface="Arial"/>
              <a:cs typeface="Arial"/>
            </a:rPr>
            <a:pPr algn="l"/>
            <a:t>Source: Short-Term Energy Outlook, February 2019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</cdr:x>
      <cdr:y>0.85626</cdr:y>
    </cdr:from>
    <cdr:ext cx="4672944" cy="205433"/>
    <cdr:sp macro="" textlink="'12'!$B$44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781138"/>
          <a:ext cx="4672944" cy="20543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903CF86C-11AC-43BD-8E52-D6F3498C7679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/>
            <a:t>Note: Black line represents 2009-2018 average (2.3 million barrels per day).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0.84821</cdr:x>
      <cdr:y>0.18203</cdr:y>
    </cdr:from>
    <cdr:ext cx="700914" cy="232863"/>
    <cdr:sp macro="" textlink="">
      <cdr:nvSpPr>
        <cdr:cNvPr id="5" name="TextBox 4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4637485" y="591237"/>
          <a:ext cx="700914" cy="23286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en-US" sz="90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forecas</a:t>
          </a:r>
          <a:r>
            <a:rPr lang="en-US" sz="900">
              <a:latin typeface="Arial" pitchFamily="34" charset="0"/>
              <a:cs typeface="Arial" pitchFamily="34" charset="0"/>
            </a:rPr>
            <a:t>t</a:t>
          </a:r>
        </a:p>
      </cdr:txBody>
    </cdr:sp>
  </cdr:absSizeAnchor>
  <cdr:relSizeAnchor xmlns:cdr="http://schemas.openxmlformats.org/drawingml/2006/chartDrawing">
    <cdr:from>
      <cdr:x>0.43903</cdr:x>
      <cdr:y>0.28152</cdr:y>
    </cdr:from>
    <cdr:to>
      <cdr:x>0.63937</cdr:x>
      <cdr:y>0.41349</cdr:y>
    </cdr:to>
    <cdr:sp macro="" textlink="'12'!$D$27">
      <cdr:nvSpPr>
        <cdr:cNvPr id="4" name="TextBox 3"/>
        <cdr:cNvSpPr txBox="1"/>
      </cdr:nvSpPr>
      <cdr:spPr>
        <a:xfrm xmlns:a="http://schemas.openxmlformats.org/drawingml/2006/main">
          <a:off x="2400331" y="914400"/>
          <a:ext cx="1095329" cy="42862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fld id="{4599A32C-B378-4059-B2A9-A30893E91B13}" type="TxLink">
            <a:rPr lang="en-US" sz="1000" b="0" i="0" u="none" strike="noStrike">
              <a:solidFill>
                <a:srgbClr val="000000"/>
              </a:solidFill>
              <a:effectLst/>
              <a:latin typeface="Arial"/>
              <a:ea typeface="+mn-ea"/>
              <a:cs typeface="Arial"/>
            </a:rPr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t>2009-2018 average</a:t>
          </a:fld>
          <a:endParaRPr lang="en-US" sz="900" b="1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0.17596</cdr:x>
      <cdr:y>0.52663</cdr:y>
    </cdr:from>
    <cdr:to>
      <cdr:x>0.34321</cdr:x>
      <cdr:y>0.71302</cdr:y>
    </cdr:to>
    <cdr:cxnSp macro="">
      <cdr:nvCxnSpPr>
        <cdr:cNvPr id="8" name="Straight Arrow Connector 7"/>
        <cdr:cNvCxnSpPr/>
      </cdr:nvCxnSpPr>
      <cdr:spPr bwMode="auto">
        <a:xfrm xmlns:a="http://schemas.openxmlformats.org/drawingml/2006/main">
          <a:off x="962025" y="1695450"/>
          <a:ext cx="914400" cy="600075"/>
        </a:xfrm>
        <a:prstGeom xmlns:a="http://schemas.openxmlformats.org/drawingml/2006/main" prst="straightConnector1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triangle"/>
        </a:ln>
        <a:effectLst xmlns:a="http://schemas.openxmlformats.org/drawingml/2006/main"/>
      </cdr:spPr>
    </cdr:cxnSp>
  </cdr:relSizeAnchor>
  <cdr:relSizeAnchor xmlns:cdr="http://schemas.openxmlformats.org/drawingml/2006/chartDrawing">
    <cdr:from>
      <cdr:x>0.52264</cdr:x>
      <cdr:y>0.36364</cdr:y>
    </cdr:from>
    <cdr:to>
      <cdr:x>0.52265</cdr:x>
      <cdr:y>0.48548</cdr:y>
    </cdr:to>
    <cdr:cxnSp macro="">
      <cdr:nvCxnSpPr>
        <cdr:cNvPr id="11" name="Straight Arrow Connector 10"/>
        <cdr:cNvCxnSpPr/>
      </cdr:nvCxnSpPr>
      <cdr:spPr bwMode="auto">
        <a:xfrm xmlns:a="http://schemas.openxmlformats.org/drawingml/2006/main" flipH="1">
          <a:off x="2857478" y="1181100"/>
          <a:ext cx="22" cy="395761"/>
        </a:xfrm>
        <a:prstGeom xmlns:a="http://schemas.openxmlformats.org/drawingml/2006/main" prst="straightConnector1">
          <a:avLst/>
        </a:prstGeom>
        <a:noFill xmlns:a="http://schemas.openxmlformats.org/drawingml/2006/main"/>
        <a:ln xmlns:a="http://schemas.openxmlformats.org/drawingml/2006/main" w="1" cap="flat" cmpd="sng" algn="ctr">
          <a:solidFill>
            <a:schemeClr val="tx1"/>
          </a:solidFill>
          <a:prstDash val="solid"/>
          <a:round/>
          <a:headEnd type="none" w="med" len="med"/>
          <a:tailEnd type="triangle"/>
        </a:ln>
        <a:effectLst xmlns:a="http://schemas.openxmlformats.org/drawingml/2006/main"/>
      </cdr:spPr>
    </cdr:cxnSp>
  </cdr:relSizeAnchor>
  <cdr:relSizeAnchor xmlns:cdr="http://schemas.openxmlformats.org/drawingml/2006/chartDrawing">
    <cdr:from>
      <cdr:x>0.02613</cdr:x>
      <cdr:y>0.05865</cdr:y>
    </cdr:from>
    <cdr:to>
      <cdr:x>0.19338</cdr:x>
      <cdr:y>0.34018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142875" y="19050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0.92857</cdr:x>
      <cdr:y>0.90616</cdr:y>
    </cdr:from>
    <cdr:to>
      <cdr:x>0.99831</cdr:x>
      <cdr:y>0.99568</cdr:y>
    </cdr:to>
    <cdr:pic>
      <cdr:nvPicPr>
        <cdr:cNvPr id="10" name="Picture 9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43226"/>
          <a:ext cx="381273" cy="290755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0.00174</cdr:x>
      <cdr:y>0.00293</cdr:y>
    </cdr:from>
    <cdr:to>
      <cdr:x>0.96167</cdr:x>
      <cdr:y>0.17889</cdr:y>
    </cdr:to>
    <cdr:sp macro="" textlink="">
      <cdr:nvSpPr>
        <cdr:cNvPr id="7" name="TextBox 6"/>
        <cdr:cNvSpPr txBox="1"/>
      </cdr:nvSpPr>
      <cdr:spPr>
        <a:xfrm xmlns:a="http://schemas.openxmlformats.org/drawingml/2006/main">
          <a:off x="9524" y="9525"/>
          <a:ext cx="5248275" cy="5715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Organization of the Petroleum Exporting Countries (OPEC) </a:t>
          </a:r>
        </a:p>
        <a:p xmlns:a="http://schemas.openxmlformats.org/drawingml/2006/main"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surplus crude oil production capacity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9</xdr:col>
      <xdr:colOff>600075</xdr:colOff>
      <xdr:row>22</xdr:row>
      <xdr:rowOff>152400</xdr:rowOff>
    </xdr:to>
    <xdr:graphicFrame macro="">
      <xdr:nvGraphicFramePr>
        <xdr:cNvPr id="50483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3.xml><?xml version="1.0" encoding="utf-8"?>
<c:userShapes xmlns:c="http://schemas.openxmlformats.org/drawingml/2006/chart">
  <cdr:absSizeAnchor xmlns:cdr="http://schemas.openxmlformats.org/drawingml/2006/chartDrawing">
    <cdr:from>
      <cdr:x>0.0106</cdr:x>
      <cdr:y>0.90828</cdr:y>
    </cdr:from>
    <cdr:ext cx="3940866" cy="225522"/>
    <cdr:sp macro="" textlink="'13'!$A$11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7954" y="2924162"/>
          <a:ext cx="3940866" cy="22552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4C09DF6-3487-46E4-8025-668F94ABC5D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February 2019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0.00523</cdr:x>
      <cdr:y>0.00888</cdr:y>
    </cdr:from>
    <cdr:to>
      <cdr:x>1</cdr:x>
      <cdr:y>0.20118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8594" y="28589"/>
          <a:ext cx="5438756" cy="61911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Organization for Economic</a:t>
          </a:r>
          <a:r>
            <a:rPr lang="en-US" sz="10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Cooperation </a:t>
          </a:r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and Development (OECD)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commercial inventories of crude oil and other liquids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days of supply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0.05923</cdr:x>
      <cdr:y>0.64793</cdr:y>
    </cdr:from>
    <cdr:to>
      <cdr:x>0.59408</cdr:x>
      <cdr:y>0.72781</cdr:y>
    </cdr:to>
    <cdr:sp macro="" textlink="'13'!$A$115">
      <cdr:nvSpPr>
        <cdr:cNvPr id="5" name="TextBox 4"/>
        <cdr:cNvSpPr txBox="1"/>
      </cdr:nvSpPr>
      <cdr:spPr>
        <a:xfrm xmlns:a="http://schemas.openxmlformats.org/drawingml/2006/main">
          <a:off x="323849" y="2085975"/>
          <a:ext cx="2924175" cy="2571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23F2CBBB-50D9-4CFD-A101-08263718C2B1}" type="TxLink">
            <a:rPr lang="en-US" sz="900" b="0" i="0" u="none" strike="noStrike">
              <a:ln>
                <a:noFill/>
              </a:ln>
              <a:solidFill>
                <a:schemeClr val="bg1">
                  <a:lumMod val="50000"/>
                </a:schemeClr>
              </a:solidFill>
              <a:latin typeface="Arial"/>
              <a:cs typeface="Arial"/>
            </a:rPr>
            <a:pPr/>
            <a:t>monthly range from January 2014 - December 2018</a:t>
          </a:fld>
          <a:endParaRPr lang="en-US" sz="1100">
            <a:ln>
              <a:noFill/>
            </a:ln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0.00523</cdr:x>
      <cdr:y>0.67456</cdr:y>
    </cdr:from>
    <cdr:to>
      <cdr:x>0.05052</cdr:x>
      <cdr:y>0.82544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28575" y="2171700"/>
          <a:ext cx="247650" cy="485775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//</a:t>
          </a:r>
        </a:p>
        <a:p xmlns:a="http://schemas.openxmlformats.org/drawingml/2006/main"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0</a:t>
          </a:r>
        </a:p>
      </cdr:txBody>
    </cdr:sp>
  </cdr:relSizeAnchor>
  <cdr:relSizeAnchor xmlns:cdr="http://schemas.openxmlformats.org/drawingml/2006/chartDrawing">
    <cdr:from>
      <cdr:x>0.92857</cdr:x>
      <cdr:y>0.90237</cdr:y>
    </cdr:from>
    <cdr:to>
      <cdr:x>0.99831</cdr:x>
      <cdr:y>0.99268</cdr:y>
    </cdr:to>
    <cdr:pic>
      <cdr:nvPicPr>
        <cdr:cNvPr id="3" name="Picture 2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0512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18607</xdr:colOff>
      <xdr:row>3</xdr:row>
      <xdr:rowOff>76201</xdr:rowOff>
    </xdr:from>
    <xdr:to>
      <xdr:col>8</xdr:col>
      <xdr:colOff>19050</xdr:colOff>
      <xdr:row>20</xdr:row>
      <xdr:rowOff>42705</xdr:rowOff>
    </xdr:to>
    <xdr:grpSp>
      <xdr:nvGrpSpPr>
        <xdr:cNvPr id="8" name="Group 1"/>
        <xdr:cNvGrpSpPr/>
      </xdr:nvGrpSpPr>
      <xdr:grpSpPr>
        <a:xfrm>
          <a:off x="628207" y="657226"/>
          <a:ext cx="5429693" cy="3205004"/>
          <a:chOff x="628650" y="657226"/>
          <a:chExt cx="5472113" cy="3205004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357563" y="657226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628650" y="657253"/>
          <a:ext cx="2743201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0">
        <xdr:nvSpPr>
          <xdr:cNvPr id="6" name="TextBox 1"/>
          <xdr:cNvSpPr txBox="1"/>
        </xdr:nvSpPr>
        <xdr:spPr>
          <a:xfrm>
            <a:off x="667494" y="3629025"/>
            <a:ext cx="3436591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856C36CA-7021-48B5-9F35-E6F80077ABBC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February 2019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05476" y="355282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35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0.125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7734" y="0"/>
          <a:ext cx="2614201" cy="4000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0.14915</cdr:x>
      <cdr:y>0.13392</cdr:y>
    </cdr:from>
    <cdr:to>
      <cdr:x>0.61507</cdr:x>
      <cdr:y>0.44345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05970" y="428613"/>
          <a:ext cx="1268203" cy="9906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27432" tIns="27432" rIns="27432" bIns="27432" rtlCol="0"/>
        <a:lstStyle xmlns:a="http://schemas.openxmlformats.org/drawingml/2006/main"/>
        <a:p xmlns:a="http://schemas.openxmlformats.org/drawingml/2006/main">
          <a:r>
            <a:rPr lang="en-US" sz="900" b="1" baseline="0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Federal Gulf </a:t>
          </a:r>
        </a:p>
        <a:p xmlns:a="http://schemas.openxmlformats.org/drawingml/2006/main">
          <a:r>
            <a:rPr lang="en-US" sz="900" b="1" baseline="0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 of Mexico (GOM)</a:t>
          </a:r>
        </a:p>
        <a:p xmlns:a="http://schemas.openxmlformats.org/drawingml/2006/main"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Lower 48 </a:t>
          </a:r>
        </a:p>
        <a:p xmlns:a="http://schemas.openxmlformats.org/drawingml/2006/main"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excluding </a:t>
          </a:r>
        </a:p>
        <a:p xmlns:a="http://schemas.openxmlformats.org/drawingml/2006/main"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GOM</a:t>
          </a:r>
        </a:p>
        <a:p xmlns:a="http://schemas.openxmlformats.org/drawingml/2006/main">
          <a:r>
            <a:rPr lang="en-US" sz="9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Alaska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0.64874</cdr:x>
      <cdr:y>0.12451</cdr:y>
    </cdr:from>
    <cdr:to>
      <cdr:x>0.88749</cdr:x>
      <cdr:y>0.21932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779627" y="398485"/>
          <a:ext cx="654939" cy="30343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36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0.13352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0"/>
          <a:ext cx="2576523" cy="42859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crude oil production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3</xdr:row>
      <xdr:rowOff>85725</xdr:rowOff>
    </xdr:from>
    <xdr:to>
      <xdr:col>10</xdr:col>
      <xdr:colOff>0</xdr:colOff>
      <xdr:row>23</xdr:row>
      <xdr:rowOff>66675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8.xml><?xml version="1.0" encoding="utf-8"?>
<c:userShapes xmlns:c="http://schemas.openxmlformats.org/drawingml/2006/chart">
  <cdr:absSizeAnchor xmlns:cdr="http://schemas.openxmlformats.org/drawingml/2006/chartDrawing">
    <cdr:from>
      <cdr:x>0.0106</cdr:x>
      <cdr:y>0.90828</cdr:y>
    </cdr:from>
    <cdr:ext cx="3940866" cy="225522"/>
    <cdr:sp macro="" textlink="'15'!$A$11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7954" y="2924162"/>
          <a:ext cx="3940866" cy="22552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4C09DF6-3487-46E4-8025-668F94ABC5D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February 2019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0.00523</cdr:x>
      <cdr:y>0.00888</cdr:y>
    </cdr:from>
    <cdr:to>
      <cdr:x>0.82056</cdr:x>
      <cdr:y>0.1568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8574" y="28575"/>
          <a:ext cx="4457701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commercial crude oil inventories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0.00697</cdr:x>
      <cdr:y>0.73669</cdr:y>
    </cdr:from>
    <cdr:to>
      <cdr:x>0.05749</cdr:x>
      <cdr:y>0.85799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38099" y="2371725"/>
          <a:ext cx="276226" cy="390525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//</a:t>
          </a:r>
        </a:p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0</a:t>
          </a:r>
        </a:p>
      </cdr:txBody>
    </cdr:sp>
  </cdr:relSizeAnchor>
  <cdr:relSizeAnchor xmlns:cdr="http://schemas.openxmlformats.org/drawingml/2006/chartDrawing">
    <cdr:from>
      <cdr:x>0.06098</cdr:x>
      <cdr:y>0.19822</cdr:y>
    </cdr:from>
    <cdr:to>
      <cdr:x>0.60453</cdr:x>
      <cdr:y>0.26923</cdr:y>
    </cdr:to>
    <cdr:sp macro="" textlink="'15'!$A$115">
      <cdr:nvSpPr>
        <cdr:cNvPr id="7" name="TextBox 6"/>
        <cdr:cNvSpPr txBox="1"/>
      </cdr:nvSpPr>
      <cdr:spPr>
        <a:xfrm xmlns:a="http://schemas.openxmlformats.org/drawingml/2006/main">
          <a:off x="333375" y="638175"/>
          <a:ext cx="2971800" cy="2286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31B90787-F81C-4CEC-943F-C5BA552BF3AA}" type="TxLink">
            <a:rPr lang="en-US" sz="900" b="0" i="0" u="none" strike="noStrike">
              <a:solidFill>
                <a:schemeClr val="bg1">
                  <a:lumMod val="50000"/>
                </a:schemeClr>
              </a:solidFill>
              <a:latin typeface="Arial"/>
              <a:cs typeface="Arial"/>
            </a:rPr>
            <a:pPr/>
            <a:t>monthly range from January 2014 - December 2018</a:t>
          </a:fld>
          <a:endParaRPr lang="en-US" sz="1100" b="0"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0.92857</cdr:x>
      <cdr:y>0.90533</cdr:y>
    </cdr:from>
    <cdr:to>
      <cdr:x>0.99831</cdr:x>
      <cdr:y>0.99564</cdr:y>
    </cdr:to>
    <cdr:pic>
      <cdr:nvPicPr>
        <cdr:cNvPr id="8" name="Picture 7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14651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3</xdr:row>
      <xdr:rowOff>38100</xdr:rowOff>
    </xdr:from>
    <xdr:to>
      <xdr:col>9</xdr:col>
      <xdr:colOff>257175</xdr:colOff>
      <xdr:row>20</xdr:row>
      <xdr:rowOff>507</xdr:rowOff>
    </xdr:to>
    <xdr:grpSp>
      <xdr:nvGrpSpPr>
        <xdr:cNvPr id="7" name="Group 1"/>
        <xdr:cNvGrpSpPr/>
      </xdr:nvGrpSpPr>
      <xdr:grpSpPr>
        <a:xfrm>
          <a:off x="628650" y="619125"/>
          <a:ext cx="5486400" cy="3200907"/>
          <a:chOff x="628650" y="619125"/>
          <a:chExt cx="5486400" cy="3200907"/>
        </a:xfrm>
      </xdr:grpSpPr>
      <xdr:graphicFrame macro="">
        <xdr:nvGraphicFramePr>
          <xdr:cNvPr id="19" name="Chart 2"/>
          <xdr:cNvGraphicFramePr>
            <a:graphicFrameLocks/>
          </xdr:cNvGraphicFramePr>
        </xdr:nvGraphicFramePr>
        <xdr:xfrm>
          <a:off x="3371850" y="61912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18" name="Chart 1"/>
          <xdr:cNvGraphicFramePr>
            <a:graphicFrameLocks/>
          </xdr:cNvGraphicFramePr>
        </xdr:nvGraphicFramePr>
        <xdr:xfrm>
          <a:off x="628650" y="619632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">
        <xdr:nvSpPr>
          <xdr:cNvPr id="3" name="TextBox 2"/>
          <xdr:cNvSpPr txBox="1"/>
        </xdr:nvSpPr>
        <xdr:spPr>
          <a:xfrm>
            <a:off x="676275" y="3495675"/>
            <a:ext cx="184731" cy="2645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endParaRPr lang="en-US" sz="1100"/>
          </a:p>
        </xdr:txBody>
      </xdr:sp>
      <xdr:sp macro="" textlink="$A$32">
        <xdr:nvSpPr>
          <xdr:cNvPr id="4" name="TextBox 1"/>
          <xdr:cNvSpPr txBox="1"/>
        </xdr:nvSpPr>
        <xdr:spPr>
          <a:xfrm>
            <a:off x="638175" y="3577944"/>
            <a:ext cx="3314699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fld id="{BC1E062C-6A28-4C9A-8C86-81D4DDA28F3E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February 2019</a:t>
            </a:fld>
            <a:endParaRPr lang="en-US" sz="1100"/>
          </a:p>
        </xdr:txBody>
      </xdr:sp>
      <xdr:pic>
        <xdr:nvPicPr>
          <xdr:cNvPr id="6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24526" y="351472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40.xml><?xml version="1.0" encoding="utf-8"?>
<c:userShapes xmlns:c="http://schemas.openxmlformats.org/drawingml/2006/chart">
  <cdr:relSizeAnchor xmlns:cdr="http://schemas.openxmlformats.org/drawingml/2006/chartDrawing">
    <cdr:from>
      <cdr:x>0.03819</cdr:x>
      <cdr:y>0</cdr:y>
    </cdr:from>
    <cdr:to>
      <cdr:x>1</cdr:x>
      <cdr:y>0.13572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4775" y="0"/>
          <a:ext cx="2638425" cy="4381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0.125</cdr:x>
      <cdr:y>0.16369</cdr:y>
    </cdr:from>
    <cdr:to>
      <cdr:x>0.59375</cdr:x>
      <cdr:y>0.53274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342899" y="523875"/>
          <a:ext cx="1285875" cy="118110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27432" rIns="27432" rtlCol="0"/>
        <a:lstStyle xmlns:a="http://schemas.openxmlformats.org/drawingml/2006/main"/>
        <a:p xmlns:a="http://schemas.openxmlformats.org/drawingml/2006/main">
          <a:r>
            <a:rPr lang="en-US" sz="1000" b="1" baseline="0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ethanol </a:t>
          </a:r>
        </a:p>
        <a:p xmlns:a="http://schemas.openxmlformats.org/drawingml/2006/main">
          <a:r>
            <a:rPr lang="en-US" sz="1000" b="1" baseline="0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and biodiesel</a:t>
          </a:r>
        </a:p>
        <a:p xmlns:a="http://schemas.openxmlformats.org/drawingml/2006/main"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natural gas </a:t>
          </a:r>
        </a:p>
        <a:p xmlns:a="http://schemas.openxmlformats.org/drawingml/2006/main"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plant liquids</a:t>
          </a:r>
        </a:p>
        <a:p xmlns:a="http://schemas.openxmlformats.org/drawingml/2006/main">
          <a:r>
            <a:rPr lang="en-US" sz="1000" b="1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crude oil</a:t>
          </a:r>
        </a:p>
        <a:p xmlns:a="http://schemas.openxmlformats.org/drawingml/2006/main">
          <a:r>
            <a:rPr lang="en-US" sz="10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net change</a:t>
          </a: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0.625</cdr:x>
      <cdr:y>0.125</cdr:y>
    </cdr:from>
    <cdr:to>
      <cdr:x>0.90972</cdr:x>
      <cdr:y>0.18452</cdr:y>
    </cdr:to>
    <cdr:sp macro="" textlink="">
      <cdr:nvSpPr>
        <cdr:cNvPr id="5" name="TextBox 1"/>
        <cdr:cNvSpPr txBox="1"/>
      </cdr:nvSpPr>
      <cdr:spPr>
        <a:xfrm xmlns:a="http://schemas.openxmlformats.org/drawingml/2006/main" flipH="1">
          <a:off x="1714500" y="400050"/>
          <a:ext cx="781044" cy="1904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0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41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crude oil and liquid fuels production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0.21181</cdr:x>
      <cdr:y>0.71513</cdr:y>
    </cdr:from>
    <cdr:to>
      <cdr:x>0.54514</cdr:x>
      <cdr:y>1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581025" y="310515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</cdr:x>
      <cdr:y>0.01583</cdr:y>
    </cdr:from>
    <cdr:to>
      <cdr:x>1</cdr:x>
      <cdr:y>0.98815</cdr:y>
    </cdr:to>
    <cdr:sp macro="" textlink="">
      <cdr:nvSpPr>
        <cdr:cNvPr id="5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50800"/>
          <a:ext cx="2743200" cy="31210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endParaRPr lang="en-US" sz="900"/>
        </a:p>
      </cdr:txBody>
    </cdr:sp>
  </cdr:relSizeAnchor>
</c:userShapes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142875</xdr:colOff>
      <xdr:row>3</xdr:row>
      <xdr:rowOff>47625</xdr:rowOff>
    </xdr:from>
    <xdr:to>
      <xdr:col>10</xdr:col>
      <xdr:colOff>447675</xdr:colOff>
      <xdr:row>20</xdr:row>
      <xdr:rowOff>9553</xdr:rowOff>
    </xdr:to>
    <xdr:grpSp>
      <xdr:nvGrpSpPr>
        <xdr:cNvPr id="8" name="Group 1"/>
        <xdr:cNvGrpSpPr/>
      </xdr:nvGrpSpPr>
      <xdr:grpSpPr>
        <a:xfrm>
          <a:off x="1362075" y="628650"/>
          <a:ext cx="5553075" cy="3200428"/>
          <a:chOff x="1238250" y="609600"/>
          <a:chExt cx="5553075" cy="3200428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4048125" y="609600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7" name="Chart 1"/>
          <xdr:cNvGraphicFramePr>
            <a:graphicFrameLocks/>
          </xdr:cNvGraphicFramePr>
        </xdr:nvGraphicFramePr>
        <xdr:xfrm>
          <a:off x="1238250" y="609628"/>
          <a:ext cx="28194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2">
        <xdr:nvSpPr>
          <xdr:cNvPr id="3" name="TextBox 1"/>
          <xdr:cNvSpPr txBox="1"/>
        </xdr:nvSpPr>
        <xdr:spPr>
          <a:xfrm>
            <a:off x="1238250" y="3562350"/>
            <a:ext cx="3219450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75D6446F-C2EB-46C4-B6B2-9B31DA8B7AD4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February 2019</a:t>
            </a:fld>
            <a:endParaRPr lang="en-US" sz="1100"/>
          </a:p>
        </xdr:txBody>
      </xdr:sp>
      <xdr:pic>
        <xdr:nvPicPr>
          <xdr:cNvPr id="6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391276" y="34956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43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0.16964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8576" y="0"/>
          <a:ext cx="2634624" cy="5429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endParaRPr lang="en-US" sz="1000" b="0" i="0" baseline="0"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0.14931</cdr:x>
      <cdr:y>0.18155</cdr:y>
    </cdr:from>
    <cdr:to>
      <cdr:x>0.52083</cdr:x>
      <cdr:y>0.55357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09575" y="581024"/>
          <a:ext cx="1019166" cy="119062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27432" tIns="9144" rIns="27432" bIns="27432" rtlCol="0"/>
        <a:lstStyle xmlns:a="http://schemas.openxmlformats.org/drawingml/2006/main"/>
        <a:p xmlns:a="http://schemas.openxmlformats.org/drawingml/2006/main">
          <a:r>
            <a:rPr lang="en-US" sz="10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motor gasoline</a:t>
          </a:r>
        </a:p>
        <a:p xmlns:a="http://schemas.openxmlformats.org/drawingml/2006/main">
          <a:r>
            <a:rPr lang="en-US" sz="1000" b="1" baseline="0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distillate fuel</a:t>
          </a:r>
        </a:p>
        <a:p xmlns:a="http://schemas.openxmlformats.org/drawingml/2006/main">
          <a:r>
            <a:rPr lang="en-US" sz="10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jet fuel</a:t>
          </a: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hydrocarbon </a:t>
          </a: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gas liquids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baseline="0">
              <a:solidFill>
                <a:schemeClr val="bg1">
                  <a:lumMod val="7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other fuels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000">
            <a:solidFill>
              <a:schemeClr val="accent4">
                <a:lumMod val="5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0.61458</cdr:x>
      <cdr:y>0.16818</cdr:y>
    </cdr:from>
    <cdr:to>
      <cdr:x>0.94792</cdr:x>
      <cdr:y>0.23604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685916" y="542925"/>
          <a:ext cx="914418" cy="2190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44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0.98958</cdr:x>
      <cdr:y>0.17856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4256" y="0"/>
          <a:ext cx="2755766" cy="57147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liquid fuels product supplied</a:t>
          </a:r>
        </a:p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(consumption)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</c:userShapes>
</file>

<file path=xl/drawings/drawing4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9</xdr:col>
      <xdr:colOff>600075</xdr:colOff>
      <xdr:row>22</xdr:row>
      <xdr:rowOff>152400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6.xml><?xml version="1.0" encoding="utf-8"?>
<c:userShapes xmlns:c="http://schemas.openxmlformats.org/drawingml/2006/chart">
  <cdr:absSizeAnchor xmlns:cdr="http://schemas.openxmlformats.org/drawingml/2006/chartDrawing">
    <cdr:from>
      <cdr:x>0.00886</cdr:x>
      <cdr:y>0.92616</cdr:y>
    </cdr:from>
    <cdr:ext cx="4210050" cy="209135"/>
    <cdr:sp macro="" textlink="'18'!$A$112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48453" y="2981740"/>
          <a:ext cx="4210050" cy="20913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4CAD6D71-5D1C-4992-9130-CC1D93B77270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February 2019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0.12444</cdr:x>
      <cdr:y>0.38757</cdr:y>
    </cdr:from>
    <cdr:ext cx="3101088" cy="295269"/>
    <cdr:sp macro="" textlink="'18'!$A$114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680335" y="1247775"/>
          <a:ext cx="3101088" cy="2952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C5CE10E6-4D89-498C-9CA1-EAB0B84202B2}" type="TxLink">
            <a:rPr lang="en-US" sz="900" b="1" i="0" u="none" strike="noStrike">
              <a:solidFill>
                <a:srgbClr val="ADADAD"/>
              </a:solidFill>
              <a:latin typeface="Arial"/>
              <a:cs typeface="Arial"/>
            </a:rPr>
            <a:pPr/>
            <a:t>monthly range from January 2014 - December 2018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0.11847</cdr:x>
      <cdr:y>0.14204</cdr:y>
    </cdr:from>
    <cdr:ext cx="2665055" cy="298768"/>
    <cdr:sp macro="" textlink="">
      <cdr:nvSpPr>
        <cdr:cNvPr id="5" name="TextBox 4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647700" y="457275"/>
          <a:ext cx="2665055" cy="29876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000" baseline="0">
              <a:solidFill>
                <a:schemeClr val="accent1"/>
              </a:solidFill>
              <a:latin typeface="Arial" pitchFamily="34" charset="0"/>
              <a:cs typeface="Arial" pitchFamily="34" charset="0"/>
            </a:rPr>
            <a:t>total motor gasoline inventory</a:t>
          </a:r>
        </a:p>
      </cdr:txBody>
    </cdr:sp>
  </cdr:absSizeAnchor>
  <cdr:absSizeAnchor xmlns:cdr="http://schemas.openxmlformats.org/drawingml/2006/chartDrawing">
    <cdr:from>
      <cdr:x>0.12914</cdr:x>
      <cdr:y>0.69084</cdr:y>
    </cdr:from>
    <cdr:ext cx="2367636" cy="202793"/>
    <cdr:sp macro="" textlink="">
      <cdr:nvSpPr>
        <cdr:cNvPr id="6" name="TextBox 5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706077" y="2224135"/>
          <a:ext cx="2367636" cy="20279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r>
            <a:rPr lang="en-US" sz="1000" baseline="0">
              <a:solidFill>
                <a:schemeClr val="accent3">
                  <a:lumMod val="75000"/>
                </a:schemeClr>
              </a:solidFill>
              <a:latin typeface="Arial" pitchFamily="34" charset="0"/>
              <a:cs typeface="Arial" pitchFamily="34" charset="0"/>
            </a:rPr>
            <a:t>total distillate fuel inventory</a:t>
          </a:r>
        </a:p>
      </cdr:txBody>
    </cdr:sp>
  </cdr:absSizeAnchor>
  <cdr:relSizeAnchor xmlns:cdr="http://schemas.openxmlformats.org/drawingml/2006/chartDrawing">
    <cdr:from>
      <cdr:x>0.92683</cdr:x>
      <cdr:y>0.90237</cdr:y>
    </cdr:from>
    <cdr:to>
      <cdr:x>0.99657</cdr:x>
      <cdr:y>0.99268</cdr:y>
    </cdr:to>
    <cdr:pic>
      <cdr:nvPicPr>
        <cdr:cNvPr id="7" name="Picture 6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67301" y="290512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4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4</xdr:row>
      <xdr:rowOff>9525</xdr:rowOff>
    </xdr:from>
    <xdr:to>
      <xdr:col>10</xdr:col>
      <xdr:colOff>9525</xdr:colOff>
      <xdr:row>23</xdr:row>
      <xdr:rowOff>152400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8.xml><?xml version="1.0" encoding="utf-8"?>
<c:userShapes xmlns:c="http://schemas.openxmlformats.org/drawingml/2006/chart">
  <cdr:absSizeAnchor xmlns:cdr="http://schemas.openxmlformats.org/drawingml/2006/chartDrawing">
    <cdr:from>
      <cdr:x>0.0036</cdr:x>
      <cdr:y>0.8284</cdr:y>
    </cdr:from>
    <cdr:ext cx="4799967" cy="380993"/>
    <cdr:sp macro="" textlink="'19'!$A$127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19683" y="2667000"/>
          <a:ext cx="4799967" cy="38099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44B82C80-563C-430A-B67F-00109FB5EB30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/>
            <a:t>Note: Liquids fuels include: gasoline, distillate fuels, hydrocarbon gas liquids, jet fuel, residual fuel oil, unfinished oils, other hydrocarbons/oxygenates, and other oils.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</cdr:x>
      <cdr:y>0.92899</cdr:y>
    </cdr:from>
    <cdr:ext cx="3940866" cy="225522"/>
    <cdr:sp macro="" textlink="'19'!$A$126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990837"/>
          <a:ext cx="3940866" cy="22552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4C09DF6-3487-46E4-8025-668F94ABC5D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February 2019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0.00523</cdr:x>
      <cdr:y>0.00888</cdr:y>
    </cdr:from>
    <cdr:to>
      <cdr:x>0.82056</cdr:x>
      <cdr:y>0.1568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8574" y="28575"/>
          <a:ext cx="4457701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net imports of crude oil and liquid fuels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0.92683</cdr:x>
      <cdr:y>0.90533</cdr:y>
    </cdr:from>
    <cdr:to>
      <cdr:x>0.99657</cdr:x>
      <cdr:y>0.99564</cdr:y>
    </cdr:to>
    <cdr:pic>
      <cdr:nvPicPr>
        <cdr:cNvPr id="5" name="Picture 4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67301" y="2914651"/>
          <a:ext cx="381273" cy="290755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0.83275</cdr:x>
      <cdr:y>0.22781</cdr:y>
    </cdr:from>
    <cdr:to>
      <cdr:x>1</cdr:x>
      <cdr:y>0.71893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4552950" y="733425"/>
          <a:ext cx="914400" cy="15811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crude oil </a:t>
          </a:r>
        </a:p>
        <a:p xmlns:a="http://schemas.openxmlformats.org/drawingml/2006/main">
          <a:r>
            <a:rPr lang="en-US" sz="10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net imports</a:t>
          </a:r>
        </a:p>
        <a:p xmlns:a="http://schemas.openxmlformats.org/drawingml/2006/main"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total</a:t>
          </a:r>
        </a:p>
        <a:p xmlns:a="http://schemas.openxmlformats.org/drawingml/2006/main">
          <a:r>
            <a:rPr lang="en-US" sz="1000" b="1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net imports </a:t>
          </a:r>
        </a:p>
        <a:p xmlns:a="http://schemas.openxmlformats.org/drawingml/2006/main"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liquid</a:t>
          </a:r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fuels</a:t>
          </a:r>
        </a:p>
        <a:p xmlns:a="http://schemas.openxmlformats.org/drawingml/2006/main"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net imports</a:t>
          </a:r>
        </a:p>
        <a:p xmlns:a="http://schemas.openxmlformats.org/drawingml/2006/main">
          <a:endParaRPr lang="en-US" sz="10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 b="1"/>
        </a:p>
      </cdr:txBody>
    </cdr:sp>
  </cdr:relSizeAnchor>
</c:userShapes>
</file>

<file path=xl/drawings/drawing4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</xdr:row>
      <xdr:rowOff>133350</xdr:rowOff>
    </xdr:from>
    <xdr:to>
      <xdr:col>10</xdr:col>
      <xdr:colOff>573404</xdr:colOff>
      <xdr:row>20</xdr:row>
      <xdr:rowOff>99855</xdr:rowOff>
    </xdr:to>
    <xdr:grpSp>
      <xdr:nvGrpSpPr>
        <xdr:cNvPr id="8" name="Group 1"/>
        <xdr:cNvGrpSpPr/>
      </xdr:nvGrpSpPr>
      <xdr:grpSpPr>
        <a:xfrm>
          <a:off x="1219200" y="714375"/>
          <a:ext cx="5478779" cy="3205005"/>
          <a:chOff x="1219200" y="714375"/>
          <a:chExt cx="5478779" cy="3205005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4000499" y="714375"/>
          <a:ext cx="269748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1219200" y="714375"/>
          <a:ext cx="278892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C$31">
        <xdr:nvSpPr>
          <xdr:cNvPr id="6" name="TextBox 1"/>
          <xdr:cNvSpPr txBox="1"/>
        </xdr:nvSpPr>
        <xdr:spPr>
          <a:xfrm>
            <a:off x="1238249" y="3686175"/>
            <a:ext cx="3343275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1C3B7700-C901-4BBF-9D3B-405DDFEA6587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February 2019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286501" y="36099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50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0.74432</cdr:x>
      <cdr:y>0.125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2007785" cy="4000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0.10946</cdr:x>
      <cdr:y>0.13393</cdr:y>
    </cdr:from>
    <cdr:to>
      <cdr:x>0.51907</cdr:x>
      <cdr:y>0.45833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95266" y="428625"/>
          <a:ext cx="1104915" cy="10382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" tIns="27432" rIns="9144" bIns="27432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1000" b="1">
            <a:solidFill>
              <a:schemeClr val="tx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natural </a:t>
          </a:r>
        </a:p>
        <a:p xmlns:a="http://schemas.openxmlformats.org/drawingml/2006/main"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gasoline</a:t>
          </a:r>
        </a:p>
        <a:p xmlns:a="http://schemas.openxmlformats.org/drawingml/2006/main">
          <a:r>
            <a:rPr lang="en-US" sz="1000" b="1" baseline="0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butanes</a:t>
          </a:r>
        </a:p>
        <a:p xmlns:a="http://schemas.openxmlformats.org/drawingml/2006/main">
          <a:r>
            <a:rPr lang="en-US" sz="10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propane</a:t>
          </a:r>
        </a:p>
        <a:p xmlns:a="http://schemas.openxmlformats.org/drawingml/2006/main">
          <a:r>
            <a:rPr lang="en-US" sz="1000" b="1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ethane</a:t>
          </a: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0.625</cdr:x>
      <cdr:y>0.11837</cdr:y>
    </cdr:from>
    <cdr:to>
      <cdr:x>0.94792</cdr:x>
      <cdr:y>0.17857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685925" y="378831"/>
          <a:ext cx="871069" cy="1926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51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0.15179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0"/>
          <a:ext cx="2576523" cy="4857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natural gas plant liquids production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3</xdr:row>
      <xdr:rowOff>85725</xdr:rowOff>
    </xdr:from>
    <xdr:to>
      <xdr:col>9</xdr:col>
      <xdr:colOff>344805</xdr:colOff>
      <xdr:row>20</xdr:row>
      <xdr:rowOff>47625</xdr:rowOff>
    </xdr:to>
    <xdr:grpSp>
      <xdr:nvGrpSpPr>
        <xdr:cNvPr id="7" name="Group 1"/>
        <xdr:cNvGrpSpPr/>
      </xdr:nvGrpSpPr>
      <xdr:grpSpPr>
        <a:xfrm>
          <a:off x="714375" y="666750"/>
          <a:ext cx="5488305" cy="3200400"/>
          <a:chOff x="714375" y="666750"/>
          <a:chExt cx="5488305" cy="3200400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3505200" y="666750"/>
          <a:ext cx="269748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714375" y="666750"/>
          <a:ext cx="278892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1">
        <xdr:nvSpPr>
          <xdr:cNvPr id="6" name="TextBox 1"/>
          <xdr:cNvSpPr txBox="1"/>
        </xdr:nvSpPr>
        <xdr:spPr>
          <a:xfrm>
            <a:off x="723899" y="3600450"/>
            <a:ext cx="3762375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62A0CBC7-3635-4F32-848D-687707315046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February 2019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800726" y="35623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53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0.19345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6766" y="0"/>
          <a:ext cx="2590714" cy="619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endParaRPr lang="en-US" sz="1000" b="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/>
        </a:p>
      </cdr:txBody>
    </cdr:sp>
  </cdr:relSizeAnchor>
  <cdr:relSizeAnchor xmlns:cdr="http://schemas.openxmlformats.org/drawingml/2006/chartDrawing">
    <cdr:from>
      <cdr:x>0.1589</cdr:x>
      <cdr:y>0.18155</cdr:y>
    </cdr:from>
    <cdr:to>
      <cdr:x>0.54855</cdr:x>
      <cdr:y>0.44345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28627" y="581025"/>
          <a:ext cx="1051073" cy="8382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tIns="27432" bIns="27432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 baseline="0">
              <a:solidFill>
                <a:schemeClr val="accent3"/>
              </a:solidFill>
              <a:effectLst/>
              <a:latin typeface="+mn-lt"/>
              <a:ea typeface="+mn-ea"/>
              <a:cs typeface="+mn-cs"/>
            </a:rPr>
            <a:t>natural gasoline</a:t>
          </a:r>
          <a:endParaRPr lang="en-US" sz="900">
            <a:solidFill>
              <a:schemeClr val="accent3"/>
            </a:solidFill>
            <a:effectLst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ethane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propane</a:t>
          </a:r>
          <a:endParaRPr lang="en-US" sz="900">
            <a:solidFill>
              <a:schemeClr val="accent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butanes</a:t>
          </a: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0.6709</cdr:x>
      <cdr:y>0.18155</cdr:y>
    </cdr:from>
    <cdr:to>
      <cdr:x>0.94792</cdr:x>
      <cdr:y>0.28705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09750" y="581025"/>
          <a:ext cx="747245" cy="3376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54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hydrocarbon gas liquids </a:t>
          </a:r>
        </a:p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product supplied (consumption)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</c:userShapes>
</file>

<file path=xl/drawings/drawing5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3</xdr:row>
      <xdr:rowOff>57150</xdr:rowOff>
    </xdr:from>
    <xdr:to>
      <xdr:col>10</xdr:col>
      <xdr:colOff>285750</xdr:colOff>
      <xdr:row>20</xdr:row>
      <xdr:rowOff>19050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6.xml><?xml version="1.0" encoding="utf-8"?>
<c:userShapes xmlns:c="http://schemas.openxmlformats.org/drawingml/2006/chart">
  <cdr:relSizeAnchor xmlns:cdr="http://schemas.openxmlformats.org/drawingml/2006/chartDrawing">
    <cdr:from>
      <cdr:x>0.00347</cdr:x>
      <cdr:y>0.00298</cdr:y>
    </cdr:from>
    <cdr:to>
      <cdr:x>0.82986</cdr:x>
      <cdr:y>0.14286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9038" y="9537"/>
          <a:ext cx="4533912" cy="44766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U.S. net trade of hydrocarbon gas liquids (HGL) </a:t>
          </a:r>
        </a:p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million barrels</a:t>
          </a:r>
          <a:r>
            <a:rPr lang="en-US" sz="10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per day </a:t>
          </a:r>
        </a:p>
      </cdr:txBody>
    </cdr:sp>
  </cdr:relSizeAnchor>
  <cdr:relSizeAnchor xmlns:cdr="http://schemas.openxmlformats.org/drawingml/2006/chartDrawing">
    <cdr:from>
      <cdr:x>0.83333</cdr:x>
      <cdr:y>0.14881</cdr:y>
    </cdr:from>
    <cdr:to>
      <cdr:x>1</cdr:x>
      <cdr:y>0.43452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4638675" y="47625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0.07986</cdr:x>
      <cdr:y>0.36309</cdr:y>
    </cdr:from>
    <cdr:to>
      <cdr:x>0.31076</cdr:x>
      <cdr:y>0.65179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38150" y="1162049"/>
          <a:ext cx="1266825" cy="9239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</a:t>
          </a:r>
          <a:r>
            <a:rPr lang="en-US" sz="10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trade</a:t>
          </a:r>
          <a:endParaRPr lang="en-US" sz="1000" b="1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1000" b="0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US" sz="10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propane</a:t>
          </a:r>
        </a:p>
        <a:p xmlns:a="http://schemas.openxmlformats.org/drawingml/2006/main">
          <a:r>
            <a:rPr lang="en-US" sz="1000" b="1" baseline="0">
              <a:solidFill>
                <a:schemeClr val="accent5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ethane</a:t>
          </a:r>
        </a:p>
        <a:p xmlns:a="http://schemas.openxmlformats.org/drawingml/2006/main">
          <a:r>
            <a:rPr lang="en-US" sz="1000" b="1">
              <a:solidFill>
                <a:schemeClr val="accent1">
                  <a:lumMod val="5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natural gasoline</a:t>
          </a:r>
          <a:endParaRPr lang="en-US" sz="10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eaLnBrk="1" fontAlgn="auto" latinLnBrk="0" hangingPunct="1"/>
          <a:r>
            <a:rPr lang="en-US" sz="10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1" baseline="0">
              <a:solidFill>
                <a:schemeClr val="accent2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butanes</a:t>
          </a:r>
          <a:endParaRPr lang="en-US" sz="1000" b="1">
            <a:solidFill>
              <a:schemeClr val="accent2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1">
                <a:lumMod val="60000"/>
                <a:lumOff val="40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000" b="1" baseline="0">
            <a:solidFill>
              <a:schemeClr val="bg1">
                <a:lumMod val="65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5">
                <a:lumMod val="40000"/>
                <a:lumOff val="6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 baseline="0"/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0.77604</cdr:x>
      <cdr:y>0.1369</cdr:y>
    </cdr:from>
    <cdr:to>
      <cdr:x>0.86632</cdr:x>
      <cdr:y>0.20238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4257666" y="438150"/>
          <a:ext cx="495312" cy="2095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0.00521</cdr:x>
      <cdr:y>0.92559</cdr:y>
    </cdr:from>
    <cdr:to>
      <cdr:x>0.60416</cdr:x>
      <cdr:y>1</cdr:y>
    </cdr:to>
    <cdr:sp macro="" textlink="'22'!$B$32">
      <cdr:nvSpPr>
        <cdr:cNvPr id="6" name="TextBox 5"/>
        <cdr:cNvSpPr txBox="1"/>
      </cdr:nvSpPr>
      <cdr:spPr>
        <a:xfrm xmlns:a="http://schemas.openxmlformats.org/drawingml/2006/main">
          <a:off x="28599" y="2962258"/>
          <a:ext cx="3286080" cy="23814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4BC91908-8B79-475F-ACF5-75A968F4864D}" type="TxLink">
            <a:rPr lang="en-US" sz="1000" b="0" i="0" u="none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pPr/>
            <a:t>Source: Short-Term Energy Outlook, February 2019</a:t>
          </a:fld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0.86285</cdr:x>
      <cdr:y>0.20535</cdr:y>
    </cdr:from>
    <cdr:to>
      <cdr:x>1</cdr:x>
      <cdr:y>0.33928</cdr:y>
    </cdr:to>
    <cdr:sp macro="" textlink="">
      <cdr:nvSpPr>
        <cdr:cNvPr id="7" name="TextBox 6"/>
        <cdr:cNvSpPr txBox="1"/>
      </cdr:nvSpPr>
      <cdr:spPr>
        <a:xfrm xmlns:a="http://schemas.openxmlformats.org/drawingml/2006/main">
          <a:off x="4733940" y="657211"/>
          <a:ext cx="752460" cy="42863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latin typeface="Arial" panose="020B0604020202020204" pitchFamily="34" charset="0"/>
              <a:cs typeface="Arial" panose="020B0604020202020204" pitchFamily="34" charset="0"/>
            </a:rPr>
            <a:t>net imports</a:t>
          </a:r>
        </a:p>
        <a:p xmlns:a="http://schemas.openxmlformats.org/drawingml/2006/main">
          <a:r>
            <a:rPr lang="en-US" sz="900" b="1">
              <a:latin typeface="Arial" panose="020B0604020202020204" pitchFamily="34" charset="0"/>
              <a:cs typeface="Arial" panose="020B0604020202020204" pitchFamily="34" charset="0"/>
            </a:rPr>
            <a:t>net exports</a:t>
          </a:r>
        </a:p>
      </cdr:txBody>
    </cdr:sp>
  </cdr:relSizeAnchor>
  <cdr:relSizeAnchor xmlns:cdr="http://schemas.openxmlformats.org/drawingml/2006/chartDrawing">
    <cdr:from>
      <cdr:x>0.83333</cdr:x>
      <cdr:y>0.21726</cdr:y>
    </cdr:from>
    <cdr:to>
      <cdr:x>1</cdr:x>
      <cdr:y>0.50298</cdr:y>
    </cdr:to>
    <cdr:cxnSp macro="">
      <cdr:nvCxnSpPr>
        <cdr:cNvPr id="14" name="Straight Arrow Connector 13"/>
        <cdr:cNvCxnSpPr/>
      </cdr:nvCxnSpPr>
      <cdr:spPr bwMode="auto">
        <a:xfrm xmlns:a="http://schemas.openxmlformats.org/drawingml/2006/main">
          <a:off x="5124450" y="695325"/>
          <a:ext cx="914400" cy="914400"/>
        </a:xfrm>
        <a:prstGeom xmlns:a="http://schemas.openxmlformats.org/drawingml/2006/main" prst="straightConnector1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triangle"/>
        </a:ln>
        <a:effectLst xmlns:a="http://schemas.openxmlformats.org/drawingml/2006/main"/>
      </cdr:spPr>
    </cdr:cxnSp>
  </cdr:relSizeAnchor>
  <cdr:relSizeAnchor xmlns:cdr="http://schemas.openxmlformats.org/drawingml/2006/chartDrawing">
    <cdr:from>
      <cdr:x>0.89931</cdr:x>
      <cdr:y>0.14286</cdr:y>
    </cdr:from>
    <cdr:to>
      <cdr:x>0.89931</cdr:x>
      <cdr:y>0.21429</cdr:y>
    </cdr:to>
    <cdr:cxnSp macro="">
      <cdr:nvCxnSpPr>
        <cdr:cNvPr id="16" name="Straight Arrow Connector 15"/>
        <cdr:cNvCxnSpPr/>
      </cdr:nvCxnSpPr>
      <cdr:spPr bwMode="auto">
        <a:xfrm xmlns:a="http://schemas.openxmlformats.org/drawingml/2006/main" flipV="1">
          <a:off x="4933974" y="457209"/>
          <a:ext cx="0" cy="228605"/>
        </a:xfrm>
        <a:prstGeom xmlns:a="http://schemas.openxmlformats.org/drawingml/2006/main" prst="straightConnector1">
          <a:avLst/>
        </a:prstGeom>
        <a:ln xmlns:a="http://schemas.openxmlformats.org/drawingml/2006/main">
          <a:headEnd type="none" w="med" len="med"/>
          <a:tailEnd type="triangle"/>
        </a:ln>
        <a:effectLst xmlns:a="http://schemas.openxmlformats.org/drawingml/2006/main">
          <a:outerShdw sx="1000" sy="1000" rotWithShape="0">
            <a:srgbClr val="000000"/>
          </a:outerShdw>
        </a:effectLst>
      </cdr:spPr>
      <cdr:style>
        <a:lnRef xmlns:a="http://schemas.openxmlformats.org/drawingml/2006/main" idx="2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1">
          <a:schemeClr val="dk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0.90104</cdr:x>
      <cdr:y>0.31647</cdr:y>
    </cdr:from>
    <cdr:to>
      <cdr:x>0.90162</cdr:x>
      <cdr:y>0.40476</cdr:y>
    </cdr:to>
    <cdr:cxnSp macro="">
      <cdr:nvCxnSpPr>
        <cdr:cNvPr id="22" name="Straight Arrow Connector 21"/>
        <cdr:cNvCxnSpPr/>
      </cdr:nvCxnSpPr>
      <cdr:spPr bwMode="auto">
        <a:xfrm xmlns:a="http://schemas.openxmlformats.org/drawingml/2006/main" flipH="1">
          <a:off x="4943475" y="1012828"/>
          <a:ext cx="3152" cy="282572"/>
        </a:xfrm>
        <a:prstGeom xmlns:a="http://schemas.openxmlformats.org/drawingml/2006/main" prst="straightConnector1">
          <a:avLst/>
        </a:prstGeom>
        <a:ln xmlns:a="http://schemas.openxmlformats.org/drawingml/2006/main">
          <a:headEnd type="none" w="med" len="med"/>
          <a:tailEnd type="triangle"/>
        </a:ln>
        <a:effectLst xmlns:a="http://schemas.openxmlformats.org/drawingml/2006/main">
          <a:outerShdw dist="20000" sx="1000" sy="1000" rotWithShape="0">
            <a:srgbClr val="000000"/>
          </a:outerShdw>
        </a:effectLst>
      </cdr:spPr>
      <cdr:style>
        <a:lnRef xmlns:a="http://schemas.openxmlformats.org/drawingml/2006/main" idx="2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1">
          <a:schemeClr val="dk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0.92882</cdr:x>
      <cdr:y>0.90179</cdr:y>
    </cdr:from>
    <cdr:to>
      <cdr:x>0.99831</cdr:x>
      <cdr:y>0.99264</cdr:y>
    </cdr:to>
    <cdr:pic>
      <cdr:nvPicPr>
        <cdr:cNvPr id="9" name="Picture 8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95876" y="288607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5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4</xdr:row>
      <xdr:rowOff>9525</xdr:rowOff>
    </xdr:from>
    <xdr:to>
      <xdr:col>10</xdr:col>
      <xdr:colOff>9525</xdr:colOff>
      <xdr:row>23</xdr:row>
      <xdr:rowOff>152400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8.xml><?xml version="1.0" encoding="utf-8"?>
<c:userShapes xmlns:c="http://schemas.openxmlformats.org/drawingml/2006/chart">
  <cdr:absSizeAnchor xmlns:cdr="http://schemas.openxmlformats.org/drawingml/2006/chartDrawing">
    <cdr:from>
      <cdr:x>0.06109</cdr:x>
      <cdr:y>0.65416</cdr:y>
    </cdr:from>
    <cdr:ext cx="3316218" cy="237121"/>
    <cdr:sp macro="" textlink="'23'!$A$115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334007" y="2106029"/>
          <a:ext cx="3316218" cy="2371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E883D697-F9C2-493C-AB68-927500824644}" type="TxLink">
            <a:rPr lang="en-US" sz="900" b="1" i="0" u="none" strike="noStrike">
              <a:solidFill>
                <a:srgbClr val="ADADAD"/>
              </a:solidFill>
              <a:latin typeface="Arial"/>
              <a:cs typeface="Arial"/>
            </a:rPr>
            <a:pPr/>
            <a:t>monthly range from January 2014 - December 2018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</cdr:x>
      <cdr:y>0.92899</cdr:y>
    </cdr:from>
    <cdr:ext cx="3940866" cy="225522"/>
    <cdr:sp macro="" textlink="'23'!$A$11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990837"/>
          <a:ext cx="3940866" cy="22552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4C09DF6-3487-46E4-8025-668F94ABC5D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February 2019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0.00523</cdr:x>
      <cdr:y>0.00888</cdr:y>
    </cdr:from>
    <cdr:to>
      <cdr:x>0.82056</cdr:x>
      <cdr:y>0.1568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8574" y="28575"/>
          <a:ext cx="4457701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commercial propane inventories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0.92857</cdr:x>
      <cdr:y>0.90237</cdr:y>
    </cdr:from>
    <cdr:to>
      <cdr:x>0.99831</cdr:x>
      <cdr:y>0.99268</cdr:y>
    </cdr:to>
    <cdr:pic>
      <cdr:nvPicPr>
        <cdr:cNvPr id="5" name="Picture 4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0512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5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590550</xdr:colOff>
      <xdr:row>3</xdr:row>
      <xdr:rowOff>133350</xdr:rowOff>
    </xdr:from>
    <xdr:to>
      <xdr:col>8</xdr:col>
      <xdr:colOff>528638</xdr:colOff>
      <xdr:row>20</xdr:row>
      <xdr:rowOff>95278</xdr:rowOff>
    </xdr:to>
    <xdr:grpSp>
      <xdr:nvGrpSpPr>
        <xdr:cNvPr id="8" name="Group 1"/>
        <xdr:cNvGrpSpPr/>
      </xdr:nvGrpSpPr>
      <xdr:grpSpPr>
        <a:xfrm>
          <a:off x="590550" y="714375"/>
          <a:ext cx="5595938" cy="3200428"/>
          <a:chOff x="590550" y="714375"/>
          <a:chExt cx="5595938" cy="3200428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386088" y="714375"/>
          <a:ext cx="2800400" cy="3200401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590550" y="714402"/>
          <a:ext cx="2800400" cy="3200401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29">
        <xdr:nvSpPr>
          <xdr:cNvPr id="6" name="TextBox 1"/>
          <xdr:cNvSpPr txBox="1"/>
        </xdr:nvSpPr>
        <xdr:spPr>
          <a:xfrm>
            <a:off x="609600" y="3657600"/>
            <a:ext cx="3695700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EA9D60EF-36B2-4AC8-8683-561EACF51A2A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February 2019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91201" y="36099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60.xml><?xml version="1.0" encoding="utf-8"?>
<c:userShapes xmlns:c="http://schemas.openxmlformats.org/drawingml/2006/chart">
  <cdr:relSizeAnchor xmlns:cdr="http://schemas.openxmlformats.org/drawingml/2006/chartDrawing">
    <cdr:from>
      <cdr:x>0.03958</cdr:x>
      <cdr:y>3.12461E-7</cdr:y>
    </cdr:from>
    <cdr:to>
      <cdr:x>1</cdr:x>
      <cdr:y>0.15774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8576" y="1"/>
          <a:ext cx="2634624" cy="5048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 feet per day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0.11736</cdr:x>
      <cdr:y>0.12798</cdr:y>
    </cdr:from>
    <cdr:to>
      <cdr:x>0.6166</cdr:x>
      <cdr:y>0.48369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328662" y="409576"/>
          <a:ext cx="1398078" cy="113842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0" tIns="9144" rIns="9144" bIns="27432" rtlCol="0"/>
        <a:lstStyle xmlns:a="http://schemas.openxmlformats.org/drawingml/2006/main"/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U.S. non-Gulf of Mexico </a:t>
          </a:r>
        </a:p>
        <a:p xmlns:a="http://schemas.openxmlformats.org/drawingml/2006/main">
          <a:r>
            <a:rPr lang="en-US" sz="900" b="1" baseline="0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U.S. Gulf of Mexico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0.66157</cdr:x>
      <cdr:y>0.11905</cdr:y>
    </cdr:from>
    <cdr:to>
      <cdr:x>0.90138</cdr:x>
      <cdr:y>0.1875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52662" y="381000"/>
          <a:ext cx="671563" cy="2190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61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0.13352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0"/>
          <a:ext cx="2576523" cy="42859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marketed natural gas production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feet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6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3</xdr:row>
      <xdr:rowOff>19050</xdr:rowOff>
    </xdr:from>
    <xdr:to>
      <xdr:col>9</xdr:col>
      <xdr:colOff>295275</xdr:colOff>
      <xdr:row>19</xdr:row>
      <xdr:rowOff>185580</xdr:rowOff>
    </xdr:to>
    <xdr:grpSp>
      <xdr:nvGrpSpPr>
        <xdr:cNvPr id="6" name="Group 1"/>
        <xdr:cNvGrpSpPr/>
      </xdr:nvGrpSpPr>
      <xdr:grpSpPr>
        <a:xfrm>
          <a:off x="657225" y="600075"/>
          <a:ext cx="5495925" cy="3214530"/>
          <a:chOff x="628650" y="600075"/>
          <a:chExt cx="5495925" cy="3214530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3381375" y="6000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5" name="Chart 1"/>
          <xdr:cNvGraphicFramePr>
            <a:graphicFrameLocks/>
          </xdr:cNvGraphicFramePr>
        </xdr:nvGraphicFramePr>
        <xdr:xfrm>
          <a:off x="647700" y="6000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1">
        <xdr:nvSpPr>
          <xdr:cNvPr id="7" name="TextBox 1"/>
          <xdr:cNvSpPr txBox="1"/>
        </xdr:nvSpPr>
        <xdr:spPr>
          <a:xfrm>
            <a:off x="628650" y="3581400"/>
            <a:ext cx="3409950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07026D1A-8D92-4C4E-827B-340ABE517855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February 2019</a:t>
            </a:fld>
            <a:endParaRPr lang="en-US" sz="1100"/>
          </a:p>
        </xdr:txBody>
      </xdr:sp>
      <xdr:pic>
        <xdr:nvPicPr>
          <xdr:cNvPr id="3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34051" y="34861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63.xml><?xml version="1.0" encoding="utf-8"?>
<c:userShapes xmlns:c="http://schemas.openxmlformats.org/drawingml/2006/chart">
  <cdr:relSizeAnchor xmlns:cdr="http://schemas.openxmlformats.org/drawingml/2006/chartDrawing">
    <cdr:from>
      <cdr:x>0.0118</cdr:x>
      <cdr:y>0</cdr:y>
    </cdr:from>
    <cdr:to>
      <cdr:x>0.97222</cdr:x>
      <cdr:y>0.14205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2376" y="0"/>
          <a:ext cx="2634624" cy="45461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feet per day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0.54513</cdr:x>
      <cdr:y>0.53571</cdr:y>
    </cdr:from>
    <cdr:to>
      <cdr:x>0.91319</cdr:x>
      <cdr:y>0.83036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1495414" y="1714500"/>
          <a:ext cx="1009662" cy="94297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 b="1" baseline="0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industrial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electric power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residential and 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commercial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bg1">
                  <a:lumMod val="6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other</a:t>
          </a:r>
          <a:endParaRPr lang="en-US" sz="900">
            <a:solidFill>
              <a:schemeClr val="bg1">
                <a:lumMod val="65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0.68056</cdr:x>
      <cdr:y>0.13988</cdr:y>
    </cdr:from>
    <cdr:to>
      <cdr:x>0.90278</cdr:x>
      <cdr:y>0.2249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66912" y="447675"/>
          <a:ext cx="609594" cy="27209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64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natural gas consumption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feet per day </a:t>
          </a:r>
          <a:endParaRPr lang="en-US" sz="1100"/>
        </a:p>
      </cdr:txBody>
    </cdr:sp>
  </cdr:relSizeAnchor>
</c:userShapes>
</file>

<file path=xl/drawings/drawing6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3</xdr:row>
      <xdr:rowOff>114300</xdr:rowOff>
    </xdr:from>
    <xdr:to>
      <xdr:col>10</xdr:col>
      <xdr:colOff>58067</xdr:colOff>
      <xdr:row>23</xdr:row>
      <xdr:rowOff>95729</xdr:rowOff>
    </xdr:to>
    <xdr:grpSp>
      <xdr:nvGrpSpPr>
        <xdr:cNvPr id="2" name="Group 1"/>
        <xdr:cNvGrpSpPr/>
      </xdr:nvGrpSpPr>
      <xdr:grpSpPr>
        <a:xfrm>
          <a:off x="676275" y="638175"/>
          <a:ext cx="5477792" cy="3219929"/>
          <a:chOff x="676275" y="638175"/>
          <a:chExt cx="5477792" cy="3219929"/>
        </a:xfrm>
      </xdr:grpSpPr>
      <xdr:graphicFrame macro="">
        <xdr:nvGraphicFramePr>
          <xdr:cNvPr id="6" name="Chart 2"/>
          <xdr:cNvGraphicFramePr>
            <a:graphicFrameLocks/>
          </xdr:cNvGraphicFramePr>
        </xdr:nvGraphicFramePr>
        <xdr:xfrm>
          <a:off x="676275" y="2725158"/>
          <a:ext cx="5477792" cy="1132946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5" name="Chart 1"/>
          <xdr:cNvGraphicFramePr>
            <a:graphicFrameLocks/>
          </xdr:cNvGraphicFramePr>
        </xdr:nvGraphicFramePr>
        <xdr:xfrm>
          <a:off x="676275" y="638175"/>
          <a:ext cx="5477792" cy="208462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4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62626" y="355282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66.xml><?xml version="1.0" encoding="utf-8"?>
<c:userShapes xmlns:c="http://schemas.openxmlformats.org/drawingml/2006/chart">
  <cdr:relSizeAnchor xmlns:cdr="http://schemas.openxmlformats.org/drawingml/2006/chartDrawing">
    <cdr:from>
      <cdr:x>0.07825</cdr:x>
      <cdr:y>0.00841</cdr:y>
    </cdr:from>
    <cdr:to>
      <cdr:x>0.38602</cdr:x>
      <cdr:y>0.7978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428625" y="9525"/>
          <a:ext cx="1685919" cy="89434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 baseline="0">
              <a:solidFill>
                <a:schemeClr val="accent4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net storage builds</a:t>
          </a:r>
        </a:p>
        <a:p xmlns:a="http://schemas.openxmlformats.org/drawingml/2006/main">
          <a:endParaRPr lang="en-US" sz="900" b="1" baseline="0">
            <a:solidFill>
              <a:schemeClr val="accent4">
                <a:lumMod val="75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4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</a:p>
        <a:p xmlns:a="http://schemas.openxmlformats.org/drawingml/2006/main">
          <a:endParaRPr lang="en-US" sz="900" b="1" baseline="0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 baseline="0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net storage withdrawals</a:t>
          </a: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 baseline="0">
              <a:solidFill>
                <a:schemeClr val="accent1"/>
              </a:solidFill>
              <a:effectLst/>
              <a:latin typeface="+mn-lt"/>
              <a:ea typeface="+mn-ea"/>
              <a:cs typeface="+mn-cs"/>
            </a:rPr>
            <a:t>production</a:t>
          </a:r>
          <a:endParaRPr lang="en-US" sz="1000">
            <a:solidFill>
              <a:schemeClr val="accent1"/>
            </a:solidFill>
            <a:effectLst/>
          </a:endParaRPr>
        </a:p>
        <a:p xmlns:a="http://schemas.openxmlformats.org/drawingml/2006/main">
          <a:endParaRPr lang="en-US" sz="1000" b="1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0.00174</cdr:x>
      <cdr:y>0.78598</cdr:y>
    </cdr:from>
    <cdr:to>
      <cdr:x>0.56338</cdr:x>
      <cdr:y>1</cdr:y>
    </cdr:to>
    <cdr:sp macro="" textlink="'26'!$B$58">
      <cdr:nvSpPr>
        <cdr:cNvPr id="3" name="TextBox 2"/>
        <cdr:cNvSpPr txBox="1"/>
      </cdr:nvSpPr>
      <cdr:spPr>
        <a:xfrm xmlns:a="http://schemas.openxmlformats.org/drawingml/2006/main">
          <a:off x="9545" y="898375"/>
          <a:ext cx="3076547" cy="2446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B7D5A157-489E-4DBC-9CF3-7826C74C8CA9}" type="TxLink">
            <a:rPr lang="en-US" sz="1000" b="0" i="0" u="none" strike="noStrike">
              <a:solidFill>
                <a:srgbClr val="000000"/>
              </a:solidFill>
              <a:latin typeface="Arial"/>
              <a:cs typeface="Arial"/>
            </a:rPr>
            <a:pPr/>
            <a:t>Source: Short-Term Energy Outlook, February 2019</a:t>
          </a:fld>
          <a:endParaRPr lang="en-US" sz="1100"/>
        </a:p>
      </cdr:txBody>
    </cdr:sp>
  </cdr:relSizeAnchor>
</c:userShapes>
</file>

<file path=xl/drawings/drawing67.xml><?xml version="1.0" encoding="utf-8"?>
<c:userShapes xmlns:c="http://schemas.openxmlformats.org/drawingml/2006/chart">
  <cdr:relSizeAnchor xmlns:cdr="http://schemas.openxmlformats.org/drawingml/2006/chartDrawing">
    <cdr:from>
      <cdr:x>0.02038</cdr:x>
      <cdr:y>0</cdr:y>
    </cdr:from>
    <cdr:to>
      <cdr:x>0.82094</cdr:x>
      <cdr:y>0.19928</cdr:y>
    </cdr:to>
    <cdr:sp macro="" textlink="">
      <cdr:nvSpPr>
        <cdr:cNvPr id="5" name="TextBox 4"/>
        <cdr:cNvSpPr txBox="1"/>
      </cdr:nvSpPr>
      <cdr:spPr bwMode="auto">
        <a:xfrm xmlns:a="http://schemas.openxmlformats.org/drawingml/2006/main">
          <a:off x="111637" y="0"/>
          <a:ext cx="4385302" cy="4191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none" lIns="0" tIns="0" rIns="0" rtlCol="0">
          <a:prstTxWarp prst="textNoShape">
            <a:avLst/>
          </a:prstTxWarp>
        </a:bodyPr>
        <a:lstStyle xmlns:a="http://schemas.openxmlformats.org/drawingml/2006/main"/>
        <a:p xmlns:a="http://schemas.openxmlformats.org/drawingml/2006/main">
          <a:pPr eaLnBrk="0" hangingPunct="0"/>
          <a:r>
            <a:rPr lang="en-US" sz="1000" b="1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U.S. natural gas</a:t>
          </a:r>
          <a:r>
            <a:rPr lang="en-US" sz="1000" b="1" i="0" baseline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 </a:t>
          </a:r>
          <a:r>
            <a:rPr lang="en-US" sz="1000" b="1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production, consumption, and net imports</a:t>
          </a:r>
        </a:p>
        <a:p xmlns:a="http://schemas.openxmlformats.org/drawingml/2006/main">
          <a:pPr eaLnBrk="0" hangingPunct="0"/>
          <a:r>
            <a:rPr lang="en-US" sz="1000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billion cubic feet per day </a:t>
          </a:r>
        </a:p>
      </cdr:txBody>
    </cdr:sp>
  </cdr:relSizeAnchor>
  <cdr:relSizeAnchor xmlns:cdr="http://schemas.openxmlformats.org/drawingml/2006/chartDrawing">
    <cdr:from>
      <cdr:x>0.0939</cdr:x>
      <cdr:y>0.15078</cdr:y>
    </cdr:from>
    <cdr:to>
      <cdr:x>0.47992</cdr:x>
      <cdr:y>0.7859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14350" y="314325"/>
          <a:ext cx="2114552" cy="13239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 baseline="0">
              <a:solidFill>
                <a:schemeClr val="accent6"/>
              </a:solidFill>
              <a:latin typeface="Arial" panose="020B0604020202020204" pitchFamily="34" charset="0"/>
              <a:cs typeface="Arial" panose="020B0604020202020204" pitchFamily="34" charset="0"/>
            </a:rPr>
            <a:t>consumption</a:t>
          </a: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production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000" b="1" baseline="0">
            <a:solidFill>
              <a:schemeClr val="accent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baseline="0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trade (imports minus exports)</a:t>
          </a:r>
          <a:endParaRPr lang="en-US" sz="10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6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3</xdr:row>
      <xdr:rowOff>76200</xdr:rowOff>
    </xdr:from>
    <xdr:to>
      <xdr:col>10</xdr:col>
      <xdr:colOff>133350</xdr:colOff>
      <xdr:row>20</xdr:row>
      <xdr:rowOff>38100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9.xml><?xml version="1.0" encoding="utf-8"?>
<c:userShapes xmlns:c="http://schemas.openxmlformats.org/drawingml/2006/chart">
  <cdr:relSizeAnchor xmlns:cdr="http://schemas.openxmlformats.org/drawingml/2006/chartDrawing">
    <cdr:from>
      <cdr:x>0.00347</cdr:x>
      <cdr:y>0.00298</cdr:y>
    </cdr:from>
    <cdr:to>
      <cdr:x>0.82986</cdr:x>
      <cdr:y>0.14286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9038" y="9537"/>
          <a:ext cx="4533912" cy="44766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Annual natural gas trade</a:t>
          </a:r>
        </a:p>
        <a:p xmlns:a="http://schemas.openxmlformats.org/drawingml/2006/main">
          <a:r>
            <a:rPr lang="en-US" sz="100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billion cubic feet</a:t>
          </a:r>
          <a:r>
            <a:rPr lang="en-US" sz="100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US" sz="100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per day </a:t>
          </a:r>
        </a:p>
      </cdr:txBody>
    </cdr:sp>
  </cdr:relSizeAnchor>
  <cdr:relSizeAnchor xmlns:cdr="http://schemas.openxmlformats.org/drawingml/2006/chartDrawing">
    <cdr:from>
      <cdr:x>0.83333</cdr:x>
      <cdr:y>0.14881</cdr:y>
    </cdr:from>
    <cdr:to>
      <cdr:x>1</cdr:x>
      <cdr:y>0.43452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4638675" y="47625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0.80382</cdr:x>
      <cdr:y>0.16667</cdr:y>
    </cdr:from>
    <cdr:to>
      <cdr:x>0.98437</cdr:x>
      <cdr:y>0.81845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410078" y="533415"/>
          <a:ext cx="990570" cy="208595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gross imports</a:t>
          </a: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  </a:t>
          </a:r>
          <a:r>
            <a:rPr lang="en-US" sz="1000" b="0">
              <a:solidFill>
                <a:schemeClr val="accent5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as liquefied</a:t>
          </a:r>
          <a:r>
            <a:rPr lang="en-US" sz="1000" b="1">
              <a:solidFill>
                <a:schemeClr val="accent5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</a:p>
        <a:p xmlns:a="http://schemas.openxmlformats.org/drawingml/2006/main">
          <a:r>
            <a:rPr lang="en-US" sz="1000" b="0">
              <a:solidFill>
                <a:schemeClr val="accent5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 natural gas</a:t>
          </a:r>
        </a:p>
        <a:p xmlns:a="http://schemas.openxmlformats.org/drawingml/2006/main">
          <a:r>
            <a:rPr lang="en-US" sz="1000" b="0" baseline="0">
              <a:solidFill>
                <a:schemeClr val="accent1">
                  <a:lumMod val="5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0" baseline="0">
              <a:solidFill>
                <a:schemeClr val="accent5">
                  <a:lumMod val="7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by pipeline</a:t>
          </a:r>
          <a:endParaRPr lang="en-US" sz="1000" b="0">
            <a:solidFill>
              <a:schemeClr val="accent5">
                <a:lumMod val="75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baseline="0">
              <a:solidFill>
                <a:schemeClr val="bg1">
                  <a:lumMod val="6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trade</a:t>
          </a:r>
          <a:endParaRPr lang="en-US" sz="1000">
            <a:solidFill>
              <a:schemeClr val="bg1">
                <a:lumMod val="65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gross exports</a:t>
          </a:r>
        </a:p>
        <a:p xmlns:a="http://schemas.openxmlformats.org/drawingml/2006/main">
          <a:r>
            <a:rPr lang="en-US" sz="10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 </a:t>
          </a:r>
          <a:r>
            <a:rPr lang="en-US" sz="1000" b="0" baseline="0">
              <a:solidFill>
                <a:schemeClr val="accent1">
                  <a:lumMod val="7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by pipeline</a:t>
          </a:r>
          <a:endParaRPr lang="en-US" sz="1000">
            <a:solidFill>
              <a:schemeClr val="accent1">
                <a:lumMod val="75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 baseline="0">
              <a:solidFill>
                <a:schemeClr val="accent5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0">
              <a:solidFill>
                <a:schemeClr val="accent1">
                  <a:lumMod val="60000"/>
                  <a:lumOff val="4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as liquefied </a:t>
          </a:r>
          <a:endParaRPr lang="en-US" sz="1000" b="0">
            <a:solidFill>
              <a:schemeClr val="accent1">
                <a:lumMod val="60000"/>
                <a:lumOff val="4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0">
              <a:solidFill>
                <a:schemeClr val="accent1">
                  <a:lumMod val="60000"/>
                  <a:lumOff val="4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natural gas</a:t>
          </a:r>
          <a:endParaRPr lang="en-US" sz="1000">
            <a:solidFill>
              <a:schemeClr val="accent1">
                <a:lumMod val="60000"/>
                <a:lumOff val="4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5">
                <a:lumMod val="40000"/>
                <a:lumOff val="60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100" b="1" baseline="0">
            <a:effectLst/>
            <a:latin typeface="+mn-lt"/>
            <a:ea typeface="+mn-ea"/>
            <a:cs typeface="+mn-cs"/>
          </a:endParaRPr>
        </a:p>
        <a:p xmlns:a="http://schemas.openxmlformats.org/drawingml/2006/main">
          <a:endParaRPr lang="en-US" sz="1000" b="1">
            <a:solidFill>
              <a:schemeClr val="accent5">
                <a:lumMod val="40000"/>
                <a:lumOff val="6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 baseline="0"/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0.59201</cdr:x>
      <cdr:y>0.12798</cdr:y>
    </cdr:from>
    <cdr:to>
      <cdr:x>0.75868</cdr:x>
      <cdr:y>0.19345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3248025" y="409575"/>
          <a:ext cx="914400" cy="2095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0.00347</cdr:x>
      <cdr:y>0.92262</cdr:y>
    </cdr:from>
    <cdr:to>
      <cdr:x>0.5868</cdr:x>
      <cdr:y>1</cdr:y>
    </cdr:to>
    <cdr:sp macro="" textlink="'27'!$B$32">
      <cdr:nvSpPr>
        <cdr:cNvPr id="6" name="TextBox 5"/>
        <cdr:cNvSpPr txBox="1"/>
      </cdr:nvSpPr>
      <cdr:spPr>
        <a:xfrm xmlns:a="http://schemas.openxmlformats.org/drawingml/2006/main">
          <a:off x="19053" y="2952753"/>
          <a:ext cx="3200382" cy="24764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661BD95C-C14F-4174-9EC0-194A9A1256BC}" type="TxLink">
            <a:rPr lang="en-US" sz="1000" b="0" i="0" u="none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pPr/>
            <a:t>Source: Short-Term Energy Outlook, February 2019</a:t>
          </a:fld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0.92882</cdr:x>
      <cdr:y>0.90179</cdr:y>
    </cdr:from>
    <cdr:to>
      <cdr:x>0.99831</cdr:x>
      <cdr:y>0.99264</cdr:y>
    </cdr:to>
    <cdr:pic>
      <cdr:nvPicPr>
        <cdr:cNvPr id="7" name="Picture 6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95876" y="288607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7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3</xdr:row>
      <xdr:rowOff>114300</xdr:rowOff>
    </xdr:from>
    <xdr:to>
      <xdr:col>10</xdr:col>
      <xdr:colOff>19050</xdr:colOff>
      <xdr:row>23</xdr:row>
      <xdr:rowOff>38100</xdr:rowOff>
    </xdr:to>
    <xdr:grpSp>
      <xdr:nvGrpSpPr>
        <xdr:cNvPr id="7" name="Group 1"/>
        <xdr:cNvGrpSpPr/>
      </xdr:nvGrpSpPr>
      <xdr:grpSpPr>
        <a:xfrm>
          <a:off x="628650" y="638175"/>
          <a:ext cx="5486400" cy="3162300"/>
          <a:chOff x="628650" y="638175"/>
          <a:chExt cx="5486400" cy="3162300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628650" y="2428875"/>
          <a:ext cx="5486400" cy="13716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628650" y="638175"/>
          <a:ext cx="5486400" cy="18288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6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24526" y="34861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71.xml><?xml version="1.0" encoding="utf-8"?>
<c:userShapes xmlns:c="http://schemas.openxmlformats.org/drawingml/2006/chart">
  <cdr:absSizeAnchor xmlns:cdr="http://schemas.openxmlformats.org/drawingml/2006/chartDrawing">
    <cdr:from>
      <cdr:x>0</cdr:x>
      <cdr:y>0.83333</cdr:y>
    </cdr:from>
    <cdr:ext cx="4249113" cy="228599"/>
    <cdr:sp macro="" textlink="'28'!$A$113">
      <cdr:nvSpPr>
        <cdr:cNvPr id="5" name="TextBox 4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1143001"/>
          <a:ext cx="4249113" cy="2285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0A84FE8D-E011-4434-80C7-5034634BF260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February 2019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0.06424</cdr:x>
      <cdr:y>0.10417</cdr:y>
    </cdr:from>
    <cdr:to>
      <cdr:x>0.2309</cdr:x>
      <cdr:y>0.77083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52425" y="142875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0.00926</cdr:x>
      <cdr:y>0.03704</cdr:y>
    </cdr:from>
    <cdr:to>
      <cdr:x>0.77662</cdr:x>
      <cdr:y>0.16898</cdr:y>
    </cdr:to>
    <cdr:sp macro="" textlink="'28'!$A$115">
      <cdr:nvSpPr>
        <cdr:cNvPr id="6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0800" y="50800"/>
          <a:ext cx="4210050" cy="1809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fld id="{89FB87FC-49ED-4BD8-85BF-135B333DDEF9}" type="TxLink">
            <a:rPr lang="en-US" sz="1000" b="1" i="0" u="none" strike="noStrike">
              <a:solidFill>
                <a:srgbClr val="000000"/>
              </a:solidFill>
              <a:latin typeface="Arial"/>
              <a:cs typeface="Arial"/>
            </a:rPr>
            <a:pPr algn="l"/>
            <a:t>Percent deviation from 2014 - 2018 average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relSizeAnchor>
</c:userShapes>
</file>

<file path=xl/drawings/drawing72.xml><?xml version="1.0" encoding="utf-8"?>
<c:userShapes xmlns:c="http://schemas.openxmlformats.org/drawingml/2006/chart">
  <cdr:relSizeAnchor xmlns:cdr="http://schemas.openxmlformats.org/drawingml/2006/chartDrawing">
    <cdr:from>
      <cdr:x>0.02038</cdr:x>
      <cdr:y>0</cdr:y>
    </cdr:from>
    <cdr:to>
      <cdr:x>0.82094</cdr:x>
      <cdr:y>0.22917</cdr:y>
    </cdr:to>
    <cdr:sp macro="" textlink="">
      <cdr:nvSpPr>
        <cdr:cNvPr id="5" name="TextBox 4"/>
        <cdr:cNvSpPr txBox="1"/>
      </cdr:nvSpPr>
      <cdr:spPr bwMode="auto">
        <a:xfrm xmlns:a="http://schemas.openxmlformats.org/drawingml/2006/main">
          <a:off x="111637" y="0"/>
          <a:ext cx="4385302" cy="4191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none" lIns="0" tIns="0" rIns="0" rtlCol="0">
          <a:prstTxWarp prst="textNoShape">
            <a:avLst/>
          </a:prstTxWarp>
        </a:bodyPr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working natural gas in storage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feet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0.09912</cdr:x>
      <cdr:y>0.2</cdr:y>
    </cdr:from>
    <cdr:to>
      <cdr:x>0.273</cdr:x>
      <cdr:y>0.33333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42959" y="365760"/>
          <a:ext cx="952478" cy="24384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storage level</a:t>
          </a:r>
          <a:endParaRPr lang="en-US" sz="900" baseline="0">
            <a:solidFill>
              <a:schemeClr val="accent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 baseline="0"/>
        </a:p>
        <a:p xmlns:a="http://schemas.openxmlformats.org/drawingml/2006/main">
          <a:endParaRPr lang="en-US" sz="1100" baseline="0"/>
        </a:p>
      </cdr:txBody>
    </cdr:sp>
  </cdr:relSizeAnchor>
  <cdr:relSizeAnchor xmlns:cdr="http://schemas.openxmlformats.org/drawingml/2006/chartDrawing">
    <cdr:from>
      <cdr:x>0.77219</cdr:x>
      <cdr:y>0.21875</cdr:y>
    </cdr:from>
    <cdr:to>
      <cdr:x>0.93911</cdr:x>
      <cdr:y>0.34375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236558" y="400050"/>
          <a:ext cx="915790" cy="2286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forecast</a:t>
          </a:r>
          <a:endParaRPr lang="en-US" sz="9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0.09622</cdr:x>
      <cdr:y>0.76736</cdr:y>
    </cdr:from>
    <cdr:to>
      <cdr:x>0.69747</cdr:x>
      <cdr:y>0.90254</cdr:y>
    </cdr:to>
    <cdr:sp macro="" textlink="'28'!$A$116">
      <cdr:nvSpPr>
        <cdr:cNvPr id="6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27050" y="1403350"/>
          <a:ext cx="3293552" cy="2472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fld id="{550DD885-93EA-42DF-B0E8-6FD87EAB6F85}" type="TxLink">
            <a:rPr lang="en-US" sz="900" b="1" i="0" u="none" strike="noStrike">
              <a:solidFill>
                <a:srgbClr val="ADADAD"/>
              </a:solidFill>
              <a:latin typeface="Arial"/>
              <a:cs typeface="Arial"/>
            </a:rPr>
            <a:pPr algn="l"/>
            <a:t>monthly range from January 2014 - December 2018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relSizeAnchor>
</c:userShapes>
</file>

<file path=xl/drawings/drawing7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3</xdr:row>
      <xdr:rowOff>104721</xdr:rowOff>
    </xdr:from>
    <xdr:to>
      <xdr:col>9</xdr:col>
      <xdr:colOff>219075</xdr:colOff>
      <xdr:row>20</xdr:row>
      <xdr:rowOff>66621</xdr:rowOff>
    </xdr:to>
    <xdr:grpSp>
      <xdr:nvGrpSpPr>
        <xdr:cNvPr id="8" name="Group 1"/>
        <xdr:cNvGrpSpPr/>
      </xdr:nvGrpSpPr>
      <xdr:grpSpPr>
        <a:xfrm>
          <a:off x="628650" y="685746"/>
          <a:ext cx="5448300" cy="3200400"/>
          <a:chOff x="628650" y="685746"/>
          <a:chExt cx="5448300" cy="3200400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352603" y="685800"/>
          <a:ext cx="2724347" cy="318627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637848" y="685746"/>
          <a:ext cx="2724347" cy="318627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0">
        <xdr:nvSpPr>
          <xdr:cNvPr id="6" name="TextBox 2"/>
          <xdr:cNvSpPr txBox="1"/>
        </xdr:nvSpPr>
        <xdr:spPr>
          <a:xfrm>
            <a:off x="628650" y="3653970"/>
            <a:ext cx="3409950" cy="2321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7EF8E3B6-523F-4EE3-9E3C-B987A9D55CCB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February 2019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86426" y="35718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74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0.14947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7830" y="0"/>
          <a:ext cx="2616517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0.13992</cdr:x>
      <cdr:y>0.55304</cdr:y>
    </cdr:from>
    <cdr:to>
      <cdr:x>0.50004</cdr:x>
      <cdr:y>0.84599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381191" y="1762125"/>
          <a:ext cx="981081" cy="93343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45720" rIns="45720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Western 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region</a:t>
          </a:r>
          <a:endParaRPr lang="en-US" sz="900">
            <a:solidFill>
              <a:schemeClr val="accent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Appalachian </a:t>
          </a: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region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Interior region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000" b="1" baseline="0">
            <a:solidFill>
              <a:schemeClr val="accent5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0.60417</cdr:x>
      <cdr:y>0.11837</cdr:y>
    </cdr:from>
    <cdr:to>
      <cdr:x>0.93403</cdr:x>
      <cdr:y>0.22786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657350" y="381000"/>
          <a:ext cx="904875" cy="3524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75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0.13393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0"/>
          <a:ext cx="2576523" cy="4286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coal production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7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561975</xdr:colOff>
      <xdr:row>3</xdr:row>
      <xdr:rowOff>95195</xdr:rowOff>
    </xdr:from>
    <xdr:to>
      <xdr:col>9</xdr:col>
      <xdr:colOff>180842</xdr:colOff>
      <xdr:row>20</xdr:row>
      <xdr:rowOff>57150</xdr:rowOff>
    </xdr:to>
    <xdr:grpSp>
      <xdr:nvGrpSpPr>
        <xdr:cNvPr id="5" name="Group 1"/>
        <xdr:cNvGrpSpPr/>
      </xdr:nvGrpSpPr>
      <xdr:grpSpPr>
        <a:xfrm>
          <a:off x="561975" y="676220"/>
          <a:ext cx="5476742" cy="3200455"/>
          <a:chOff x="561975" y="676220"/>
          <a:chExt cx="5476742" cy="3200455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295517" y="6762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561975" y="676220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0">
        <xdr:nvSpPr>
          <xdr:cNvPr id="6" name="TextBox 1"/>
          <xdr:cNvSpPr txBox="1"/>
        </xdr:nvSpPr>
        <xdr:spPr>
          <a:xfrm>
            <a:off x="571499" y="3619500"/>
            <a:ext cx="3629026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1841C7F4-3BAC-400D-AFCA-3C11C35CF51F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February 2019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48326" y="35718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77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0.21307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8576" y="0"/>
          <a:ext cx="2634624" cy="685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0.30555</cdr:x>
      <cdr:y>0.54465</cdr:y>
    </cdr:from>
    <cdr:to>
      <cdr:x>0.74305</cdr:x>
      <cdr:y>0.79465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838185" y="1743098"/>
          <a:ext cx="1200150" cy="8001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electric power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retail and </a:t>
          </a:r>
        </a:p>
        <a:p xmlns:a="http://schemas.openxmlformats.org/drawingml/2006/main"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other industry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5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coke plants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900" b="1" baseline="0">
            <a:solidFill>
              <a:schemeClr val="accent5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0.60069</cdr:x>
      <cdr:y>0.12798</cdr:y>
    </cdr:from>
    <cdr:to>
      <cdr:x>1</cdr:x>
      <cdr:y>0.24107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647813" y="409575"/>
          <a:ext cx="1095387" cy="3619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78.xml><?xml version="1.0" encoding="utf-8"?>
<c:userShapes xmlns:c="http://schemas.openxmlformats.org/drawingml/2006/chart">
  <cdr:relSizeAnchor xmlns:cdr="http://schemas.openxmlformats.org/drawingml/2006/chartDrawing">
    <cdr:from>
      <cdr:x>0.01215</cdr:x>
      <cdr:y>3.12461E-7</cdr:y>
    </cdr:from>
    <cdr:to>
      <cdr:x>0.95139</cdr:x>
      <cdr:y>0.12799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4682" y="1"/>
          <a:ext cx="2681026" cy="40963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coal consumption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 </a:t>
          </a:r>
          <a:endParaRPr lang="en-US" sz="1100"/>
        </a:p>
      </cdr:txBody>
    </cdr:sp>
  </cdr:relSizeAnchor>
</c:userShapes>
</file>

<file path=xl/drawings/drawing7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</xdr:colOff>
      <xdr:row>3</xdr:row>
      <xdr:rowOff>104775</xdr:rowOff>
    </xdr:from>
    <xdr:to>
      <xdr:col>10</xdr:col>
      <xdr:colOff>38100</xdr:colOff>
      <xdr:row>23</xdr:row>
      <xdr:rowOff>85725</xdr:rowOff>
    </xdr:to>
    <xdr:graphicFrame macro="">
      <xdr:nvGraphicFramePr>
        <xdr:cNvPr id="52531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0.xml><?xml version="1.0" encoding="utf-8"?>
<c:userShapes xmlns:c="http://schemas.openxmlformats.org/drawingml/2006/chart">
  <cdr:absSizeAnchor xmlns:cdr="http://schemas.openxmlformats.org/drawingml/2006/chartDrawing">
    <cdr:from>
      <cdr:x>0.01093</cdr:x>
      <cdr:y>0.92419</cdr:y>
    </cdr:from>
    <cdr:ext cx="4229100" cy="215478"/>
    <cdr:sp macro="" textlink="'31'!$A$148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9749" y="2975397"/>
          <a:ext cx="4229100" cy="21547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58ECE484-E076-425A-BF6D-4C910A4C72FD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February 2019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0.07535</cdr:x>
      <cdr:y>0.54963</cdr:y>
    </cdr:from>
    <cdr:ext cx="3180623" cy="249810"/>
    <cdr:sp macro="" textlink="'31'!$A$150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411976" y="1769491"/>
          <a:ext cx="3180623" cy="24981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3CA3C3D2-15BC-4D41-9E49-2806E7A9F382}" type="TxLink">
            <a:rPr lang="en-US" sz="900" b="1" i="0" u="none" strike="noStrike">
              <a:solidFill>
                <a:srgbClr val="ADADAD"/>
              </a:solidFill>
              <a:latin typeface="Arial"/>
              <a:cs typeface="Arial"/>
            </a:rPr>
            <a:pPr/>
            <a:t>monthly range from January 2011 - December 2018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0.92683</cdr:x>
      <cdr:y>0.90533</cdr:y>
    </cdr:from>
    <cdr:to>
      <cdr:x>0.99657</cdr:x>
      <cdr:y>0.99564</cdr:y>
    </cdr:to>
    <cdr:pic>
      <cdr:nvPicPr>
        <cdr:cNvPr id="5" name="Picture 4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67301" y="2914651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8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561756</xdr:colOff>
      <xdr:row>3</xdr:row>
      <xdr:rowOff>101630</xdr:rowOff>
    </xdr:from>
    <xdr:to>
      <xdr:col>9</xdr:col>
      <xdr:colOff>57399</xdr:colOff>
      <xdr:row>20</xdr:row>
      <xdr:rowOff>47155</xdr:rowOff>
    </xdr:to>
    <xdr:grpSp>
      <xdr:nvGrpSpPr>
        <xdr:cNvPr id="5" name="Group 1"/>
        <xdr:cNvGrpSpPr/>
      </xdr:nvGrpSpPr>
      <xdr:grpSpPr>
        <a:xfrm>
          <a:off x="561756" y="682655"/>
          <a:ext cx="5477343" cy="3184025"/>
          <a:chOff x="561756" y="682655"/>
          <a:chExt cx="5477343" cy="3184025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3290885" y="682656"/>
          <a:ext cx="2748214" cy="318402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561756" y="682655"/>
          <a:ext cx="2748214" cy="318402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48326" y="3562351"/>
            <a:ext cx="381273" cy="290755"/>
          </a:xfrm>
          <a:prstGeom prst="rect">
            <a:avLst/>
          </a:prstGeom>
        </xdr:spPr>
      </xdr:pic>
      <xdr:sp macro="" textlink="$A$31">
        <xdr:nvSpPr>
          <xdr:cNvPr id="7" name="TextBox 1"/>
          <xdr:cNvSpPr txBox="1"/>
        </xdr:nvSpPr>
        <xdr:spPr>
          <a:xfrm>
            <a:off x="571749" y="3612943"/>
            <a:ext cx="3495426" cy="232012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5ADE00CA-5CF2-4AE5-AAB3-650035E26A23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February 2019</a:t>
            </a:fld>
            <a:endParaRPr lang="en-US" sz="1100"/>
          </a:p>
        </xdr:txBody>
      </xdr:sp>
    </xdr:grpSp>
    <xdr:clientData/>
  </xdr:twoCellAnchor>
</xdr:wsDr>
</file>

<file path=xl/drawings/drawing82.xml><?xml version="1.0" encoding="utf-8"?>
<c:userShapes xmlns:c="http://schemas.openxmlformats.org/drawingml/2006/chart">
  <cdr:relSizeAnchor xmlns:cdr="http://schemas.openxmlformats.org/drawingml/2006/chartDrawing">
    <cdr:from>
      <cdr:x>0.00516</cdr:x>
      <cdr:y>0</cdr:y>
    </cdr:from>
    <cdr:to>
      <cdr:x>1</cdr:x>
      <cdr:y>0.15195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4537" y="0"/>
          <a:ext cx="2800349" cy="44128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kilowatthours per day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0.13616</cdr:x>
      <cdr:y>0.16572</cdr:y>
    </cdr:from>
    <cdr:to>
      <cdr:x>0.53893</cdr:x>
      <cdr:y>0.48138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374205" y="527660"/>
          <a:ext cx="1106898" cy="10050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tIns="27432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residential sales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industrial sales</a:t>
          </a:r>
          <a:endParaRPr lang="en-US" sz="9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commercial and 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transportation sales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direct use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solidFill>
              <a:schemeClr val="tx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 baseline="0">
            <a:solidFill>
              <a:schemeClr val="accent5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5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0.68512</cdr:x>
      <cdr:y>0.13556</cdr:y>
    </cdr:from>
    <cdr:to>
      <cdr:x>0.90658</cdr:x>
      <cdr:y>0.21099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85982" y="393669"/>
          <a:ext cx="609601" cy="2190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83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0.14583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446" y="0"/>
          <a:ext cx="2585500" cy="42224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electricity consumption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</a:t>
          </a:r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+mn-cs"/>
            </a:rPr>
            <a:t>kilowatthours per day </a:t>
          </a:r>
          <a:endParaRPr lang="en-US" sz="1000">
            <a:latin typeface="Arial" panose="020B0604020202020204" pitchFamily="34" charset="0"/>
          </a:endParaRPr>
        </a:p>
      </cdr:txBody>
    </cdr:sp>
  </cdr:relSizeAnchor>
</c:userShapes>
</file>

<file path=xl/drawings/drawing8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4</xdr:row>
      <xdr:rowOff>0</xdr:rowOff>
    </xdr:from>
    <xdr:to>
      <xdr:col>10</xdr:col>
      <xdr:colOff>0</xdr:colOff>
      <xdr:row>23</xdr:row>
      <xdr:rowOff>123825</xdr:rowOff>
    </xdr:to>
    <xdr:grpSp>
      <xdr:nvGrpSpPr>
        <xdr:cNvPr id="6" name="Group 1"/>
        <xdr:cNvGrpSpPr/>
      </xdr:nvGrpSpPr>
      <xdr:grpSpPr>
        <a:xfrm>
          <a:off x="600075" y="685800"/>
          <a:ext cx="5495925" cy="3200400"/>
          <a:chOff x="600075" y="685800"/>
          <a:chExt cx="5495925" cy="3200400"/>
        </a:xfrm>
      </xdr:grpSpPr>
      <xdr:graphicFrame macro="">
        <xdr:nvGraphicFramePr>
          <xdr:cNvPr id="15" name="Chart 2"/>
          <xdr:cNvGraphicFramePr>
            <a:graphicFrameLocks/>
          </xdr:cNvGraphicFramePr>
        </xdr:nvGraphicFramePr>
        <xdr:xfrm>
          <a:off x="3367013" y="685800"/>
          <a:ext cx="2728987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14" name="Chart 1"/>
          <xdr:cNvGraphicFramePr>
            <a:graphicFrameLocks/>
          </xdr:cNvGraphicFramePr>
        </xdr:nvGraphicFramePr>
        <xdr:xfrm>
          <a:off x="609600" y="685800"/>
          <a:ext cx="2756276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124">
        <xdr:nvSpPr>
          <xdr:cNvPr id="4" name="TextBox 1"/>
          <xdr:cNvSpPr txBox="1"/>
        </xdr:nvSpPr>
        <xdr:spPr>
          <a:xfrm>
            <a:off x="600075" y="3648075"/>
            <a:ext cx="3962400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678DC02B-9890-47B6-9FC5-14B12198E75C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February 2019</a:t>
            </a:fld>
            <a:endParaRPr lang="en-US" sz="1100"/>
          </a:p>
        </xdr:txBody>
      </xdr:sp>
      <xdr:pic>
        <xdr:nvPicPr>
          <xdr:cNvPr id="3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95951" y="358140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85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0.93403</cdr:x>
      <cdr:y>0.1756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2562225" cy="5619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l"/>
          <a:r>
            <a:rPr lang="en-US" sz="10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Annual growth in residential electricity </a:t>
          </a:r>
        </a:p>
        <a:p xmlns:a="http://schemas.openxmlformats.org/drawingml/2006/main">
          <a:pPr algn="l"/>
          <a:r>
            <a:rPr lang="en-US" sz="10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prices</a:t>
          </a:r>
        </a:p>
        <a:p xmlns:a="http://schemas.openxmlformats.org/drawingml/2006/main">
          <a:pPr algn="l"/>
          <a:r>
            <a:rPr lang="en-US" sz="10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percent  	     	    </a:t>
          </a:r>
        </a:p>
      </cdr:txBody>
    </cdr:sp>
  </cdr:relSizeAnchor>
  <cdr:relSizeAnchor xmlns:cdr="http://schemas.openxmlformats.org/drawingml/2006/chartDrawing">
    <cdr:from>
      <cdr:x>0.73264</cdr:x>
      <cdr:y>0.1756</cdr:y>
    </cdr:from>
    <cdr:to>
      <cdr:x>0.94792</cdr:x>
      <cdr:y>0.24702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2009775" y="561975"/>
          <a:ext cx="590550" cy="2286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forecast</a:t>
          </a:r>
          <a:endParaRPr lang="en-US" sz="9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86.xml><?xml version="1.0" encoding="utf-8"?>
<c:userShapes xmlns:c="http://schemas.openxmlformats.org/drawingml/2006/chart">
  <cdr:relSizeAnchor xmlns:cdr="http://schemas.openxmlformats.org/drawingml/2006/chartDrawing">
    <cdr:from>
      <cdr:x>0.11324</cdr:x>
      <cdr:y>0.53846</cdr:y>
    </cdr:from>
    <cdr:to>
      <cdr:x>0.87456</cdr:x>
      <cdr:y>0.82249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619124" y="1733550"/>
          <a:ext cx="4162425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</c:userShapes>
</file>

<file path=xl/drawings/drawing8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561975</xdr:colOff>
      <xdr:row>3</xdr:row>
      <xdr:rowOff>66675</xdr:rowOff>
    </xdr:from>
    <xdr:to>
      <xdr:col>9</xdr:col>
      <xdr:colOff>569595</xdr:colOff>
      <xdr:row>23</xdr:row>
      <xdr:rowOff>61755</xdr:rowOff>
    </xdr:to>
    <xdr:grpSp>
      <xdr:nvGrpSpPr>
        <xdr:cNvPr id="10" name="Group 1"/>
        <xdr:cNvGrpSpPr/>
      </xdr:nvGrpSpPr>
      <xdr:grpSpPr>
        <a:xfrm>
          <a:off x="561975" y="590550"/>
          <a:ext cx="5494020" cy="3233580"/>
          <a:chOff x="561975" y="590550"/>
          <a:chExt cx="5494020" cy="3233580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3495675" y="590550"/>
          <a:ext cx="256032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2" name="Chart 1"/>
          <xdr:cNvGraphicFramePr>
            <a:graphicFrameLocks/>
          </xdr:cNvGraphicFramePr>
        </xdr:nvGraphicFramePr>
        <xdr:xfrm>
          <a:off x="571498" y="590550"/>
          <a:ext cx="292608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">
        <xdr:nvSpPr>
          <xdr:cNvPr id="3" name="TextBox 3"/>
          <xdr:cNvSpPr txBox="1"/>
        </xdr:nvSpPr>
        <xdr:spPr>
          <a:xfrm>
            <a:off x="2790824" y="1476376"/>
            <a:ext cx="771525" cy="176212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r>
              <a:rPr lang="en-US" sz="900" b="1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cs typeface="Arial" panose="020B0604020202020204" pitchFamily="34" charset="0"/>
              </a:rPr>
              <a:t>coal</a:t>
            </a:r>
          </a:p>
          <a:p>
            <a:endParaRPr lang="en-US" sz="900" b="0">
              <a:latin typeface="Arial" panose="020B0604020202020204" pitchFamily="34" charset="0"/>
              <a:cs typeface="Arial" panose="020B0604020202020204" pitchFamily="34" charset="0"/>
            </a:endParaRPr>
          </a:p>
          <a:p>
            <a:r>
              <a:rPr lang="en-US" sz="900" b="1">
                <a:solidFill>
                  <a:schemeClr val="accent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natural gas</a:t>
            </a:r>
          </a:p>
          <a:p>
            <a:endPara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  <a:p>
            <a:endParaRPr lang="en-US" sz="900" b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  <a:p>
            <a:endParaRPr lang="en-US" sz="900" b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  <a:p>
            <a:endParaRPr lang="en-US" sz="900" b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  <a:p>
            <a:r>
              <a:rPr lang="en-US" sz="900" b="1">
                <a:solidFill>
                  <a:schemeClr val="accent5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nuclear</a:t>
            </a:r>
          </a:p>
          <a:p>
            <a:r>
              <a:rPr lang="en-US" sz="900" b="1">
                <a:solidFill>
                  <a:schemeClr val="accent3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non-hydro </a:t>
            </a:r>
          </a:p>
          <a:p>
            <a:r>
              <a:rPr lang="en-US" sz="900" b="1">
                <a:solidFill>
                  <a:schemeClr val="accent3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renewables</a:t>
            </a:r>
          </a:p>
          <a:p>
            <a:r>
              <a:rPr lang="en-US" sz="900" b="1">
                <a:solidFill>
                  <a:schemeClr val="accent1">
                    <a:lumMod val="75000"/>
                  </a:schemeClr>
                </a:solidFill>
                <a:latin typeface="Arial" panose="020B0604020202020204" pitchFamily="34" charset="0"/>
                <a:cs typeface="Arial" panose="020B0604020202020204" pitchFamily="34" charset="0"/>
              </a:rPr>
              <a:t>hydropower</a:t>
            </a:r>
          </a:p>
          <a:p>
            <a:r>
              <a:rPr lang="en-US" sz="900" b="1">
                <a:solidFill>
                  <a:schemeClr val="bg1">
                    <a:lumMod val="65000"/>
                  </a:schemeClr>
                </a:solidFill>
                <a:latin typeface="Arial" panose="020B0604020202020204" pitchFamily="34" charset="0"/>
                <a:cs typeface="Arial" panose="020B0604020202020204" pitchFamily="34" charset="0"/>
              </a:rPr>
              <a:t>other</a:t>
            </a:r>
          </a:p>
          <a:p>
            <a:endParaRPr lang="en-US" sz="1100"/>
          </a:p>
        </xdr:txBody>
      </xdr:sp>
      <xdr:sp macro="" textlink="$A$37">
        <xdr:nvSpPr>
          <xdr:cNvPr id="7" name="TextBox 2"/>
          <xdr:cNvSpPr txBox="1"/>
        </xdr:nvSpPr>
        <xdr:spPr>
          <a:xfrm>
            <a:off x="561975" y="3419475"/>
            <a:ext cx="4752583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969EEE60-BAD4-4BC7-8D99-73931B0BAE58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Note: Labels show percentage share of total generation provided by coal and natural gas.</a:t>
            </a:fld>
            <a:endParaRPr lang="en-US" sz="1100"/>
          </a:p>
        </xdr:txBody>
      </xdr:sp>
      <xdr:sp macro="" textlink="$A$36">
        <xdr:nvSpPr>
          <xdr:cNvPr id="8" name="TextBox 1"/>
          <xdr:cNvSpPr txBox="1"/>
        </xdr:nvSpPr>
        <xdr:spPr>
          <a:xfrm>
            <a:off x="590550" y="3590925"/>
            <a:ext cx="3486150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CAA26D58-4056-4D41-916B-1E33CC06A91E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February 2019</a:t>
            </a:fld>
            <a:endParaRPr lang="en-US" sz="1100"/>
          </a:p>
        </xdr:txBody>
      </xdr:sp>
      <xdr:pic>
        <xdr:nvPicPr>
          <xdr:cNvPr id="5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67376" y="34861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88.xml><?xml version="1.0" encoding="utf-8"?>
<c:userShapes xmlns:c="http://schemas.openxmlformats.org/drawingml/2006/chart">
  <cdr:relSizeAnchor xmlns:cdr="http://schemas.openxmlformats.org/drawingml/2006/chartDrawing">
    <cdr:from>
      <cdr:x>0.73289</cdr:x>
      <cdr:y>0.13393</cdr:y>
    </cdr:from>
    <cdr:to>
      <cdr:x>0.94866</cdr:x>
      <cdr:y>0.21429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876433" y="428625"/>
          <a:ext cx="552440" cy="25718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89.xml><?xml version="1.0" encoding="utf-8"?>
<c:userShapes xmlns:c="http://schemas.openxmlformats.org/drawingml/2006/chart">
  <cdr:relSizeAnchor xmlns:cdr="http://schemas.openxmlformats.org/drawingml/2006/chartDrawing">
    <cdr:from>
      <cdr:x>0.81707</cdr:x>
      <cdr:y>0.57212</cdr:y>
    </cdr:from>
    <cdr:to>
      <cdr:x>0.83798</cdr:x>
      <cdr:y>0.60503</cdr:y>
    </cdr:to>
    <cdr:sp macro="" textlink="">
      <cdr:nvSpPr>
        <cdr:cNvPr id="4" name="Rectangle 3"/>
        <cdr:cNvSpPr/>
      </cdr:nvSpPr>
      <cdr:spPr bwMode="auto">
        <a:xfrm xmlns:a="http://schemas.openxmlformats.org/drawingml/2006/main">
          <a:off x="4467225" y="1876425"/>
          <a:ext cx="114300" cy="107950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 w="1" cap="flat" cmpd="sng" algn="ctr">
          <a:noFill/>
          <a:prstDash val="solid"/>
          <a:round/>
          <a:headEnd type="none" w="med" len="med"/>
          <a:tailEnd type="none" w="med" len="med"/>
        </a:ln>
        <a:effectLst xmlns:a="http://schemas.openxmlformats.org/drawingml/2006/main"/>
      </cdr:spPr>
      <cdr:txBody>
        <a:bodyPr xmlns:a="http://schemas.openxmlformats.org/drawingml/2006/main" vertOverflow="clip" wrap="square" lIns="18288" tIns="0" rIns="0" bIns="0" upright="1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0.03268</cdr:x>
      <cdr:y>0.0119</cdr:y>
    </cdr:from>
    <cdr:to>
      <cdr:x>0.43137</cdr:x>
      <cdr:y>0.31548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95251" y="38100"/>
          <a:ext cx="1162050" cy="9715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</cdr:x>
      <cdr:y>0.0119</cdr:y>
    </cdr:from>
    <cdr:to>
      <cdr:x>0.96405</cdr:x>
      <cdr:y>0.14583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0" y="38100"/>
          <a:ext cx="2809876" cy="4286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U.S. electricity generation by fuel, all sectors</a:t>
          </a:r>
        </a:p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megawatthours per day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0.60872</cdr:x>
      <cdr:y>0.14286</cdr:y>
    </cdr:from>
    <cdr:to>
      <cdr:x>0.90169</cdr:x>
      <cdr:y>0.24107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781177" y="457200"/>
          <a:ext cx="857240" cy="3143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9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</xdr:colOff>
      <xdr:row>3</xdr:row>
      <xdr:rowOff>9193</xdr:rowOff>
    </xdr:from>
    <xdr:to>
      <xdr:col>10</xdr:col>
      <xdr:colOff>28641</xdr:colOff>
      <xdr:row>22</xdr:row>
      <xdr:rowOff>133348</xdr:rowOff>
    </xdr:to>
    <xdr:grpSp>
      <xdr:nvGrpSpPr>
        <xdr:cNvPr id="3" name="Group 1"/>
        <xdr:cNvGrpSpPr/>
      </xdr:nvGrpSpPr>
      <xdr:grpSpPr>
        <a:xfrm>
          <a:off x="609635" y="533068"/>
          <a:ext cx="5515006" cy="3200730"/>
          <a:chOff x="609635" y="533233"/>
          <a:chExt cx="5495890" cy="3200565"/>
        </a:xfrm>
      </xdr:grpSpPr>
      <xdr:graphicFrame macro="">
        <xdr:nvGraphicFramePr>
          <xdr:cNvPr id="6" name="Chart 2"/>
          <xdr:cNvGraphicFramePr>
            <a:graphicFrameLocks/>
          </xdr:cNvGraphicFramePr>
        </xdr:nvGraphicFramePr>
        <xdr:xfrm>
          <a:off x="3142137" y="533233"/>
          <a:ext cx="2963388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2" name="Chart 1"/>
          <xdr:cNvGraphicFramePr>
            <a:graphicFrameLocks/>
          </xdr:cNvGraphicFramePr>
        </xdr:nvGraphicFramePr>
        <xdr:xfrm>
          <a:off x="619365" y="533397"/>
          <a:ext cx="2523744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5">
        <xdr:nvSpPr>
          <xdr:cNvPr id="4" name="TextBox 2"/>
          <xdr:cNvSpPr txBox="1"/>
        </xdr:nvSpPr>
        <xdr:spPr>
          <a:xfrm>
            <a:off x="619124" y="3090681"/>
            <a:ext cx="4852161" cy="4957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fld id="{9E38ED5E-B9A8-4CBE-BA65-D52533E35D4E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Note: Hydropower excludes pumped storage generation.  Liquid biofuels include ethanol and biodiesel.  Other biomass includes municipal waste from biogenic sources, landfill gas, and other non-wood waste.</a:t>
            </a:fld>
            <a:endParaRPr lang="en-US" sz="1100"/>
          </a:p>
        </xdr:txBody>
      </xdr:sp>
      <xdr:sp macro="" textlink="$A$37">
        <xdr:nvSpPr>
          <xdr:cNvPr id="5" name="TextBox 1"/>
          <xdr:cNvSpPr txBox="1"/>
        </xdr:nvSpPr>
        <xdr:spPr>
          <a:xfrm>
            <a:off x="609635" y="3497416"/>
            <a:ext cx="3255716" cy="236382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fld id="{DECD9D5F-D811-447B-8D59-B86D74C8AB7C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February 2019</a:t>
            </a:fld>
            <a:endParaRPr lang="en-US" sz="1100"/>
          </a:p>
        </xdr:txBody>
      </xdr:sp>
      <xdr:pic>
        <xdr:nvPicPr>
          <xdr:cNvPr id="9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95951" y="340042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91.xml><?xml version="1.0" encoding="utf-8"?>
<c:userShapes xmlns:c="http://schemas.openxmlformats.org/drawingml/2006/chart">
  <cdr:relSizeAnchor xmlns:cdr="http://schemas.openxmlformats.org/drawingml/2006/chartDrawing">
    <cdr:from>
      <cdr:x>0.68822</cdr:x>
      <cdr:y>0.22624</cdr:y>
    </cdr:from>
    <cdr:to>
      <cdr:x>1</cdr:x>
      <cdr:y>0.67666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039463" y="724067"/>
          <a:ext cx="923925" cy="144151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net change</a:t>
          </a:r>
        </a:p>
        <a:p xmlns:a="http://schemas.openxmlformats.org/drawingml/2006/main">
          <a:r>
            <a:rPr lang="en-US" sz="900" b="1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solar </a:t>
          </a:r>
        </a:p>
        <a:p xmlns:a="http://schemas.openxmlformats.org/drawingml/2006/main">
          <a:r>
            <a:rPr lang="en-US" sz="900" b="1">
              <a:solidFill>
                <a:schemeClr val="accent1">
                  <a:lumMod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wind</a:t>
          </a:r>
        </a:p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hydropower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liquid biofuels</a:t>
          </a:r>
        </a:p>
        <a:p xmlns:a="http://schemas.openxmlformats.org/drawingml/2006/main">
          <a:r>
            <a:rPr lang="en-US" sz="900" b="1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geothermal</a:t>
          </a:r>
        </a:p>
        <a:p xmlns:a="http://schemas.openxmlformats.org/drawingml/2006/main">
          <a:r>
            <a:rPr lang="en-US" sz="900" b="1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wood biomass</a:t>
          </a:r>
        </a:p>
        <a:p xmlns:a="http://schemas.openxmlformats.org/drawingml/2006/main">
          <a:r>
            <a:rPr lang="en-US" sz="900" b="1">
              <a:solidFill>
                <a:schemeClr val="accent2">
                  <a:lumMod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waste biomass</a:t>
          </a:r>
        </a:p>
      </cdr:txBody>
    </cdr:sp>
  </cdr:relSizeAnchor>
</c:userShapes>
</file>

<file path=xl/drawings/drawing9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4</xdr:row>
      <xdr:rowOff>0</xdr:rowOff>
    </xdr:from>
    <xdr:to>
      <xdr:col>10</xdr:col>
      <xdr:colOff>19050</xdr:colOff>
      <xdr:row>23</xdr:row>
      <xdr:rowOff>123825</xdr:rowOff>
    </xdr:to>
    <xdr:grpSp>
      <xdr:nvGrpSpPr>
        <xdr:cNvPr id="8" name="Group 1"/>
        <xdr:cNvGrpSpPr/>
      </xdr:nvGrpSpPr>
      <xdr:grpSpPr>
        <a:xfrm>
          <a:off x="628650" y="685800"/>
          <a:ext cx="5486400" cy="3200400"/>
          <a:chOff x="628650" y="685800"/>
          <a:chExt cx="5486400" cy="3200400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3371850" y="685800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628650" y="685800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2">
        <xdr:nvSpPr>
          <xdr:cNvPr id="6" name="TextBox 1"/>
          <xdr:cNvSpPr txBox="1"/>
        </xdr:nvSpPr>
        <xdr:spPr>
          <a:xfrm>
            <a:off x="628650" y="3638550"/>
            <a:ext cx="3714750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778B8BA7-5676-4DD8-ADBD-89E6C272E3FE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February 2019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24526" y="358140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93.xml><?xml version="1.0" encoding="utf-8"?>
<c:userShapes xmlns:c="http://schemas.openxmlformats.org/drawingml/2006/chart">
  <cdr:relSizeAnchor xmlns:cdr="http://schemas.openxmlformats.org/drawingml/2006/chartDrawing">
    <cdr:from>
      <cdr:x>0.1493</cdr:x>
      <cdr:y>0.13393</cdr:y>
    </cdr:from>
    <cdr:to>
      <cdr:x>0.43793</cdr:x>
      <cdr:y>0.33929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09566" y="428625"/>
          <a:ext cx="791770" cy="6572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" tIns="18288" rIns="9144" bIns="18288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natural gas</a:t>
          </a:r>
        </a:p>
        <a:p xmlns:a="http://schemas.openxmlformats.org/drawingml/2006/main">
          <a:r>
            <a:rPr lang="en-US" sz="900" b="1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petroleum</a:t>
          </a:r>
        </a:p>
        <a:p xmlns:a="http://schemas.openxmlformats.org/drawingml/2006/main">
          <a:r>
            <a:rPr lang="en-US" sz="900" b="1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coal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tx1">
                <a:lumMod val="65000"/>
                <a:lumOff val="35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94.xml><?xml version="1.0" encoding="utf-8"?>
<c:userShapes xmlns:c="http://schemas.openxmlformats.org/drawingml/2006/chart">
  <cdr:relSizeAnchor xmlns:cdr="http://schemas.openxmlformats.org/drawingml/2006/chartDrawing">
    <cdr:from>
      <cdr:x>0.14931</cdr:x>
      <cdr:y>0.28274</cdr:y>
    </cdr:from>
    <cdr:to>
      <cdr:x>0.60069</cdr:x>
      <cdr:y>0.76488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09575" y="904875"/>
          <a:ext cx="1238238" cy="154304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total energy</a:t>
          </a:r>
        </a:p>
        <a:p xmlns:a="http://schemas.openxmlformats.org/drawingml/2006/main"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2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petroleum</a:t>
          </a:r>
        </a:p>
        <a:p xmlns:a="http://schemas.openxmlformats.org/drawingml/2006/main">
          <a:endParaRPr lang="en-US" sz="900">
            <a:solidFill>
              <a:schemeClr val="accent2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natural gas</a:t>
          </a:r>
        </a:p>
        <a:p xmlns:a="http://schemas.openxmlformats.org/drawingml/2006/main">
          <a:endParaRPr lang="en-US" sz="900">
            <a:solidFill>
              <a:schemeClr val="accent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coal</a:t>
          </a:r>
          <a:endParaRPr lang="en-US" sz="9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0.00347</cdr:x>
      <cdr:y>0.00298</cdr:y>
    </cdr:from>
    <cdr:to>
      <cdr:x>0.94097</cdr:x>
      <cdr:y>0.14881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9525" y="9524"/>
          <a:ext cx="2571750" cy="4667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annual carbon emissions by source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metric tons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9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9525</xdr:rowOff>
    </xdr:from>
    <xdr:to>
      <xdr:col>9</xdr:col>
      <xdr:colOff>590550</xdr:colOff>
      <xdr:row>22</xdr:row>
      <xdr:rowOff>152400</xdr:rowOff>
    </xdr:to>
    <xdr:graphicFrame macro="">
      <xdr:nvGraphicFramePr>
        <xdr:cNvPr id="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6.xml><?xml version="1.0" encoding="utf-8"?>
<c:userShapes xmlns:c="http://schemas.openxmlformats.org/drawingml/2006/chart">
  <cdr:absSizeAnchor xmlns:cdr="http://schemas.openxmlformats.org/drawingml/2006/chartDrawing">
    <cdr:from>
      <cdr:x>0.00918</cdr:x>
      <cdr:y>0.92011</cdr:y>
    </cdr:from>
    <cdr:ext cx="4229100" cy="238125"/>
    <cdr:sp macro="" textlink="'37'!$A$48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0202" y="2962262"/>
          <a:ext cx="4229100" cy="238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210FA31A-C0D9-439B-BFA5-2895FEC1A022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February 2019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0.87108</cdr:x>
      <cdr:y>0.16272</cdr:y>
    </cdr:from>
    <cdr:to>
      <cdr:x>0.96864</cdr:x>
      <cdr:y>0.25444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4762500" y="523875"/>
          <a:ext cx="533400" cy="2952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0.93026</cdr:x>
      <cdr:y>0.90533</cdr:y>
    </cdr:from>
    <cdr:to>
      <cdr:x>1</cdr:x>
      <cdr:y>0.99564</cdr:y>
    </cdr:to>
    <cdr:pic>
      <cdr:nvPicPr>
        <cdr:cNvPr id="4" name="Picture 3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86077" y="2914651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9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3</xdr:row>
      <xdr:rowOff>47065</xdr:rowOff>
    </xdr:from>
    <xdr:to>
      <xdr:col>10</xdr:col>
      <xdr:colOff>9799</xdr:colOff>
      <xdr:row>22</xdr:row>
      <xdr:rowOff>147479</xdr:rowOff>
    </xdr:to>
    <xdr:grpSp>
      <xdr:nvGrpSpPr>
        <xdr:cNvPr id="5" name="Group 1"/>
        <xdr:cNvGrpSpPr/>
      </xdr:nvGrpSpPr>
      <xdr:grpSpPr>
        <a:xfrm>
          <a:off x="847726" y="570940"/>
          <a:ext cx="5496198" cy="3176989"/>
          <a:chOff x="847726" y="570940"/>
          <a:chExt cx="5496198" cy="3176989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5199950" y="570940"/>
          <a:ext cx="1143000" cy="3172206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2" name="Chart 1"/>
          <xdr:cNvGraphicFramePr>
            <a:graphicFrameLocks/>
          </xdr:cNvGraphicFramePr>
        </xdr:nvGraphicFramePr>
        <xdr:xfrm>
          <a:off x="862012" y="571495"/>
          <a:ext cx="4352544" cy="3172206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5">
        <xdr:nvSpPr>
          <xdr:cNvPr id="6" name="TextBox 2"/>
          <xdr:cNvSpPr txBox="1"/>
        </xdr:nvSpPr>
        <xdr:spPr>
          <a:xfrm>
            <a:off x="847726" y="3209925"/>
            <a:ext cx="4552950" cy="38238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fld id="{E7A86FAC-7852-457C-8ACA-AF750AB50853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Note: EIA calculations based on National Oceanic and Atmospheric Administration (NOAA) data. Projections reflect NOAA's 14-16 month outlook.</a:t>
            </a:fld>
            <a:endParaRPr lang="en-US" sz="1100"/>
          </a:p>
        </xdr:txBody>
      </xdr:sp>
      <xdr:sp macro="" textlink="$A$34">
        <xdr:nvSpPr>
          <xdr:cNvPr id="7" name="TextBox 1"/>
          <xdr:cNvSpPr txBox="1"/>
        </xdr:nvSpPr>
        <xdr:spPr>
          <a:xfrm>
            <a:off x="866774" y="3516778"/>
            <a:ext cx="4276725" cy="23115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4883D7F4-281A-4CB4-8FE4-F3A5AF2B2104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February 2019</a:t>
            </a:fld>
            <a:endParaRPr lang="en-US" sz="1100"/>
          </a:p>
        </xdr:txBody>
      </xdr:sp>
      <xdr:pic>
        <xdr:nvPicPr>
          <xdr:cNvPr id="4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962651" y="3441587"/>
            <a:ext cx="381273" cy="288194"/>
          </a:xfrm>
          <a:prstGeom prst="rect">
            <a:avLst/>
          </a:prstGeom>
        </xdr:spPr>
      </xdr:pic>
    </xdr:grpSp>
    <xdr:clientData/>
  </xdr:twoCellAnchor>
</xdr:wsDr>
</file>

<file path=xl/drawings/drawing98.xml><?xml version="1.0" encoding="utf-8"?>
<c:userShapes xmlns:c="http://schemas.openxmlformats.org/drawingml/2006/chart">
  <cdr:relSizeAnchor xmlns:cdr="http://schemas.openxmlformats.org/drawingml/2006/chartDrawing">
    <cdr:from>
      <cdr:x>0.84669</cdr:x>
      <cdr:y>0.14413</cdr:y>
    </cdr:from>
    <cdr:to>
      <cdr:x>0.97745</cdr:x>
      <cdr:y>0.4881</cdr:y>
    </cdr:to>
    <cdr:sp macro="" textlink="">
      <cdr:nvSpPr>
        <cdr:cNvPr id="7" name="TextBox 6"/>
        <cdr:cNvSpPr txBox="1"/>
      </cdr:nvSpPr>
      <cdr:spPr>
        <a:xfrm xmlns:a="http://schemas.openxmlformats.org/drawingml/2006/main">
          <a:off x="3700463" y="457204"/>
          <a:ext cx="571501" cy="10911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warmer</a:t>
          </a:r>
        </a:p>
        <a:p xmlns:a="http://schemas.openxmlformats.org/drawingml/2006/main"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cooler</a:t>
          </a:r>
        </a:p>
      </cdr:txBody>
    </cdr:sp>
  </cdr:relSizeAnchor>
  <cdr:relSizeAnchor xmlns:cdr="http://schemas.openxmlformats.org/drawingml/2006/chartDrawing">
    <cdr:from>
      <cdr:x>0.84325</cdr:x>
      <cdr:y>0.16314</cdr:y>
    </cdr:from>
    <cdr:to>
      <cdr:x>0.84395</cdr:x>
      <cdr:y>0.30014</cdr:y>
    </cdr:to>
    <cdr:cxnSp macro="">
      <cdr:nvCxnSpPr>
        <cdr:cNvPr id="4" name="Straight Arrow Connector 3"/>
        <cdr:cNvCxnSpPr/>
      </cdr:nvCxnSpPr>
      <cdr:spPr bwMode="auto">
        <a:xfrm xmlns:a="http://schemas.openxmlformats.org/drawingml/2006/main">
          <a:off x="3670300" y="517525"/>
          <a:ext cx="3016" cy="434583"/>
        </a:xfrm>
        <a:prstGeom xmlns:a="http://schemas.openxmlformats.org/drawingml/2006/main" prst="straightConnector1">
          <a:avLst/>
        </a:prstGeom>
        <a:ln xmlns:a="http://schemas.openxmlformats.org/drawingml/2006/main" w="12700">
          <a:headEnd type="triangle"/>
          <a:tailEnd type="triangle"/>
        </a:ln>
        <a:effectLst xmlns:a="http://schemas.openxmlformats.org/drawingml/2006/main"/>
      </cdr:spPr>
      <cdr:style>
        <a:lnRef xmlns:a="http://schemas.openxmlformats.org/drawingml/2006/main" idx="2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1">
          <a:schemeClr val="dk1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9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19051</xdr:colOff>
      <xdr:row>4</xdr:row>
      <xdr:rowOff>28575</xdr:rowOff>
    </xdr:from>
    <xdr:to>
      <xdr:col>9</xdr:col>
      <xdr:colOff>114301</xdr:colOff>
      <xdr:row>20</xdr:row>
      <xdr:rowOff>42705</xdr:rowOff>
    </xdr:to>
    <xdr:grpSp>
      <xdr:nvGrpSpPr>
        <xdr:cNvPr id="9" name="Group 1"/>
        <xdr:cNvGrpSpPr/>
      </xdr:nvGrpSpPr>
      <xdr:grpSpPr>
        <a:xfrm>
          <a:off x="933451" y="752475"/>
          <a:ext cx="5467350" cy="3214530"/>
          <a:chOff x="933451" y="752475"/>
          <a:chExt cx="5467350" cy="3214530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5283173" y="752475"/>
          <a:ext cx="1117628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942976" y="753366"/>
          <a:ext cx="4364184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3">
        <xdr:nvSpPr>
          <xdr:cNvPr id="6" name="TextBox 2"/>
          <xdr:cNvSpPr txBox="1"/>
        </xdr:nvSpPr>
        <xdr:spPr>
          <a:xfrm>
            <a:off x="933451" y="3362326"/>
            <a:ext cx="4505324" cy="365869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fld id="{1F18AC06-64D2-47E9-AD44-A3598846F286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Note: EIA calculations based on National Oceanic and Atmospheric Administration (NOAA) data. Projections reflect NOAA's 14-16 month outlook.</a:t>
            </a:fld>
            <a:endParaRPr lang="en-US" sz="1100"/>
          </a:p>
        </xdr:txBody>
      </xdr:sp>
      <xdr:sp macro="" textlink="$A$32">
        <xdr:nvSpPr>
          <xdr:cNvPr id="7" name="TextBox 1"/>
          <xdr:cNvSpPr txBox="1"/>
        </xdr:nvSpPr>
        <xdr:spPr>
          <a:xfrm>
            <a:off x="962025" y="3733800"/>
            <a:ext cx="3714750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D4CDBA10-B230-4642-AB8C-7306F8D1EBE2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February 2019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000751" y="36385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100.xml><?xml version="1.0" encoding="utf-8"?>
<c:userShapes xmlns:c="http://schemas.openxmlformats.org/drawingml/2006/chart">
  <cdr:relSizeAnchor xmlns:cdr="http://schemas.openxmlformats.org/drawingml/2006/chartDrawing">
    <cdr:from>
      <cdr:x>0.0057</cdr:x>
      <cdr:y>3.12461E-7</cdr:y>
    </cdr:from>
    <cdr:to>
      <cdr:x>0.63512</cdr:x>
      <cdr:y>0.14555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24876" y="1"/>
          <a:ext cx="2746905" cy="46583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eaLnBrk="0" hangingPunct="0"/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winter heating degree days</a:t>
          </a:r>
        </a:p>
        <a:p xmlns:a="http://schemas.openxmlformats.org/drawingml/2006/main">
          <a:pPr marL="0" marR="0" lvl="0" indent="0" defTabSz="914400" rtl="0" eaLnBrk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0" i="0" baseline="0">
              <a:effectLst/>
              <a:latin typeface="+mn-lt"/>
              <a:ea typeface="+mn-ea"/>
              <a:cs typeface="+mn-cs"/>
            </a:rPr>
            <a:t>population-weighted</a:t>
          </a:r>
          <a:endParaRPr lang="en-US" sz="1000">
            <a:effectLst/>
          </a:endParaRPr>
        </a:p>
        <a:p xmlns:a="http://schemas.openxmlformats.org/drawingml/2006/main">
          <a:pPr eaLnBrk="0" hangingPunct="0"/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0.0371</cdr:x>
      <cdr:y>0.71429</cdr:y>
    </cdr:from>
    <cdr:to>
      <cdr:x>0.24663</cdr:x>
      <cdr:y>1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161924" y="3009009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0.84028</cdr:x>
      <cdr:y>0.14385</cdr:y>
    </cdr:from>
    <cdr:to>
      <cdr:x>0.84101</cdr:x>
      <cdr:y>0.28246</cdr:y>
    </cdr:to>
    <cdr:cxnSp macro="">
      <cdr:nvCxnSpPr>
        <cdr:cNvPr id="7" name="Straight Arrow Connector 6"/>
        <cdr:cNvCxnSpPr/>
      </cdr:nvCxnSpPr>
      <cdr:spPr bwMode="auto">
        <a:xfrm xmlns:a="http://schemas.openxmlformats.org/drawingml/2006/main" flipH="1">
          <a:off x="3667124" y="460375"/>
          <a:ext cx="3177" cy="443609"/>
        </a:xfrm>
        <a:prstGeom xmlns:a="http://schemas.openxmlformats.org/drawingml/2006/main" prst="straightConnector1">
          <a:avLst/>
        </a:prstGeom>
        <a:ln xmlns:a="http://schemas.openxmlformats.org/drawingml/2006/main" w="12700">
          <a:headEnd type="triangle"/>
          <a:tailEnd type="triangle"/>
        </a:ln>
        <a:effectLst xmlns:a="http://schemas.openxmlformats.org/drawingml/2006/main"/>
      </cdr:spPr>
      <cdr:style>
        <a:lnRef xmlns:a="http://schemas.openxmlformats.org/drawingml/2006/main" idx="2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1">
          <a:schemeClr val="dk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0.84464</cdr:x>
      <cdr:y>0.11877</cdr:y>
    </cdr:from>
    <cdr:to>
      <cdr:x>1</cdr:x>
      <cdr:y>0.34496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3686174" y="380109"/>
          <a:ext cx="678009" cy="7238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>
              <a:effectLst/>
              <a:latin typeface="+mn-lt"/>
              <a:ea typeface="+mn-ea"/>
              <a:cs typeface="+mn-cs"/>
            </a:rPr>
            <a:t>cooler</a:t>
          </a:r>
          <a:endParaRPr lang="en-US">
            <a:effectLst/>
          </a:endParaRPr>
        </a:p>
        <a:p xmlns:a="http://schemas.openxmlformats.org/drawingml/2006/main">
          <a:endParaRPr lang="en-US" sz="1100" b="1">
            <a:effectLst/>
            <a:latin typeface="+mn-lt"/>
            <a:ea typeface="+mn-ea"/>
            <a:cs typeface="+mn-cs"/>
          </a:endParaRPr>
        </a:p>
        <a:p xmlns:a="http://schemas.openxmlformats.org/drawingml/2006/main">
          <a:r>
            <a:rPr lang="en-US" sz="1100" b="1">
              <a:effectLst/>
              <a:latin typeface="+mn-lt"/>
              <a:ea typeface="+mn-ea"/>
              <a:cs typeface="+mn-cs"/>
            </a:rPr>
            <a:t>warmer</a:t>
          </a:r>
          <a:endParaRPr lang="en-US">
            <a:effectLst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10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</xdr:colOff>
      <xdr:row>4</xdr:row>
      <xdr:rowOff>57150</xdr:rowOff>
    </xdr:from>
    <xdr:to>
      <xdr:col>17</xdr:col>
      <xdr:colOff>419100</xdr:colOff>
      <xdr:row>47</xdr:row>
      <xdr:rowOff>14931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3900" y="742950"/>
          <a:ext cx="10058400" cy="692055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Book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s"/>
    </sheetNames>
    <definedNames>
      <definedName name="TransList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Office Theme">
  <a:themeElements>
    <a:clrScheme name="EIA">
      <a:dk1>
        <a:srgbClr val="000000"/>
      </a:dk1>
      <a:lt1>
        <a:srgbClr val="FFFFFF"/>
      </a:lt1>
      <a:dk2>
        <a:srgbClr val="003953"/>
      </a:dk2>
      <a:lt2>
        <a:srgbClr val="333333"/>
      </a:lt2>
      <a:accent1>
        <a:srgbClr val="0096D7"/>
      </a:accent1>
      <a:accent2>
        <a:srgbClr val="BD732A"/>
      </a:accent2>
      <a:accent3>
        <a:srgbClr val="5D9732"/>
      </a:accent3>
      <a:accent4>
        <a:srgbClr val="FFC702"/>
      </a:accent4>
      <a:accent5>
        <a:srgbClr val="A33340"/>
      </a:accent5>
      <a:accent6>
        <a:srgbClr val="675005"/>
      </a:accent6>
      <a:hlink>
        <a:srgbClr val="0096D7"/>
      </a:hlink>
      <a:folHlink>
        <a:srgbClr val="5D9732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eia.gov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5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7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9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2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5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0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3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6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9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1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7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0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2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5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7.xml"/><Relationship Id="rId2" Type="http://schemas.openxmlformats.org/officeDocument/2006/relationships/printerSettings" Target="../printerSettings/printerSettings39.bin"/><Relationship Id="rId1" Type="http://schemas.openxmlformats.org/officeDocument/2006/relationships/hyperlink" Target="http://www.eia.gov/forecasts/steo/special/pdf/2012_sp_04.pdf" TargetMode="External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9.xml"/><Relationship Id="rId2" Type="http://schemas.openxmlformats.org/officeDocument/2006/relationships/printerSettings" Target="../printerSettings/printerSettings40.bin"/><Relationship Id="rId1" Type="http://schemas.openxmlformats.org/officeDocument/2006/relationships/hyperlink" Target="http://www.eia.gov/forecasts/steo/special/pdf/2012_sp_04.pdf" TargetMode="External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1.xml"/><Relationship Id="rId1" Type="http://schemas.openxmlformats.org/officeDocument/2006/relationships/printerSettings" Target="../printerSettings/printerSettings4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H56"/>
  <sheetViews>
    <sheetView tabSelected="1" workbookViewId="0">
      <selection activeCell="A4" sqref="A4"/>
    </sheetView>
  </sheetViews>
  <sheetFormatPr defaultColWidth="9.140625" defaultRowHeight="12.75" x14ac:dyDescent="0.2"/>
  <cols>
    <col min="1" max="1" width="10.42578125" style="21" customWidth="1"/>
    <col min="2" max="2" width="4.140625" style="21" customWidth="1"/>
    <col min="3" max="3" width="85.85546875" style="21" customWidth="1"/>
    <col min="4" max="16384" width="9.140625" style="21"/>
  </cols>
  <sheetData>
    <row r="1" spans="1:8" ht="21.95" customHeight="1" x14ac:dyDescent="0.3">
      <c r="A1" s="114"/>
      <c r="B1" s="560" t="s">
        <v>64</v>
      </c>
      <c r="C1" s="561"/>
      <c r="D1" s="112"/>
    </row>
    <row r="2" spans="1:8" ht="19.5" customHeight="1" x14ac:dyDescent="0.35">
      <c r="A2" s="113"/>
      <c r="B2" s="562" t="s">
        <v>65</v>
      </c>
      <c r="C2" s="563"/>
    </row>
    <row r="3" spans="1:8" ht="12.75" customHeight="1" x14ac:dyDescent="0.2">
      <c r="B3" s="564"/>
      <c r="C3" s="565"/>
    </row>
    <row r="4" spans="1:8" ht="19.5" customHeight="1" x14ac:dyDescent="0.25">
      <c r="B4" s="392" t="s">
        <v>547</v>
      </c>
      <c r="C4" s="391"/>
    </row>
    <row r="5" spans="1:8" ht="12.75" customHeight="1" x14ac:dyDescent="0.2">
      <c r="B5" s="564"/>
      <c r="C5" s="565"/>
    </row>
    <row r="6" spans="1:8" ht="15" customHeight="1" x14ac:dyDescent="0.2">
      <c r="B6" s="98" t="s">
        <v>229</v>
      </c>
      <c r="C6" s="127"/>
    </row>
    <row r="7" spans="1:8" ht="15" customHeight="1" x14ac:dyDescent="0.2">
      <c r="A7" s="297">
        <v>1</v>
      </c>
      <c r="B7" s="395"/>
      <c r="C7" s="96" t="s">
        <v>230</v>
      </c>
    </row>
    <row r="8" spans="1:8" ht="15" customHeight="1" x14ac:dyDescent="0.2">
      <c r="A8" s="297">
        <v>2</v>
      </c>
      <c r="B8" s="395"/>
      <c r="C8" s="96" t="s">
        <v>198</v>
      </c>
      <c r="D8" s="297"/>
    </row>
    <row r="9" spans="1:8" ht="15" customHeight="1" x14ac:dyDescent="0.2">
      <c r="A9" s="297">
        <v>3</v>
      </c>
      <c r="B9" s="395"/>
      <c r="C9" s="96" t="s">
        <v>199</v>
      </c>
      <c r="D9" s="297"/>
    </row>
    <row r="10" spans="1:8" ht="15" customHeight="1" x14ac:dyDescent="0.2">
      <c r="A10" s="297">
        <v>4</v>
      </c>
      <c r="B10" s="395"/>
      <c r="C10" s="96" t="s">
        <v>231</v>
      </c>
      <c r="D10" s="297"/>
      <c r="H10" s="115"/>
    </row>
    <row r="11" spans="1:8" ht="15" customHeight="1" x14ac:dyDescent="0.2">
      <c r="A11" s="297">
        <v>5</v>
      </c>
      <c r="B11" s="395"/>
      <c r="C11" s="96" t="s">
        <v>200</v>
      </c>
    </row>
    <row r="12" spans="1:8" ht="15" customHeight="1" x14ac:dyDescent="0.2">
      <c r="B12" s="98" t="s">
        <v>201</v>
      </c>
      <c r="C12" s="97"/>
    </row>
    <row r="13" spans="1:8" ht="15" customHeight="1" x14ac:dyDescent="0.2">
      <c r="A13" s="21">
        <v>6</v>
      </c>
      <c r="B13" s="395"/>
      <c r="C13" s="96" t="s">
        <v>202</v>
      </c>
    </row>
    <row r="14" spans="1:8" ht="15" customHeight="1" x14ac:dyDescent="0.2">
      <c r="A14" s="21">
        <v>7</v>
      </c>
      <c r="B14" s="395"/>
      <c r="C14" s="405" t="s">
        <v>533</v>
      </c>
      <c r="D14" s="297"/>
      <c r="E14" s="115"/>
    </row>
    <row r="15" spans="1:8" ht="15" customHeight="1" x14ac:dyDescent="0.2">
      <c r="A15" s="21">
        <v>8</v>
      </c>
      <c r="B15" s="395"/>
      <c r="C15" s="96" t="s">
        <v>203</v>
      </c>
    </row>
    <row r="16" spans="1:8" ht="15" customHeight="1" x14ac:dyDescent="0.2">
      <c r="A16" s="21">
        <v>9</v>
      </c>
      <c r="B16" s="395"/>
      <c r="C16" s="96" t="s">
        <v>204</v>
      </c>
      <c r="D16" s="297"/>
    </row>
    <row r="17" spans="1:4" ht="15" customHeight="1" x14ac:dyDescent="0.2">
      <c r="A17" s="21">
        <v>10</v>
      </c>
      <c r="B17" s="395"/>
      <c r="C17" s="96" t="s">
        <v>447</v>
      </c>
    </row>
    <row r="18" spans="1:4" ht="15" customHeight="1" x14ac:dyDescent="0.2">
      <c r="A18" s="21">
        <v>11</v>
      </c>
      <c r="B18" s="395"/>
      <c r="C18" s="96" t="s">
        <v>446</v>
      </c>
    </row>
    <row r="19" spans="1:4" ht="15" customHeight="1" x14ac:dyDescent="0.2">
      <c r="A19" s="21">
        <v>12</v>
      </c>
      <c r="B19" s="395"/>
      <c r="C19" s="96" t="s">
        <v>205</v>
      </c>
    </row>
    <row r="20" spans="1:4" ht="15" customHeight="1" x14ac:dyDescent="0.2">
      <c r="A20" s="21">
        <v>13</v>
      </c>
      <c r="B20" s="395"/>
      <c r="C20" s="96" t="s">
        <v>206</v>
      </c>
    </row>
    <row r="21" spans="1:4" ht="15" customHeight="1" x14ac:dyDescent="0.2">
      <c r="B21" s="129" t="s">
        <v>228</v>
      </c>
      <c r="C21" s="96"/>
    </row>
    <row r="22" spans="1:4" ht="15" customHeight="1" x14ac:dyDescent="0.2">
      <c r="A22" s="130">
        <v>14</v>
      </c>
      <c r="B22" s="130"/>
      <c r="C22" s="96" t="s">
        <v>491</v>
      </c>
    </row>
    <row r="23" spans="1:4" ht="15" customHeight="1" x14ac:dyDescent="0.2">
      <c r="A23" s="21">
        <v>15</v>
      </c>
      <c r="C23" s="96" t="s">
        <v>207</v>
      </c>
    </row>
    <row r="24" spans="1:4" ht="15" customHeight="1" x14ac:dyDescent="0.2">
      <c r="A24" s="21">
        <v>16</v>
      </c>
      <c r="C24" s="96" t="s">
        <v>490</v>
      </c>
    </row>
    <row r="25" spans="1:4" ht="15" customHeight="1" x14ac:dyDescent="0.2">
      <c r="A25" s="21">
        <v>17</v>
      </c>
      <c r="C25" s="96" t="s">
        <v>208</v>
      </c>
    </row>
    <row r="26" spans="1:4" ht="15" customHeight="1" x14ac:dyDescent="0.2">
      <c r="A26" s="21">
        <v>18</v>
      </c>
      <c r="C26" s="96" t="s">
        <v>209</v>
      </c>
    </row>
    <row r="27" spans="1:4" ht="15" customHeight="1" x14ac:dyDescent="0.2">
      <c r="A27" s="21">
        <v>19</v>
      </c>
      <c r="C27" s="96" t="s">
        <v>492</v>
      </c>
    </row>
    <row r="28" spans="1:4" ht="15" customHeight="1" x14ac:dyDescent="0.2">
      <c r="B28" s="129" t="s">
        <v>424</v>
      </c>
      <c r="C28" s="97"/>
    </row>
    <row r="29" spans="1:4" ht="15" customHeight="1" x14ac:dyDescent="0.2">
      <c r="A29" s="21">
        <v>20</v>
      </c>
      <c r="C29" s="96" t="s">
        <v>426</v>
      </c>
      <c r="D29" s="297"/>
    </row>
    <row r="30" spans="1:4" ht="15" customHeight="1" x14ac:dyDescent="0.2">
      <c r="A30" s="21">
        <v>21</v>
      </c>
      <c r="C30" s="96" t="s">
        <v>427</v>
      </c>
      <c r="D30" s="297"/>
    </row>
    <row r="31" spans="1:4" ht="15" customHeight="1" x14ac:dyDescent="0.2">
      <c r="A31" s="21">
        <v>22</v>
      </c>
      <c r="C31" s="96" t="s">
        <v>495</v>
      </c>
      <c r="D31" s="297"/>
    </row>
    <row r="32" spans="1:4" ht="15" customHeight="1" x14ac:dyDescent="0.2">
      <c r="A32" s="21">
        <v>23</v>
      </c>
      <c r="C32" s="96" t="s">
        <v>493</v>
      </c>
      <c r="D32" s="297"/>
    </row>
    <row r="33" spans="1:4" ht="15" customHeight="1" x14ac:dyDescent="0.2">
      <c r="B33" s="98" t="s">
        <v>227</v>
      </c>
      <c r="C33" s="97"/>
    </row>
    <row r="34" spans="1:4" ht="15" customHeight="1" x14ac:dyDescent="0.2">
      <c r="A34" s="21">
        <v>24</v>
      </c>
      <c r="C34" s="96" t="s">
        <v>494</v>
      </c>
      <c r="D34" s="297"/>
    </row>
    <row r="35" spans="1:4" ht="15" customHeight="1" x14ac:dyDescent="0.25">
      <c r="A35" s="21">
        <v>25</v>
      </c>
      <c r="C35" s="96" t="s">
        <v>210</v>
      </c>
      <c r="D35" s="150"/>
    </row>
    <row r="36" spans="1:4" ht="15" customHeight="1" x14ac:dyDescent="0.2">
      <c r="A36" s="21">
        <v>26</v>
      </c>
      <c r="C36" s="22" t="s">
        <v>425</v>
      </c>
    </row>
    <row r="37" spans="1:4" ht="15" customHeight="1" x14ac:dyDescent="0.2">
      <c r="A37" s="21">
        <v>27</v>
      </c>
      <c r="C37" s="96" t="s">
        <v>428</v>
      </c>
    </row>
    <row r="38" spans="1:4" ht="15" customHeight="1" x14ac:dyDescent="0.2">
      <c r="A38" s="21">
        <v>28</v>
      </c>
      <c r="C38" s="96" t="s">
        <v>211</v>
      </c>
    </row>
    <row r="39" spans="1:4" ht="15" customHeight="1" x14ac:dyDescent="0.2">
      <c r="B39" s="98" t="s">
        <v>226</v>
      </c>
      <c r="C39" s="97"/>
    </row>
    <row r="40" spans="1:4" ht="15" customHeight="1" x14ac:dyDescent="0.2">
      <c r="A40" s="21">
        <v>29</v>
      </c>
      <c r="C40" s="96" t="s">
        <v>213</v>
      </c>
    </row>
    <row r="41" spans="1:4" ht="15" customHeight="1" x14ac:dyDescent="0.2">
      <c r="A41" s="21">
        <v>30</v>
      </c>
      <c r="C41" s="96" t="s">
        <v>212</v>
      </c>
    </row>
    <row r="42" spans="1:4" ht="15" customHeight="1" x14ac:dyDescent="0.2">
      <c r="A42" s="21">
        <v>31</v>
      </c>
      <c r="C42" s="96" t="s">
        <v>214</v>
      </c>
    </row>
    <row r="43" spans="1:4" ht="15" customHeight="1" x14ac:dyDescent="0.2">
      <c r="B43" s="98" t="s">
        <v>225</v>
      </c>
      <c r="C43" s="97"/>
    </row>
    <row r="44" spans="1:4" ht="15" customHeight="1" x14ac:dyDescent="0.2">
      <c r="A44" s="21">
        <v>32</v>
      </c>
      <c r="C44" s="96" t="s">
        <v>215</v>
      </c>
    </row>
    <row r="45" spans="1:4" ht="15" customHeight="1" x14ac:dyDescent="0.2">
      <c r="A45" s="21">
        <v>33</v>
      </c>
      <c r="C45" s="96" t="s">
        <v>216</v>
      </c>
    </row>
    <row r="46" spans="1:4" ht="15" customHeight="1" x14ac:dyDescent="0.2">
      <c r="A46" s="21">
        <v>34</v>
      </c>
      <c r="C46" s="407" t="s">
        <v>217</v>
      </c>
    </row>
    <row r="47" spans="1:4" ht="15" customHeight="1" x14ac:dyDescent="0.2">
      <c r="B47" s="98" t="s">
        <v>224</v>
      </c>
      <c r="C47" s="99"/>
    </row>
    <row r="48" spans="1:4" ht="15" customHeight="1" x14ac:dyDescent="0.2">
      <c r="A48" s="21">
        <v>35</v>
      </c>
      <c r="C48" s="407" t="s">
        <v>218</v>
      </c>
    </row>
    <row r="49" spans="1:4" ht="15" customHeight="1" x14ac:dyDescent="0.2">
      <c r="A49" s="21">
        <v>36</v>
      </c>
      <c r="C49" s="96" t="s">
        <v>219</v>
      </c>
    </row>
    <row r="50" spans="1:4" ht="15" customHeight="1" x14ac:dyDescent="0.2">
      <c r="B50" s="98" t="s">
        <v>6</v>
      </c>
      <c r="C50" s="97"/>
    </row>
    <row r="51" spans="1:4" ht="15" customHeight="1" x14ac:dyDescent="0.2">
      <c r="A51" s="21">
        <v>37</v>
      </c>
      <c r="C51" s="407" t="s">
        <v>220</v>
      </c>
    </row>
    <row r="52" spans="1:4" ht="15" customHeight="1" x14ac:dyDescent="0.2">
      <c r="A52" s="21">
        <v>38</v>
      </c>
      <c r="C52" s="96" t="s">
        <v>221</v>
      </c>
    </row>
    <row r="53" spans="1:4" ht="15" customHeight="1" x14ac:dyDescent="0.2">
      <c r="A53" s="21">
        <v>39</v>
      </c>
      <c r="C53" s="96" t="s">
        <v>222</v>
      </c>
    </row>
    <row r="54" spans="1:4" ht="15" customHeight="1" x14ac:dyDescent="0.2">
      <c r="A54" s="21">
        <v>40</v>
      </c>
      <c r="C54" s="22" t="s">
        <v>223</v>
      </c>
      <c r="D54" s="297"/>
    </row>
    <row r="56" spans="1:4" ht="15" customHeight="1" x14ac:dyDescent="0.2"/>
  </sheetData>
  <mergeCells count="4">
    <mergeCell ref="B1:C1"/>
    <mergeCell ref="B2:C2"/>
    <mergeCell ref="B3:C3"/>
    <mergeCell ref="B5:C5"/>
  </mergeCells>
  <hyperlinks>
    <hyperlink ref="C9" location="'3'!A1" display="U.S. diesel fuel and crude oil prices"/>
    <hyperlink ref="C16" location="'9'!A1" display="World liquid fuels consumption growth"/>
    <hyperlink ref="C15" location="'8'!A1" display="World liquid fuels consumption"/>
    <hyperlink ref="C19" location="'12'!A1" display="OPEC surplus crude oil production capacity"/>
    <hyperlink ref="C20" location="'13'!A1" display="OECD commercial stocks of crude oil and other liquids (days of supply)"/>
    <hyperlink ref="C22" location="'14'!A1" display="U.S. crude oil and liquid fuels production"/>
    <hyperlink ref="C23" location="'15'!A1" display="U.S. commercial crude oil stocks"/>
    <hyperlink ref="C25" location="'17'!A1" display="U.S. liquid fuels product supplied growth"/>
    <hyperlink ref="C35" location="'25'!A1" display="U.S. natural gas consumption"/>
    <hyperlink ref="C38" location="'28'!A1" display="U.S. working natural gas in storage"/>
    <hyperlink ref="C41" location="'30'!A1" display="U.S. coal consumption"/>
    <hyperlink ref="C40" location="'29'!A1" display="U.S. coal production"/>
    <hyperlink ref="C42" location="'31'!A1" display="U.S. electric power sector coal stocks"/>
    <hyperlink ref="C45" location="'33'!A1" display="U.S. residential electricity price"/>
    <hyperlink ref="C51" location="'37'!A1" display="U.S. annual energy expenditures share of gross domestic product"/>
    <hyperlink ref="C52" location="'38'!A1" display="U.S. summer cooling degree days"/>
    <hyperlink ref="C53" location="'39'!A1" display="U.S. winter heating degree days"/>
    <hyperlink ref="C17" location="'10'!A1" display="World crude oil and liquid fuels production "/>
    <hyperlink ref="C49" location="'36'!A1" display="U.S. carbon dioxide emissions growth"/>
    <hyperlink ref="C11" location="'5'!A1" display="U.S. natural gas prices"/>
    <hyperlink ref="C7" location="'1'!A1" display="West Texas Intermediate (WTI) crude oil price"/>
    <hyperlink ref="C8" location="'2'!A1" display="U.S. gasoline and crude oil prices"/>
    <hyperlink ref="C10" location="'4'!A1" display="Henry Hub natural gas price"/>
    <hyperlink ref="B2" r:id="rId1"/>
    <hyperlink ref="C46" location="'34'!A1" display="U.S. electricity generation by fuel, all sectors"/>
    <hyperlink ref="C44" location="'32'!A1" display="U.S. electricity consumption"/>
    <hyperlink ref="C37" location="'27'!A1" display="U.S. natural gas trade"/>
    <hyperlink ref="C48" location="'35'!A1" display="U.S. renewable energy supply"/>
    <hyperlink ref="C54" location="'40'!A1" display="U.S. census regions and census divisions"/>
    <hyperlink ref="C13" location="'6'!A1" display="World liquid fuels production and consumption balance"/>
    <hyperlink ref="C36" location="'26'!A1" display="U.S. natural gas balance"/>
    <hyperlink ref="C34" location="'24'!A1" display="U.S. marketed natural gas production"/>
    <hyperlink ref="C18" location="'11'!A1" display="World liquid fuels production and consumption "/>
    <hyperlink ref="C14" location="'7'!A1" display="Estimated unplanned crude oil production among OPEC and non-OPEC producers "/>
    <hyperlink ref="C30" location="'21'!A1" display="U.S. hydrocarbon gas liquids consumption"/>
    <hyperlink ref="C29" location="'20'!A1" display="U.S. natural gas plant liquids production"/>
    <hyperlink ref="C26" location="'18'!A1" display="U.S. gasoline and distillate inventories"/>
    <hyperlink ref="C24" location="'16'!A1" display="U.S. liquid fuels production growth"/>
    <hyperlink ref="C27" location="'19'!A1" display="U.S. net trade of crude oil and petroleum products???????????????"/>
    <hyperlink ref="C31" location="'22'!A1" display="U.S. net trade of hydrocarbon gas liquids "/>
    <hyperlink ref="C32" location="'23'!A1" display="U.S. commercial propane inventories"/>
  </hyperlinks>
  <pageMargins left="0.75" right="0.75" top="1" bottom="1" header="0.5" footer="0.5"/>
  <pageSetup orientation="portrait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R147"/>
  <sheetViews>
    <sheetView workbookViewId="0"/>
  </sheetViews>
  <sheetFormatPr defaultRowHeight="12.75" x14ac:dyDescent="0.2"/>
  <cols>
    <col min="10" max="11" width="9.140625" hidden="1" customWidth="1"/>
    <col min="16" max="16" width="12.28515625" customWidth="1"/>
    <col min="17" max="17" width="12.5703125" customWidth="1"/>
    <col min="18" max="18" width="10.85546875" customWidth="1"/>
  </cols>
  <sheetData>
    <row r="1" spans="1:18" x14ac:dyDescent="0.2">
      <c r="N1" s="120"/>
      <c r="P1" s="119"/>
    </row>
    <row r="2" spans="1:18" ht="15.75" x14ac:dyDescent="0.25">
      <c r="A2" s="44" t="s">
        <v>547</v>
      </c>
      <c r="P2" s="119"/>
    </row>
    <row r="3" spans="1:18" x14ac:dyDescent="0.2">
      <c r="A3" s="22" t="s">
        <v>16</v>
      </c>
      <c r="D3" s="96"/>
      <c r="P3" s="119"/>
    </row>
    <row r="5" spans="1:18" x14ac:dyDescent="0.2">
      <c r="Q5" s="182" t="s">
        <v>369</v>
      </c>
      <c r="R5" s="183"/>
    </row>
    <row r="6" spans="1:18" x14ac:dyDescent="0.2">
      <c r="Q6" s="245" t="s">
        <v>383</v>
      </c>
      <c r="R6" s="246" t="s">
        <v>240</v>
      </c>
    </row>
    <row r="24" spans="2:13" x14ac:dyDescent="0.2">
      <c r="B24" s="45" t="s">
        <v>49</v>
      </c>
      <c r="C24" s="46"/>
      <c r="D24" s="46"/>
      <c r="E24" s="46"/>
      <c r="F24" s="46"/>
    </row>
    <row r="25" spans="2:13" x14ac:dyDescent="0.2">
      <c r="B25" s="45" t="s">
        <v>50</v>
      </c>
      <c r="C25" s="46"/>
      <c r="D25" s="46"/>
      <c r="E25" s="46"/>
      <c r="F25" s="46"/>
      <c r="H25" s="566">
        <v>0.95</v>
      </c>
      <c r="I25" s="566"/>
    </row>
    <row r="27" spans="2:13" x14ac:dyDescent="0.2">
      <c r="B27" s="47"/>
      <c r="C27" s="47" t="s">
        <v>51</v>
      </c>
      <c r="D27" s="47" t="s">
        <v>52</v>
      </c>
      <c r="E27" s="47" t="s">
        <v>53</v>
      </c>
      <c r="F27" s="47" t="s">
        <v>54</v>
      </c>
      <c r="G27" s="47" t="s">
        <v>55</v>
      </c>
      <c r="H27" s="567" t="s">
        <v>56</v>
      </c>
      <c r="I27" s="567"/>
    </row>
    <row r="28" spans="2:13" x14ac:dyDescent="0.2">
      <c r="B28" s="48" t="s">
        <v>1</v>
      </c>
      <c r="C28" s="48" t="s">
        <v>3</v>
      </c>
      <c r="D28" s="48" t="s">
        <v>0</v>
      </c>
      <c r="E28" s="48" t="s">
        <v>3</v>
      </c>
      <c r="F28" s="49" t="s">
        <v>57</v>
      </c>
      <c r="G28" s="50" t="s">
        <v>58</v>
      </c>
      <c r="H28" s="50" t="s">
        <v>59</v>
      </c>
      <c r="I28" s="50" t="s">
        <v>37</v>
      </c>
      <c r="M28" s="30"/>
    </row>
    <row r="29" spans="2:13" x14ac:dyDescent="0.2">
      <c r="B29" s="131">
        <v>41640</v>
      </c>
      <c r="C29" s="132">
        <v>94.617000000000004</v>
      </c>
      <c r="D29" s="59" t="e">
        <v>#N/A</v>
      </c>
      <c r="E29" s="59" t="e">
        <v>#N/A</v>
      </c>
      <c r="F29" s="62" t="e">
        <v>#N/A</v>
      </c>
      <c r="G29" s="60" t="e">
        <v>#N/A</v>
      </c>
      <c r="H29" s="59" t="e">
        <f t="shared" ref="H29:H60" si="0">$E29*EXP((+NORMSINV((1-$H$25)/2)*$F29*SQRT($G29/252)))</f>
        <v>#N/A</v>
      </c>
      <c r="I29" s="59" t="e">
        <f t="shared" ref="I29:I60" si="1">$E29*EXP(-NORMSINV((1-$H$25)/2)*$F29*SQRT($G29/252))</f>
        <v>#N/A</v>
      </c>
      <c r="M29" s="30"/>
    </row>
    <row r="30" spans="2:13" x14ac:dyDescent="0.2">
      <c r="B30" s="55">
        <v>41671</v>
      </c>
      <c r="C30" s="132">
        <v>100.81699999999999</v>
      </c>
      <c r="D30" s="59" t="e">
        <v>#N/A</v>
      </c>
      <c r="E30" s="51" t="e">
        <v>#N/A</v>
      </c>
      <c r="F30" s="63" t="e">
        <v>#N/A</v>
      </c>
      <c r="G30" s="52" t="e">
        <v>#N/A</v>
      </c>
      <c r="H30" s="51" t="e">
        <f t="shared" si="0"/>
        <v>#N/A</v>
      </c>
      <c r="I30" s="51" t="e">
        <f t="shared" si="1"/>
        <v>#N/A</v>
      </c>
      <c r="M30" s="30"/>
    </row>
    <row r="31" spans="2:13" x14ac:dyDescent="0.2">
      <c r="B31" s="55">
        <v>41699</v>
      </c>
      <c r="C31" s="132">
        <v>100.804</v>
      </c>
      <c r="D31" s="59" t="e">
        <v>#N/A</v>
      </c>
      <c r="E31" s="51" t="e">
        <v>#N/A</v>
      </c>
      <c r="F31" s="63" t="e">
        <v>#N/A</v>
      </c>
      <c r="G31" s="52" t="e">
        <v>#N/A</v>
      </c>
      <c r="H31" s="51" t="e">
        <f t="shared" si="0"/>
        <v>#N/A</v>
      </c>
      <c r="I31" s="51" t="e">
        <f t="shared" si="1"/>
        <v>#N/A</v>
      </c>
      <c r="M31" s="30"/>
    </row>
    <row r="32" spans="2:13" x14ac:dyDescent="0.2">
      <c r="B32" s="55">
        <v>41730</v>
      </c>
      <c r="C32" s="132">
        <v>102.069</v>
      </c>
      <c r="D32" s="59" t="e">
        <v>#N/A</v>
      </c>
      <c r="E32" s="51" t="e">
        <v>#N/A</v>
      </c>
      <c r="F32" s="63" t="e">
        <v>#N/A</v>
      </c>
      <c r="G32" s="52" t="e">
        <v>#N/A</v>
      </c>
      <c r="H32" s="51" t="e">
        <f t="shared" si="0"/>
        <v>#N/A</v>
      </c>
      <c r="I32" s="51" t="e">
        <f t="shared" si="1"/>
        <v>#N/A</v>
      </c>
      <c r="M32" s="30"/>
    </row>
    <row r="33" spans="2:13" x14ac:dyDescent="0.2">
      <c r="B33" s="55">
        <v>41760</v>
      </c>
      <c r="C33" s="132">
        <v>102.17700000000001</v>
      </c>
      <c r="D33" s="59" t="e">
        <v>#N/A</v>
      </c>
      <c r="E33" s="51" t="e">
        <v>#N/A</v>
      </c>
      <c r="F33" s="63" t="e">
        <v>#N/A</v>
      </c>
      <c r="G33" s="52" t="e">
        <v>#N/A</v>
      </c>
      <c r="H33" s="51" t="e">
        <f t="shared" si="0"/>
        <v>#N/A</v>
      </c>
      <c r="I33" s="51" t="e">
        <f t="shared" si="1"/>
        <v>#N/A</v>
      </c>
      <c r="M33" s="30"/>
    </row>
    <row r="34" spans="2:13" x14ac:dyDescent="0.2">
      <c r="B34" s="55">
        <v>41791</v>
      </c>
      <c r="C34" s="132">
        <v>105.794</v>
      </c>
      <c r="D34" s="59" t="e">
        <v>#N/A</v>
      </c>
      <c r="E34" s="51" t="e">
        <v>#N/A</v>
      </c>
      <c r="F34" s="63" t="e">
        <v>#N/A</v>
      </c>
      <c r="G34" s="52" t="e">
        <v>#N/A</v>
      </c>
      <c r="H34" s="51" t="e">
        <f t="shared" si="0"/>
        <v>#N/A</v>
      </c>
      <c r="I34" s="51" t="e">
        <f t="shared" si="1"/>
        <v>#N/A</v>
      </c>
      <c r="M34" s="30"/>
    </row>
    <row r="35" spans="2:13" x14ac:dyDescent="0.2">
      <c r="B35" s="55">
        <v>41821</v>
      </c>
      <c r="C35" s="132">
        <v>103.58799999999999</v>
      </c>
      <c r="D35" s="59" t="e">
        <v>#N/A</v>
      </c>
      <c r="E35" s="51" t="e">
        <v>#N/A</v>
      </c>
      <c r="F35" s="63" t="e">
        <v>#N/A</v>
      </c>
      <c r="G35" s="52" t="e">
        <v>#N/A</v>
      </c>
      <c r="H35" s="51" t="e">
        <f t="shared" si="0"/>
        <v>#N/A</v>
      </c>
      <c r="I35" s="51" t="e">
        <f t="shared" si="1"/>
        <v>#N/A</v>
      </c>
      <c r="M35" s="30"/>
    </row>
    <row r="36" spans="2:13" x14ac:dyDescent="0.2">
      <c r="B36" s="55">
        <v>41852</v>
      </c>
      <c r="C36" s="132">
        <v>96.534999999999997</v>
      </c>
      <c r="D36" s="59" t="e">
        <v>#N/A</v>
      </c>
      <c r="E36" s="51" t="e">
        <v>#N/A</v>
      </c>
      <c r="F36" s="63" t="e">
        <v>#N/A</v>
      </c>
      <c r="G36" s="52" t="e">
        <v>#N/A</v>
      </c>
      <c r="H36" s="51" t="e">
        <f t="shared" si="0"/>
        <v>#N/A</v>
      </c>
      <c r="I36" s="51" t="e">
        <f t="shared" si="1"/>
        <v>#N/A</v>
      </c>
      <c r="M36" s="30"/>
    </row>
    <row r="37" spans="2:13" x14ac:dyDescent="0.2">
      <c r="B37" s="55">
        <v>41883</v>
      </c>
      <c r="C37" s="132">
        <v>93.212000000000003</v>
      </c>
      <c r="D37" s="59" t="e">
        <v>#N/A</v>
      </c>
      <c r="E37" s="51" t="e">
        <v>#N/A</v>
      </c>
      <c r="F37" s="63" t="e">
        <v>#N/A</v>
      </c>
      <c r="G37" s="52" t="e">
        <v>#N/A</v>
      </c>
      <c r="H37" s="51" t="e">
        <f t="shared" si="0"/>
        <v>#N/A</v>
      </c>
      <c r="I37" s="51" t="e">
        <f t="shared" si="1"/>
        <v>#N/A</v>
      </c>
      <c r="M37" s="30"/>
    </row>
    <row r="38" spans="2:13" x14ac:dyDescent="0.2">
      <c r="B38" s="55">
        <v>41913</v>
      </c>
      <c r="C38" s="132">
        <v>84.397000000000006</v>
      </c>
      <c r="D38" s="59" t="e">
        <v>#N/A</v>
      </c>
      <c r="E38" s="51" t="e">
        <v>#N/A</v>
      </c>
      <c r="F38" s="63" t="e">
        <v>#N/A</v>
      </c>
      <c r="G38" s="52" t="e">
        <v>#N/A</v>
      </c>
      <c r="H38" s="51" t="e">
        <f t="shared" si="0"/>
        <v>#N/A</v>
      </c>
      <c r="I38" s="51" t="e">
        <f t="shared" si="1"/>
        <v>#N/A</v>
      </c>
      <c r="M38" s="30"/>
    </row>
    <row r="39" spans="2:13" x14ac:dyDescent="0.2">
      <c r="B39" s="55">
        <v>41944</v>
      </c>
      <c r="C39" s="132">
        <v>75.789000000000001</v>
      </c>
      <c r="D39" s="59" t="e">
        <v>#N/A</v>
      </c>
      <c r="E39" s="51" t="e">
        <v>#N/A</v>
      </c>
      <c r="F39" s="63" t="e">
        <v>#N/A</v>
      </c>
      <c r="G39" s="52" t="e">
        <v>#N/A</v>
      </c>
      <c r="H39" s="51" t="e">
        <f t="shared" si="0"/>
        <v>#N/A</v>
      </c>
      <c r="I39" s="51" t="e">
        <f t="shared" si="1"/>
        <v>#N/A</v>
      </c>
      <c r="M39" s="30"/>
    </row>
    <row r="40" spans="2:13" x14ac:dyDescent="0.2">
      <c r="B40" s="55">
        <v>41974</v>
      </c>
      <c r="C40" s="132">
        <v>59.29</v>
      </c>
      <c r="D40" s="59" t="e">
        <v>#N/A</v>
      </c>
      <c r="E40" s="51" t="e">
        <v>#N/A</v>
      </c>
      <c r="F40" s="63" t="e">
        <v>#N/A</v>
      </c>
      <c r="G40" s="52" t="e">
        <v>#N/A</v>
      </c>
      <c r="H40" s="51" t="e">
        <f t="shared" si="0"/>
        <v>#N/A</v>
      </c>
      <c r="I40" s="51" t="e">
        <f t="shared" si="1"/>
        <v>#N/A</v>
      </c>
      <c r="M40" s="30"/>
    </row>
    <row r="41" spans="2:13" x14ac:dyDescent="0.2">
      <c r="B41" s="55">
        <v>42005</v>
      </c>
      <c r="C41" s="132">
        <v>47.216999999999999</v>
      </c>
      <c r="D41" s="59" t="e">
        <v>#N/A</v>
      </c>
      <c r="E41" s="59" t="e">
        <v>#N/A</v>
      </c>
      <c r="F41" s="62" t="e">
        <v>#N/A</v>
      </c>
      <c r="G41" s="60" t="e">
        <v>#N/A</v>
      </c>
      <c r="H41" s="59" t="e">
        <f t="shared" si="0"/>
        <v>#N/A</v>
      </c>
      <c r="I41" s="59" t="e">
        <f t="shared" si="1"/>
        <v>#N/A</v>
      </c>
      <c r="M41" s="30"/>
    </row>
    <row r="42" spans="2:13" x14ac:dyDescent="0.2">
      <c r="B42" s="55">
        <v>42036</v>
      </c>
      <c r="C42" s="132">
        <v>50.584000000000003</v>
      </c>
      <c r="D42" s="59" t="e">
        <v>#N/A</v>
      </c>
      <c r="E42" s="51" t="e">
        <v>#N/A</v>
      </c>
      <c r="F42" s="63" t="e">
        <v>#N/A</v>
      </c>
      <c r="G42" s="52" t="e">
        <v>#N/A</v>
      </c>
      <c r="H42" s="51" t="e">
        <f t="shared" si="0"/>
        <v>#N/A</v>
      </c>
      <c r="I42" s="51" t="e">
        <f t="shared" si="1"/>
        <v>#N/A</v>
      </c>
      <c r="M42" s="30"/>
    </row>
    <row r="43" spans="2:13" x14ac:dyDescent="0.2">
      <c r="B43" s="55">
        <v>42064</v>
      </c>
      <c r="C43" s="132">
        <v>47.823</v>
      </c>
      <c r="D43" s="59" t="e">
        <v>#N/A</v>
      </c>
      <c r="E43" s="51" t="e">
        <v>#N/A</v>
      </c>
      <c r="F43" s="63" t="e">
        <v>#N/A</v>
      </c>
      <c r="G43" s="52" t="e">
        <v>#N/A</v>
      </c>
      <c r="H43" s="51" t="e">
        <f t="shared" si="0"/>
        <v>#N/A</v>
      </c>
      <c r="I43" s="51" t="e">
        <f t="shared" si="1"/>
        <v>#N/A</v>
      </c>
      <c r="M43" s="30"/>
    </row>
    <row r="44" spans="2:13" x14ac:dyDescent="0.2">
      <c r="B44" s="55">
        <v>42095</v>
      </c>
      <c r="C44" s="132">
        <v>54.453000000000003</v>
      </c>
      <c r="D44" s="59" t="e">
        <v>#N/A</v>
      </c>
      <c r="E44" s="51" t="e">
        <v>#N/A</v>
      </c>
      <c r="F44" s="63" t="e">
        <v>#N/A</v>
      </c>
      <c r="G44" s="52" t="e">
        <v>#N/A</v>
      </c>
      <c r="H44" s="51" t="e">
        <f t="shared" si="0"/>
        <v>#N/A</v>
      </c>
      <c r="I44" s="51" t="e">
        <f t="shared" si="1"/>
        <v>#N/A</v>
      </c>
      <c r="M44" s="30"/>
    </row>
    <row r="45" spans="2:13" x14ac:dyDescent="0.2">
      <c r="B45" s="55">
        <v>42125</v>
      </c>
      <c r="C45" s="132">
        <v>59.265000000000001</v>
      </c>
      <c r="D45" s="59" t="e">
        <v>#N/A</v>
      </c>
      <c r="E45" s="51" t="e">
        <v>#N/A</v>
      </c>
      <c r="F45" s="63" t="e">
        <v>#N/A</v>
      </c>
      <c r="G45" s="52" t="e">
        <v>#N/A</v>
      </c>
      <c r="H45" s="51" t="e">
        <f t="shared" si="0"/>
        <v>#N/A</v>
      </c>
      <c r="I45" s="51" t="e">
        <f t="shared" si="1"/>
        <v>#N/A</v>
      </c>
      <c r="M45" s="30"/>
    </row>
    <row r="46" spans="2:13" x14ac:dyDescent="0.2">
      <c r="B46" s="55">
        <v>42156</v>
      </c>
      <c r="C46" s="132">
        <v>59.819000000000003</v>
      </c>
      <c r="D46" s="59" t="e">
        <v>#N/A</v>
      </c>
      <c r="E46" s="51" t="e">
        <v>#N/A</v>
      </c>
      <c r="F46" s="63" t="e">
        <v>#N/A</v>
      </c>
      <c r="G46" s="52" t="e">
        <v>#N/A</v>
      </c>
      <c r="H46" s="51" t="e">
        <f t="shared" si="0"/>
        <v>#N/A</v>
      </c>
      <c r="I46" s="51" t="e">
        <f t="shared" si="1"/>
        <v>#N/A</v>
      </c>
      <c r="M46" s="30"/>
    </row>
    <row r="47" spans="2:13" x14ac:dyDescent="0.2">
      <c r="B47" s="55">
        <v>42186</v>
      </c>
      <c r="C47" s="132">
        <v>50.901000000000003</v>
      </c>
      <c r="D47" s="59" t="e">
        <v>#N/A</v>
      </c>
      <c r="E47" s="51" t="e">
        <v>#N/A</v>
      </c>
      <c r="F47" s="63" t="e">
        <v>#N/A</v>
      </c>
      <c r="G47" s="52" t="e">
        <v>#N/A</v>
      </c>
      <c r="H47" s="51" t="e">
        <f t="shared" si="0"/>
        <v>#N/A</v>
      </c>
      <c r="I47" s="51" t="e">
        <f t="shared" si="1"/>
        <v>#N/A</v>
      </c>
      <c r="M47" s="30"/>
    </row>
    <row r="48" spans="2:13" x14ac:dyDescent="0.2">
      <c r="B48" s="55">
        <v>42217</v>
      </c>
      <c r="C48" s="132">
        <v>42.866999999999997</v>
      </c>
      <c r="D48" s="59" t="e">
        <v>#N/A</v>
      </c>
      <c r="E48" s="51" t="e">
        <v>#N/A</v>
      </c>
      <c r="F48" s="63" t="e">
        <v>#N/A</v>
      </c>
      <c r="G48" s="52" t="e">
        <v>#N/A</v>
      </c>
      <c r="H48" s="51" t="e">
        <f t="shared" si="0"/>
        <v>#N/A</v>
      </c>
      <c r="I48" s="51" t="e">
        <f t="shared" si="1"/>
        <v>#N/A</v>
      </c>
      <c r="M48" s="30"/>
    </row>
    <row r="49" spans="2:13" x14ac:dyDescent="0.2">
      <c r="B49" s="55">
        <v>42248</v>
      </c>
      <c r="C49" s="132">
        <v>45.478999999999999</v>
      </c>
      <c r="D49" s="59" t="e">
        <v>#N/A</v>
      </c>
      <c r="E49" s="51" t="e">
        <v>#N/A</v>
      </c>
      <c r="F49" s="63" t="e">
        <v>#N/A</v>
      </c>
      <c r="G49" s="52" t="e">
        <v>#N/A</v>
      </c>
      <c r="H49" s="51" t="e">
        <f t="shared" si="0"/>
        <v>#N/A</v>
      </c>
      <c r="I49" s="51" t="e">
        <f t="shared" si="1"/>
        <v>#N/A</v>
      </c>
      <c r="M49" s="30"/>
    </row>
    <row r="50" spans="2:13" x14ac:dyDescent="0.2">
      <c r="B50" s="55">
        <v>42278</v>
      </c>
      <c r="C50" s="132">
        <v>46.222999999999999</v>
      </c>
      <c r="D50" s="59" t="e">
        <v>#N/A</v>
      </c>
      <c r="E50" s="51" t="e">
        <v>#N/A</v>
      </c>
      <c r="F50" s="63" t="e">
        <v>#N/A</v>
      </c>
      <c r="G50" s="52" t="e">
        <v>#N/A</v>
      </c>
      <c r="H50" s="51" t="e">
        <f t="shared" si="0"/>
        <v>#N/A</v>
      </c>
      <c r="I50" s="51" t="e">
        <f t="shared" si="1"/>
        <v>#N/A</v>
      </c>
      <c r="M50" s="30"/>
    </row>
    <row r="51" spans="2:13" x14ac:dyDescent="0.2">
      <c r="B51" s="55">
        <v>42309</v>
      </c>
      <c r="C51" s="132">
        <v>42.442999999999998</v>
      </c>
      <c r="D51" s="59" t="e">
        <v>#N/A</v>
      </c>
      <c r="E51" s="51" t="e">
        <v>#N/A</v>
      </c>
      <c r="F51" s="63" t="e">
        <v>#N/A</v>
      </c>
      <c r="G51" s="52" t="e">
        <v>#N/A</v>
      </c>
      <c r="H51" s="51" t="e">
        <f t="shared" si="0"/>
        <v>#N/A</v>
      </c>
      <c r="I51" s="51" t="e">
        <f t="shared" si="1"/>
        <v>#N/A</v>
      </c>
      <c r="M51" s="30"/>
    </row>
    <row r="52" spans="2:13" x14ac:dyDescent="0.2">
      <c r="B52" s="55">
        <v>42339</v>
      </c>
      <c r="C52" s="132">
        <v>37.189</v>
      </c>
      <c r="D52" s="59" t="e">
        <v>#N/A</v>
      </c>
      <c r="E52" s="51" t="e">
        <v>#N/A</v>
      </c>
      <c r="F52" s="63" t="e">
        <v>#N/A</v>
      </c>
      <c r="G52" s="52" t="e">
        <v>#N/A</v>
      </c>
      <c r="H52" s="51" t="e">
        <f t="shared" si="0"/>
        <v>#N/A</v>
      </c>
      <c r="I52" s="51" t="e">
        <f t="shared" si="1"/>
        <v>#N/A</v>
      </c>
      <c r="M52" s="30"/>
    </row>
    <row r="53" spans="2:13" x14ac:dyDescent="0.2">
      <c r="B53" s="55">
        <v>42370</v>
      </c>
      <c r="C53" s="132">
        <v>31.683</v>
      </c>
      <c r="D53" s="59" t="e">
        <v>#N/A</v>
      </c>
      <c r="E53" s="59" t="e">
        <v>#N/A</v>
      </c>
      <c r="F53" s="62" t="e">
        <v>#N/A</v>
      </c>
      <c r="G53" s="60" t="e">
        <v>#N/A</v>
      </c>
      <c r="H53" s="59" t="e">
        <f t="shared" si="0"/>
        <v>#N/A</v>
      </c>
      <c r="I53" s="59" t="e">
        <f t="shared" si="1"/>
        <v>#N/A</v>
      </c>
      <c r="M53" s="30"/>
    </row>
    <row r="54" spans="2:13" x14ac:dyDescent="0.2">
      <c r="B54" s="55">
        <v>42401</v>
      </c>
      <c r="C54" s="132">
        <v>30.323</v>
      </c>
      <c r="D54" s="59" t="e">
        <v>#N/A</v>
      </c>
      <c r="E54" s="51" t="e">
        <v>#N/A</v>
      </c>
      <c r="F54" s="63" t="e">
        <v>#N/A</v>
      </c>
      <c r="G54" s="52" t="e">
        <v>#N/A</v>
      </c>
      <c r="H54" s="51" t="e">
        <f t="shared" si="0"/>
        <v>#N/A</v>
      </c>
      <c r="I54" s="51" t="e">
        <f t="shared" si="1"/>
        <v>#N/A</v>
      </c>
      <c r="M54" s="30"/>
    </row>
    <row r="55" spans="2:13" x14ac:dyDescent="0.2">
      <c r="B55" s="55">
        <v>42430</v>
      </c>
      <c r="C55" s="132">
        <v>37.545000000000002</v>
      </c>
      <c r="D55" s="59" t="e">
        <v>#N/A</v>
      </c>
      <c r="E55" s="51" t="e">
        <v>#N/A</v>
      </c>
      <c r="F55" s="63" t="e">
        <v>#N/A</v>
      </c>
      <c r="G55" s="52" t="e">
        <v>#N/A</v>
      </c>
      <c r="H55" s="51" t="e">
        <f t="shared" si="0"/>
        <v>#N/A</v>
      </c>
      <c r="I55" s="51" t="e">
        <f t="shared" si="1"/>
        <v>#N/A</v>
      </c>
      <c r="M55" s="30"/>
    </row>
    <row r="56" spans="2:13" x14ac:dyDescent="0.2">
      <c r="B56" s="55">
        <v>42461</v>
      </c>
      <c r="C56" s="132">
        <v>40.753999999999998</v>
      </c>
      <c r="D56" s="59" t="e">
        <v>#N/A</v>
      </c>
      <c r="E56" s="51" t="e">
        <v>#N/A</v>
      </c>
      <c r="F56" s="63" t="e">
        <v>#N/A</v>
      </c>
      <c r="G56" s="52" t="e">
        <v>#N/A</v>
      </c>
      <c r="H56" s="51" t="e">
        <f t="shared" si="0"/>
        <v>#N/A</v>
      </c>
      <c r="I56" s="51" t="e">
        <f t="shared" si="1"/>
        <v>#N/A</v>
      </c>
      <c r="M56" s="30"/>
    </row>
    <row r="57" spans="2:13" x14ac:dyDescent="0.2">
      <c r="B57" s="55">
        <v>42491</v>
      </c>
      <c r="C57" s="132">
        <v>46.712000000000003</v>
      </c>
      <c r="D57" s="59" t="e">
        <v>#N/A</v>
      </c>
      <c r="E57" s="51" t="e">
        <v>#N/A</v>
      </c>
      <c r="F57" s="63" t="e">
        <v>#N/A</v>
      </c>
      <c r="G57" s="52" t="e">
        <v>#N/A</v>
      </c>
      <c r="H57" s="51" t="e">
        <f t="shared" si="0"/>
        <v>#N/A</v>
      </c>
      <c r="I57" s="51" t="e">
        <f t="shared" si="1"/>
        <v>#N/A</v>
      </c>
      <c r="M57" s="30"/>
    </row>
    <row r="58" spans="2:13" x14ac:dyDescent="0.2">
      <c r="B58" s="55">
        <v>42522</v>
      </c>
      <c r="C58" s="132">
        <v>48.756999999999998</v>
      </c>
      <c r="D58" s="59" t="e">
        <v>#N/A</v>
      </c>
      <c r="E58" s="51" t="e">
        <v>#N/A</v>
      </c>
      <c r="F58" s="63" t="e">
        <v>#N/A</v>
      </c>
      <c r="G58" s="52" t="e">
        <v>#N/A</v>
      </c>
      <c r="H58" s="51" t="e">
        <f t="shared" si="0"/>
        <v>#N/A</v>
      </c>
      <c r="I58" s="51" t="e">
        <f t="shared" si="1"/>
        <v>#N/A</v>
      </c>
      <c r="M58" s="30"/>
    </row>
    <row r="59" spans="2:13" x14ac:dyDescent="0.2">
      <c r="B59" s="55">
        <v>42552</v>
      </c>
      <c r="C59" s="132">
        <v>44.651000000000003</v>
      </c>
      <c r="D59" s="59" t="e">
        <v>#N/A</v>
      </c>
      <c r="E59" s="51" t="e">
        <v>#N/A</v>
      </c>
      <c r="F59" s="63" t="e">
        <v>#N/A</v>
      </c>
      <c r="G59" s="52" t="e">
        <v>#N/A</v>
      </c>
      <c r="H59" s="51" t="e">
        <f t="shared" si="0"/>
        <v>#N/A</v>
      </c>
      <c r="I59" s="51" t="e">
        <f t="shared" si="1"/>
        <v>#N/A</v>
      </c>
      <c r="M59" s="30"/>
    </row>
    <row r="60" spans="2:13" x14ac:dyDescent="0.2">
      <c r="B60" s="55">
        <v>42583</v>
      </c>
      <c r="C60" s="132">
        <v>44.723999999999997</v>
      </c>
      <c r="D60" s="59" t="e">
        <v>#N/A</v>
      </c>
      <c r="E60" s="51" t="e">
        <v>#N/A</v>
      </c>
      <c r="F60" s="63" t="e">
        <v>#N/A</v>
      </c>
      <c r="G60" s="52" t="e">
        <v>#N/A</v>
      </c>
      <c r="H60" s="51" t="e">
        <f t="shared" si="0"/>
        <v>#N/A</v>
      </c>
      <c r="I60" s="51" t="e">
        <f t="shared" si="1"/>
        <v>#N/A</v>
      </c>
      <c r="M60" s="30"/>
    </row>
    <row r="61" spans="2:13" x14ac:dyDescent="0.2">
      <c r="B61" s="55">
        <v>42614</v>
      </c>
      <c r="C61" s="132">
        <v>45.182000000000002</v>
      </c>
      <c r="D61" s="59" t="e">
        <v>#N/A</v>
      </c>
      <c r="E61" s="51" t="e">
        <v>#N/A</v>
      </c>
      <c r="F61" s="63" t="e">
        <v>#N/A</v>
      </c>
      <c r="G61" s="52" t="e">
        <v>#N/A</v>
      </c>
      <c r="H61" s="51" t="e">
        <f t="shared" ref="H61:H92" si="2">$E61*EXP((+NORMSINV((1-$H$25)/2)*$F61*SQRT($G61/252)))</f>
        <v>#N/A</v>
      </c>
      <c r="I61" s="51" t="e">
        <f t="shared" ref="I61:I92" si="3">$E61*EXP(-NORMSINV((1-$H$25)/2)*$F61*SQRT($G61/252))</f>
        <v>#N/A</v>
      </c>
      <c r="M61" s="30"/>
    </row>
    <row r="62" spans="2:13" x14ac:dyDescent="0.2">
      <c r="B62" s="55">
        <v>42644</v>
      </c>
      <c r="C62" s="132">
        <v>49.774999999999999</v>
      </c>
      <c r="D62" s="59" t="e">
        <v>#N/A</v>
      </c>
      <c r="E62" s="51" t="e">
        <v>#N/A</v>
      </c>
      <c r="F62" s="63" t="e">
        <v>#N/A</v>
      </c>
      <c r="G62" s="52" t="e">
        <v>#N/A</v>
      </c>
      <c r="H62" s="51" t="e">
        <f t="shared" si="2"/>
        <v>#N/A</v>
      </c>
      <c r="I62" s="51" t="e">
        <f t="shared" si="3"/>
        <v>#N/A</v>
      </c>
      <c r="M62" s="30"/>
    </row>
    <row r="63" spans="2:13" x14ac:dyDescent="0.2">
      <c r="B63" s="55">
        <v>42675</v>
      </c>
      <c r="C63" s="132">
        <v>45.661000000000001</v>
      </c>
      <c r="D63" s="59" t="e">
        <v>#N/A</v>
      </c>
      <c r="E63" s="51" t="e">
        <v>#N/A</v>
      </c>
      <c r="F63" s="63" t="e">
        <v>#N/A</v>
      </c>
      <c r="G63" s="52" t="e">
        <v>#N/A</v>
      </c>
      <c r="H63" s="51" t="e">
        <f t="shared" si="2"/>
        <v>#N/A</v>
      </c>
      <c r="I63" s="51" t="e">
        <f t="shared" si="3"/>
        <v>#N/A</v>
      </c>
      <c r="M63" s="30"/>
    </row>
    <row r="64" spans="2:13" x14ac:dyDescent="0.2">
      <c r="B64" s="55">
        <v>42705</v>
      </c>
      <c r="C64" s="132">
        <v>51.972000000000001</v>
      </c>
      <c r="D64" s="59" t="e">
        <v>#N/A</v>
      </c>
      <c r="E64" s="51" t="e">
        <v>#N/A</v>
      </c>
      <c r="F64" s="63" t="e">
        <v>#N/A</v>
      </c>
      <c r="G64" s="52" t="e">
        <v>#N/A</v>
      </c>
      <c r="H64" s="51" t="e">
        <f t="shared" si="2"/>
        <v>#N/A</v>
      </c>
      <c r="I64" s="51" t="e">
        <f t="shared" si="3"/>
        <v>#N/A</v>
      </c>
      <c r="M64" s="30"/>
    </row>
    <row r="65" spans="2:13" x14ac:dyDescent="0.2">
      <c r="B65" s="55">
        <v>42736</v>
      </c>
      <c r="C65" s="132">
        <v>52.503999999999998</v>
      </c>
      <c r="D65" s="59" t="e">
        <v>#N/A</v>
      </c>
      <c r="E65" s="59" t="e">
        <v>#N/A</v>
      </c>
      <c r="F65" s="62" t="e">
        <v>#N/A</v>
      </c>
      <c r="G65" s="60" t="e">
        <v>#N/A</v>
      </c>
      <c r="H65" s="59" t="e">
        <f t="shared" si="2"/>
        <v>#N/A</v>
      </c>
      <c r="I65" s="59" t="e">
        <f t="shared" si="3"/>
        <v>#N/A</v>
      </c>
      <c r="M65" s="30"/>
    </row>
    <row r="66" spans="2:13" x14ac:dyDescent="0.2">
      <c r="B66" s="55">
        <v>42767</v>
      </c>
      <c r="C66" s="132">
        <v>53.468000000000004</v>
      </c>
      <c r="D66" s="59" t="e">
        <v>#N/A</v>
      </c>
      <c r="E66" s="51" t="e">
        <v>#N/A</v>
      </c>
      <c r="F66" s="63" t="e">
        <v>#N/A</v>
      </c>
      <c r="G66" s="52" t="e">
        <v>#N/A</v>
      </c>
      <c r="H66" s="51" t="e">
        <f t="shared" si="2"/>
        <v>#N/A</v>
      </c>
      <c r="I66" s="51" t="e">
        <f t="shared" si="3"/>
        <v>#N/A</v>
      </c>
      <c r="M66" s="30"/>
    </row>
    <row r="67" spans="2:13" x14ac:dyDescent="0.2">
      <c r="B67" s="55">
        <v>42795</v>
      </c>
      <c r="C67" s="132">
        <v>49.328000000000003</v>
      </c>
      <c r="D67" s="59" t="e">
        <v>#N/A</v>
      </c>
      <c r="E67" s="51" t="e">
        <v>#N/A</v>
      </c>
      <c r="F67" s="63" t="e">
        <v>#N/A</v>
      </c>
      <c r="G67" s="52" t="e">
        <v>#N/A</v>
      </c>
      <c r="H67" s="51" t="e">
        <f t="shared" si="2"/>
        <v>#N/A</v>
      </c>
      <c r="I67" s="51" t="e">
        <f t="shared" si="3"/>
        <v>#N/A</v>
      </c>
      <c r="M67" s="30"/>
    </row>
    <row r="68" spans="2:13" x14ac:dyDescent="0.2">
      <c r="B68" s="55">
        <v>42826</v>
      </c>
      <c r="C68" s="132">
        <v>51.06</v>
      </c>
      <c r="D68" s="59" t="e">
        <v>#N/A</v>
      </c>
      <c r="E68" s="51" t="e">
        <v>#N/A</v>
      </c>
      <c r="F68" s="63" t="e">
        <v>#N/A</v>
      </c>
      <c r="G68" s="52" t="e">
        <v>#N/A</v>
      </c>
      <c r="H68" s="51" t="e">
        <f t="shared" si="2"/>
        <v>#N/A</v>
      </c>
      <c r="I68" s="51" t="e">
        <f t="shared" si="3"/>
        <v>#N/A</v>
      </c>
      <c r="M68" s="30"/>
    </row>
    <row r="69" spans="2:13" x14ac:dyDescent="0.2">
      <c r="B69" s="55">
        <v>42856</v>
      </c>
      <c r="C69" s="132">
        <v>48.475999999999999</v>
      </c>
      <c r="D69" s="59" t="e">
        <v>#N/A</v>
      </c>
      <c r="E69" s="51" t="e">
        <v>#N/A</v>
      </c>
      <c r="F69" s="63" t="e">
        <v>#N/A</v>
      </c>
      <c r="G69" s="52" t="e">
        <v>#N/A</v>
      </c>
      <c r="H69" s="51" t="e">
        <f t="shared" si="2"/>
        <v>#N/A</v>
      </c>
      <c r="I69" s="51" t="e">
        <f t="shared" si="3"/>
        <v>#N/A</v>
      </c>
      <c r="M69" s="30"/>
    </row>
    <row r="70" spans="2:13" x14ac:dyDescent="0.2">
      <c r="B70" s="55">
        <v>42887</v>
      </c>
      <c r="C70" s="132">
        <v>45.177999999999997</v>
      </c>
      <c r="D70" s="59" t="e">
        <v>#N/A</v>
      </c>
      <c r="E70" s="51" t="e">
        <v>#N/A</v>
      </c>
      <c r="F70" s="63" t="e">
        <v>#N/A</v>
      </c>
      <c r="G70" s="52" t="e">
        <v>#N/A</v>
      </c>
      <c r="H70" s="51" t="e">
        <f t="shared" si="2"/>
        <v>#N/A</v>
      </c>
      <c r="I70" s="51" t="e">
        <f t="shared" si="3"/>
        <v>#N/A</v>
      </c>
      <c r="M70" s="30"/>
    </row>
    <row r="71" spans="2:13" x14ac:dyDescent="0.2">
      <c r="B71" s="55">
        <v>42917</v>
      </c>
      <c r="C71" s="132">
        <v>46.63</v>
      </c>
      <c r="D71" s="59" t="e">
        <v>#N/A</v>
      </c>
      <c r="E71" s="51" t="e">
        <v>#N/A</v>
      </c>
      <c r="F71" s="63" t="e">
        <v>#N/A</v>
      </c>
      <c r="G71" s="52" t="e">
        <v>#N/A</v>
      </c>
      <c r="H71" s="51" t="e">
        <f t="shared" si="2"/>
        <v>#N/A</v>
      </c>
      <c r="I71" s="51" t="e">
        <f t="shared" si="3"/>
        <v>#N/A</v>
      </c>
      <c r="M71" s="30"/>
    </row>
    <row r="72" spans="2:13" x14ac:dyDescent="0.2">
      <c r="B72" s="55">
        <v>42948</v>
      </c>
      <c r="C72" s="132">
        <v>48.036999999999999</v>
      </c>
      <c r="D72" s="59" t="e">
        <v>#N/A</v>
      </c>
      <c r="E72" s="51" t="e">
        <v>#N/A</v>
      </c>
      <c r="F72" s="63" t="e">
        <v>#N/A</v>
      </c>
      <c r="G72" s="52" t="e">
        <v>#N/A</v>
      </c>
      <c r="H72" s="51" t="e">
        <f t="shared" si="2"/>
        <v>#N/A</v>
      </c>
      <c r="I72" s="51" t="e">
        <f t="shared" si="3"/>
        <v>#N/A</v>
      </c>
      <c r="M72" s="30"/>
    </row>
    <row r="73" spans="2:13" x14ac:dyDescent="0.2">
      <c r="B73" s="55">
        <v>42979</v>
      </c>
      <c r="C73" s="132">
        <v>49.822000000000003</v>
      </c>
      <c r="D73" s="59" t="e">
        <v>#N/A</v>
      </c>
      <c r="E73" s="51" t="e">
        <v>#N/A</v>
      </c>
      <c r="F73" s="63" t="e">
        <v>#N/A</v>
      </c>
      <c r="G73" s="52" t="e">
        <v>#N/A</v>
      </c>
      <c r="H73" s="51" t="e">
        <f t="shared" si="2"/>
        <v>#N/A</v>
      </c>
      <c r="I73" s="51" t="e">
        <f t="shared" si="3"/>
        <v>#N/A</v>
      </c>
      <c r="M73" s="30"/>
    </row>
    <row r="74" spans="2:13" x14ac:dyDescent="0.2">
      <c r="B74" s="55">
        <v>43009</v>
      </c>
      <c r="C74" s="132">
        <v>51.578000000000003</v>
      </c>
      <c r="D74" s="59" t="e">
        <v>#N/A</v>
      </c>
      <c r="E74" s="51" t="e">
        <v>#N/A</v>
      </c>
      <c r="F74" s="63" t="e">
        <v>#N/A</v>
      </c>
      <c r="G74" s="52" t="e">
        <v>#N/A</v>
      </c>
      <c r="H74" s="51" t="e">
        <f t="shared" si="2"/>
        <v>#N/A</v>
      </c>
      <c r="I74" s="51" t="e">
        <f t="shared" si="3"/>
        <v>#N/A</v>
      </c>
      <c r="M74" s="30"/>
    </row>
    <row r="75" spans="2:13" x14ac:dyDescent="0.2">
      <c r="B75" s="55">
        <v>43040</v>
      </c>
      <c r="C75" s="132">
        <v>56.639000000000003</v>
      </c>
      <c r="D75" s="59" t="e">
        <v>#N/A</v>
      </c>
      <c r="E75" s="51" t="e">
        <v>#N/A</v>
      </c>
      <c r="F75" s="63" t="e">
        <v>#N/A</v>
      </c>
      <c r="G75" s="52" t="e">
        <v>#N/A</v>
      </c>
      <c r="H75" s="51" t="e">
        <f t="shared" si="2"/>
        <v>#N/A</v>
      </c>
      <c r="I75" s="51" t="e">
        <f t="shared" si="3"/>
        <v>#N/A</v>
      </c>
      <c r="M75" s="30"/>
    </row>
    <row r="76" spans="2:13" x14ac:dyDescent="0.2">
      <c r="B76" s="55">
        <v>43070</v>
      </c>
      <c r="C76" s="132">
        <v>57.881</v>
      </c>
      <c r="D76" s="59" t="e">
        <v>#N/A</v>
      </c>
      <c r="E76" s="51" t="e">
        <v>#N/A</v>
      </c>
      <c r="F76" s="63" t="e">
        <v>#N/A</v>
      </c>
      <c r="G76" s="52" t="e">
        <v>#N/A</v>
      </c>
      <c r="H76" s="51" t="e">
        <f t="shared" si="2"/>
        <v>#N/A</v>
      </c>
      <c r="I76" s="51" t="e">
        <f t="shared" si="3"/>
        <v>#N/A</v>
      </c>
      <c r="M76" s="30"/>
    </row>
    <row r="77" spans="2:13" x14ac:dyDescent="0.2">
      <c r="B77" s="55">
        <v>43101</v>
      </c>
      <c r="C77" s="132">
        <v>63.698</v>
      </c>
      <c r="D77" s="59" t="e">
        <v>#N/A</v>
      </c>
      <c r="E77" s="59" t="e">
        <v>#N/A</v>
      </c>
      <c r="F77" s="62" t="e">
        <v>#N/A</v>
      </c>
      <c r="G77" s="60" t="e">
        <v>#N/A</v>
      </c>
      <c r="H77" s="59" t="e">
        <f t="shared" si="2"/>
        <v>#N/A</v>
      </c>
      <c r="I77" s="59" t="e">
        <f t="shared" si="3"/>
        <v>#N/A</v>
      </c>
      <c r="J77" t="e">
        <f>$E77*EXP((-1.959963985*$F77*SQRT($G77/252)))</f>
        <v>#N/A</v>
      </c>
      <c r="K77" t="e">
        <f>$E77*EXP(1.959963985*$F77*SQRT($G77/252))</f>
        <v>#N/A</v>
      </c>
    </row>
    <row r="78" spans="2:13" x14ac:dyDescent="0.2">
      <c r="B78" s="55">
        <v>43132</v>
      </c>
      <c r="C78" s="132">
        <v>62.228999999999999</v>
      </c>
      <c r="D78" s="59" t="e">
        <v>#N/A</v>
      </c>
      <c r="E78" s="51" t="e">
        <v>#N/A</v>
      </c>
      <c r="F78" s="63" t="e">
        <v>#N/A</v>
      </c>
      <c r="G78" s="52" t="e">
        <v>#N/A</v>
      </c>
      <c r="H78" s="51" t="e">
        <f t="shared" si="2"/>
        <v>#N/A</v>
      </c>
      <c r="I78" s="51" t="e">
        <f t="shared" si="3"/>
        <v>#N/A</v>
      </c>
      <c r="J78" t="e">
        <f t="shared" ref="J78:J112" si="4">$E78*EXP((-1.959963985*$F78*SQRT($G78/252)))</f>
        <v>#N/A</v>
      </c>
      <c r="K78" t="e">
        <f t="shared" ref="K78:K112" si="5">$E78*EXP(1.959963985*$F78*SQRT($G78/252))</f>
        <v>#N/A</v>
      </c>
    </row>
    <row r="79" spans="2:13" x14ac:dyDescent="0.2">
      <c r="B79" s="55">
        <v>43160</v>
      </c>
      <c r="C79" s="132">
        <v>62.725000000000001</v>
      </c>
      <c r="D79" s="59" t="e">
        <v>#N/A</v>
      </c>
      <c r="E79" s="51" t="e">
        <v>#N/A</v>
      </c>
      <c r="F79" s="63" t="e">
        <v>#N/A</v>
      </c>
      <c r="G79" s="52" t="e">
        <v>#N/A</v>
      </c>
      <c r="H79" s="51" t="e">
        <f t="shared" si="2"/>
        <v>#N/A</v>
      </c>
      <c r="I79" s="51" t="e">
        <f t="shared" si="3"/>
        <v>#N/A</v>
      </c>
      <c r="J79" t="e">
        <f t="shared" si="4"/>
        <v>#N/A</v>
      </c>
      <c r="K79" t="e">
        <f t="shared" si="5"/>
        <v>#N/A</v>
      </c>
    </row>
    <row r="80" spans="2:13" x14ac:dyDescent="0.2">
      <c r="B80" s="55">
        <v>43191</v>
      </c>
      <c r="C80" s="132">
        <v>66.254000000000005</v>
      </c>
      <c r="D80" s="59" t="e">
        <v>#N/A</v>
      </c>
      <c r="E80" s="51" t="e">
        <v>#N/A</v>
      </c>
      <c r="F80" s="63" t="e">
        <v>#N/A</v>
      </c>
      <c r="G80" s="52" t="e">
        <v>#N/A</v>
      </c>
      <c r="H80" s="51" t="e">
        <f t="shared" si="2"/>
        <v>#N/A</v>
      </c>
      <c r="I80" s="51" t="e">
        <f t="shared" si="3"/>
        <v>#N/A</v>
      </c>
      <c r="J80" t="e">
        <f t="shared" si="4"/>
        <v>#N/A</v>
      </c>
      <c r="K80" t="e">
        <f t="shared" si="5"/>
        <v>#N/A</v>
      </c>
    </row>
    <row r="81" spans="2:11" x14ac:dyDescent="0.2">
      <c r="B81" s="55">
        <v>43221</v>
      </c>
      <c r="C81" s="132">
        <v>69.977999999999994</v>
      </c>
      <c r="D81" s="59" t="e">
        <v>#N/A</v>
      </c>
      <c r="E81" s="51" t="e">
        <v>#N/A</v>
      </c>
      <c r="F81" s="63" t="e">
        <v>#N/A</v>
      </c>
      <c r="G81" s="52" t="e">
        <v>#N/A</v>
      </c>
      <c r="H81" s="51" t="e">
        <f t="shared" si="2"/>
        <v>#N/A</v>
      </c>
      <c r="I81" s="51" t="e">
        <f t="shared" si="3"/>
        <v>#N/A</v>
      </c>
      <c r="J81" t="e">
        <f t="shared" si="4"/>
        <v>#N/A</v>
      </c>
      <c r="K81" t="e">
        <f t="shared" si="5"/>
        <v>#N/A</v>
      </c>
    </row>
    <row r="82" spans="2:11" x14ac:dyDescent="0.2">
      <c r="B82" s="55">
        <v>43252</v>
      </c>
      <c r="C82" s="132">
        <v>67.873000000000005</v>
      </c>
      <c r="D82" s="59" t="e">
        <v>#N/A</v>
      </c>
      <c r="E82" s="51" t="e">
        <v>#N/A</v>
      </c>
      <c r="F82" s="63" t="e">
        <v>#N/A</v>
      </c>
      <c r="G82" s="52" t="e">
        <v>#N/A</v>
      </c>
      <c r="H82" s="51" t="e">
        <f t="shared" si="2"/>
        <v>#N/A</v>
      </c>
      <c r="I82" s="51" t="e">
        <f t="shared" si="3"/>
        <v>#N/A</v>
      </c>
      <c r="J82" t="e">
        <f t="shared" si="4"/>
        <v>#N/A</v>
      </c>
      <c r="K82" t="e">
        <f t="shared" si="5"/>
        <v>#N/A</v>
      </c>
    </row>
    <row r="83" spans="2:11" x14ac:dyDescent="0.2">
      <c r="B83" s="55">
        <v>43282</v>
      </c>
      <c r="C83" s="132">
        <v>70.980999999999995</v>
      </c>
      <c r="D83" s="59" t="e">
        <v>#N/A</v>
      </c>
      <c r="E83" s="51" t="e">
        <v>#N/A</v>
      </c>
      <c r="F83" s="63" t="e">
        <v>#N/A</v>
      </c>
      <c r="G83" s="52" t="e">
        <v>#N/A</v>
      </c>
      <c r="H83" s="51" t="e">
        <f t="shared" si="2"/>
        <v>#N/A</v>
      </c>
      <c r="I83" s="51" t="e">
        <f t="shared" si="3"/>
        <v>#N/A</v>
      </c>
      <c r="J83" t="e">
        <f t="shared" si="4"/>
        <v>#N/A</v>
      </c>
      <c r="K83" t="e">
        <f t="shared" si="5"/>
        <v>#N/A</v>
      </c>
    </row>
    <row r="84" spans="2:11" x14ac:dyDescent="0.2">
      <c r="B84" s="55">
        <v>43313</v>
      </c>
      <c r="C84" s="132">
        <v>68.055000000000007</v>
      </c>
      <c r="D84" s="59" t="e">
        <v>#N/A</v>
      </c>
      <c r="E84" s="51" t="e">
        <v>#N/A</v>
      </c>
      <c r="F84" s="63" t="e">
        <v>#N/A</v>
      </c>
      <c r="G84" s="52" t="e">
        <v>#N/A</v>
      </c>
      <c r="H84" s="51" t="e">
        <f t="shared" si="2"/>
        <v>#N/A</v>
      </c>
      <c r="I84" s="51" t="e">
        <f t="shared" si="3"/>
        <v>#N/A</v>
      </c>
      <c r="J84" t="e">
        <f t="shared" si="4"/>
        <v>#N/A</v>
      </c>
      <c r="K84" t="e">
        <f t="shared" si="5"/>
        <v>#N/A</v>
      </c>
    </row>
    <row r="85" spans="2:11" x14ac:dyDescent="0.2">
      <c r="B85" s="55">
        <v>43344</v>
      </c>
      <c r="C85" s="132">
        <v>70.230999999999995</v>
      </c>
      <c r="D85" s="59" t="e">
        <v>#N/A</v>
      </c>
      <c r="E85" s="51" t="e">
        <v>#N/A</v>
      </c>
      <c r="F85" s="63" t="e">
        <v>#N/A</v>
      </c>
      <c r="G85" s="52" t="e">
        <v>#N/A</v>
      </c>
      <c r="H85" s="51" t="e">
        <f t="shared" si="2"/>
        <v>#N/A</v>
      </c>
      <c r="I85" s="51" t="e">
        <f t="shared" si="3"/>
        <v>#N/A</v>
      </c>
      <c r="J85" t="e">
        <f t="shared" si="4"/>
        <v>#N/A</v>
      </c>
      <c r="K85" t="e">
        <f t="shared" si="5"/>
        <v>#N/A</v>
      </c>
    </row>
    <row r="86" spans="2:11" x14ac:dyDescent="0.2">
      <c r="B86" s="55">
        <v>43374</v>
      </c>
      <c r="C86" s="132">
        <v>70.748999999999995</v>
      </c>
      <c r="D86" s="59" t="e">
        <v>#N/A</v>
      </c>
      <c r="E86" s="51" t="e">
        <v>#N/A</v>
      </c>
      <c r="F86" s="63" t="e">
        <v>#N/A</v>
      </c>
      <c r="G86" s="52" t="e">
        <v>#N/A</v>
      </c>
      <c r="H86" s="51" t="e">
        <f t="shared" si="2"/>
        <v>#N/A</v>
      </c>
      <c r="I86" s="51" t="e">
        <f t="shared" si="3"/>
        <v>#N/A</v>
      </c>
      <c r="J86" t="e">
        <f t="shared" si="4"/>
        <v>#N/A</v>
      </c>
      <c r="K86" t="e">
        <f t="shared" si="5"/>
        <v>#N/A</v>
      </c>
    </row>
    <row r="87" spans="2:11" x14ac:dyDescent="0.2">
      <c r="B87" s="55">
        <v>43405</v>
      </c>
      <c r="C87" s="132">
        <v>56.963000000000001</v>
      </c>
      <c r="D87" s="59" t="e">
        <v>#N/A</v>
      </c>
      <c r="E87" s="51" t="e">
        <v>#N/A</v>
      </c>
      <c r="F87" s="63" t="e">
        <v>#N/A</v>
      </c>
      <c r="G87" s="52" t="e">
        <v>#N/A</v>
      </c>
      <c r="H87" s="51" t="e">
        <f t="shared" si="2"/>
        <v>#N/A</v>
      </c>
      <c r="I87" s="51" t="e">
        <f t="shared" si="3"/>
        <v>#N/A</v>
      </c>
      <c r="J87" t="e">
        <f t="shared" si="4"/>
        <v>#N/A</v>
      </c>
      <c r="K87" t="e">
        <f t="shared" si="5"/>
        <v>#N/A</v>
      </c>
    </row>
    <row r="88" spans="2:11" x14ac:dyDescent="0.2">
      <c r="B88" s="55">
        <v>43435</v>
      </c>
      <c r="C88" s="132">
        <v>49.523000000000003</v>
      </c>
      <c r="D88" s="59" t="e">
        <v>#N/A</v>
      </c>
      <c r="E88" s="51" t="e">
        <v>#N/A</v>
      </c>
      <c r="F88" s="63" t="e">
        <v>#N/A</v>
      </c>
      <c r="G88" s="52" t="e">
        <v>#N/A</v>
      </c>
      <c r="H88" s="51" t="e">
        <f t="shared" si="2"/>
        <v>#N/A</v>
      </c>
      <c r="I88" s="51" t="e">
        <f t="shared" si="3"/>
        <v>#N/A</v>
      </c>
      <c r="J88" t="e">
        <f t="shared" si="4"/>
        <v>#N/A</v>
      </c>
      <c r="K88" t="e">
        <f t="shared" si="5"/>
        <v>#N/A</v>
      </c>
    </row>
    <row r="89" spans="2:11" x14ac:dyDescent="0.2">
      <c r="B89" s="55">
        <v>43466</v>
      </c>
      <c r="C89" s="132">
        <v>51.38</v>
      </c>
      <c r="D89" s="59">
        <v>51.38</v>
      </c>
      <c r="E89" s="51" t="e">
        <v>#N/A</v>
      </c>
      <c r="F89" s="63" t="e">
        <v>#N/A</v>
      </c>
      <c r="G89" s="52" t="e">
        <v>#N/A</v>
      </c>
      <c r="H89" s="51" t="e">
        <f t="shared" si="2"/>
        <v>#N/A</v>
      </c>
      <c r="I89" s="51" t="e">
        <f t="shared" si="3"/>
        <v>#N/A</v>
      </c>
      <c r="J89" t="e">
        <f t="shared" si="4"/>
        <v>#N/A</v>
      </c>
      <c r="K89" t="e">
        <f t="shared" si="5"/>
        <v>#N/A</v>
      </c>
    </row>
    <row r="90" spans="2:11" x14ac:dyDescent="0.2">
      <c r="B90" s="55">
        <v>43497</v>
      </c>
      <c r="C90" s="132" t="e">
        <v>#N/A</v>
      </c>
      <c r="D90" s="59">
        <v>54</v>
      </c>
      <c r="E90" s="51" t="e">
        <v>#N/A</v>
      </c>
      <c r="F90" s="63" t="e">
        <v>#N/A</v>
      </c>
      <c r="G90" s="52" t="e">
        <v>#N/A</v>
      </c>
      <c r="H90" s="51" t="e">
        <f t="shared" si="2"/>
        <v>#N/A</v>
      </c>
      <c r="I90" s="51" t="e">
        <f t="shared" si="3"/>
        <v>#N/A</v>
      </c>
      <c r="J90" t="e">
        <f t="shared" si="4"/>
        <v>#N/A</v>
      </c>
      <c r="K90" t="e">
        <f t="shared" si="5"/>
        <v>#N/A</v>
      </c>
    </row>
    <row r="91" spans="2:11" x14ac:dyDescent="0.2">
      <c r="B91" s="55">
        <v>43525</v>
      </c>
      <c r="C91" s="132" t="e">
        <v>#N/A</v>
      </c>
      <c r="D91" s="59">
        <v>54</v>
      </c>
      <c r="E91" s="51" t="e">
        <v>#N/A</v>
      </c>
      <c r="F91" s="63" t="e">
        <v>#N/A</v>
      </c>
      <c r="G91" s="52" t="e">
        <v>#N/A</v>
      </c>
      <c r="H91" s="51" t="e">
        <f t="shared" si="2"/>
        <v>#N/A</v>
      </c>
      <c r="I91" s="51" t="e">
        <f t="shared" si="3"/>
        <v>#N/A</v>
      </c>
      <c r="J91" t="e">
        <f t="shared" si="4"/>
        <v>#N/A</v>
      </c>
      <c r="K91" t="e">
        <f t="shared" si="5"/>
        <v>#N/A</v>
      </c>
    </row>
    <row r="92" spans="2:11" x14ac:dyDescent="0.2">
      <c r="B92" s="55">
        <v>43556</v>
      </c>
      <c r="C92" s="132" t="e">
        <v>#N/A</v>
      </c>
      <c r="D92" s="59">
        <v>54</v>
      </c>
      <c r="E92" s="51">
        <v>54.355999999999995</v>
      </c>
      <c r="F92" s="63">
        <v>0.31365427500000004</v>
      </c>
      <c r="G92" s="52">
        <v>25</v>
      </c>
      <c r="H92" s="51">
        <f t="shared" si="2"/>
        <v>44.787389358103603</v>
      </c>
      <c r="I92" s="51">
        <f t="shared" si="3"/>
        <v>65.968898351638657</v>
      </c>
      <c r="J92">
        <f t="shared" si="4"/>
        <v>44.787389356068516</v>
      </c>
      <c r="K92">
        <f t="shared" si="5"/>
        <v>65.96889835463621</v>
      </c>
    </row>
    <row r="93" spans="2:11" x14ac:dyDescent="0.2">
      <c r="B93" s="55">
        <v>43586</v>
      </c>
      <c r="C93" s="132" t="e">
        <v>#N/A</v>
      </c>
      <c r="D93" s="59">
        <v>54</v>
      </c>
      <c r="E93" s="51">
        <v>54.772000000000006</v>
      </c>
      <c r="F93" s="63">
        <v>0.31609114999999999</v>
      </c>
      <c r="G93" s="52">
        <v>47</v>
      </c>
      <c r="H93" s="51">
        <f t="shared" ref="H93:H112" si="6">$E93*EXP((+NORMSINV((1-$H$25)/2)*$F93*SQRT($G93/252)))</f>
        <v>41.914279552526153</v>
      </c>
      <c r="I93" s="51">
        <f t="shared" ref="I93:I112" si="7">$E93*EXP(-NORMSINV((1-$H$25)/2)*$F93*SQRT($G93/252))</f>
        <v>71.573984237054461</v>
      </c>
      <c r="J93">
        <f t="shared" si="4"/>
        <v>41.914279549894488</v>
      </c>
      <c r="K93">
        <f t="shared" si="5"/>
        <v>71.573984241548359</v>
      </c>
    </row>
    <row r="94" spans="2:11" x14ac:dyDescent="0.2">
      <c r="B94" s="55">
        <v>43617</v>
      </c>
      <c r="C94" s="132" t="e">
        <v>#N/A</v>
      </c>
      <c r="D94" s="59">
        <v>53</v>
      </c>
      <c r="E94" s="51">
        <v>55.205999999999996</v>
      </c>
      <c r="F94" s="63">
        <v>0.32795237500000007</v>
      </c>
      <c r="G94" s="52">
        <v>68</v>
      </c>
      <c r="H94" s="51">
        <f t="shared" si="6"/>
        <v>39.53452052575355</v>
      </c>
      <c r="I94" s="51">
        <f t="shared" si="7"/>
        <v>77.089652169037123</v>
      </c>
      <c r="J94">
        <f t="shared" si="4"/>
        <v>39.534520522655782</v>
      </c>
      <c r="K94">
        <f t="shared" si="5"/>
        <v>77.089652175077561</v>
      </c>
    </row>
    <row r="95" spans="2:11" x14ac:dyDescent="0.2">
      <c r="B95" s="55">
        <v>43647</v>
      </c>
      <c r="C95" s="132" t="e">
        <v>#N/A</v>
      </c>
      <c r="D95" s="59">
        <v>54</v>
      </c>
      <c r="E95" s="51">
        <v>55.591999999999999</v>
      </c>
      <c r="F95" s="63">
        <v>0.32768665000000002</v>
      </c>
      <c r="G95" s="52">
        <v>89</v>
      </c>
      <c r="H95" s="51">
        <f t="shared" si="6"/>
        <v>37.953335799942948</v>
      </c>
      <c r="I95" s="51">
        <f t="shared" si="7"/>
        <v>81.428164319739338</v>
      </c>
      <c r="J95">
        <f t="shared" si="4"/>
        <v>37.953335796543477</v>
      </c>
      <c r="K95">
        <f t="shared" si="5"/>
        <v>81.428164327032832</v>
      </c>
    </row>
    <row r="96" spans="2:11" x14ac:dyDescent="0.2">
      <c r="B96" s="55">
        <v>43678</v>
      </c>
      <c r="C96" s="132" t="e">
        <v>#N/A</v>
      </c>
      <c r="D96" s="59">
        <v>55</v>
      </c>
      <c r="E96" s="51">
        <v>55.905999999999992</v>
      </c>
      <c r="F96" s="63">
        <v>0.32991992857142849</v>
      </c>
      <c r="G96" s="52">
        <v>110</v>
      </c>
      <c r="H96" s="51">
        <f t="shared" si="6"/>
        <v>36.468562582432739</v>
      </c>
      <c r="I96" s="51">
        <f t="shared" si="7"/>
        <v>85.703428231788166</v>
      </c>
      <c r="J96">
        <f t="shared" si="4"/>
        <v>36.468562578776535</v>
      </c>
      <c r="K96">
        <f t="shared" si="5"/>
        <v>85.703428240380461</v>
      </c>
    </row>
    <row r="97" spans="2:11" x14ac:dyDescent="0.2">
      <c r="B97" s="55">
        <v>43709</v>
      </c>
      <c r="C97" s="132" t="e">
        <v>#N/A</v>
      </c>
      <c r="D97" s="59">
        <v>56</v>
      </c>
      <c r="E97" s="51">
        <v>56.117999999999995</v>
      </c>
      <c r="F97" s="63">
        <v>0.32744137499999998</v>
      </c>
      <c r="G97" s="52">
        <v>131</v>
      </c>
      <c r="H97" s="51">
        <f t="shared" si="6"/>
        <v>35.330193765714284</v>
      </c>
      <c r="I97" s="51">
        <f t="shared" si="7"/>
        <v>89.137069127996895</v>
      </c>
      <c r="J97">
        <f t="shared" si="4"/>
        <v>35.330193761877908</v>
      </c>
      <c r="K97">
        <f t="shared" si="5"/>
        <v>89.137069137675979</v>
      </c>
    </row>
    <row r="98" spans="2:11" x14ac:dyDescent="0.2">
      <c r="B98" s="55">
        <v>43739</v>
      </c>
      <c r="C98" s="132" t="e">
        <v>#N/A</v>
      </c>
      <c r="D98" s="59">
        <v>57</v>
      </c>
      <c r="E98" s="51">
        <v>56.227999999999994</v>
      </c>
      <c r="F98" s="63">
        <v>0.32264660666666667</v>
      </c>
      <c r="G98" s="52">
        <v>153</v>
      </c>
      <c r="H98" s="51">
        <f t="shared" si="6"/>
        <v>34.352392103064936</v>
      </c>
      <c r="I98" s="51">
        <f t="shared" si="7"/>
        <v>92.033997938615769</v>
      </c>
      <c r="J98">
        <f t="shared" si="4"/>
        <v>34.35239209909269</v>
      </c>
      <c r="K98">
        <f t="shared" si="5"/>
        <v>92.033997949257881</v>
      </c>
    </row>
    <row r="99" spans="2:11" x14ac:dyDescent="0.2">
      <c r="B99" s="55">
        <v>43770</v>
      </c>
      <c r="C99" s="132" t="e">
        <v>#N/A</v>
      </c>
      <c r="D99" s="59">
        <v>57</v>
      </c>
      <c r="E99" s="51">
        <v>56.274000000000001</v>
      </c>
      <c r="F99" s="63">
        <v>0.31820724999999994</v>
      </c>
      <c r="G99" s="52">
        <v>175</v>
      </c>
      <c r="H99" s="51">
        <f t="shared" si="6"/>
        <v>33.465118539463553</v>
      </c>
      <c r="I99" s="51">
        <f t="shared" si="7"/>
        <v>94.628772112837822</v>
      </c>
      <c r="J99">
        <f t="shared" si="4"/>
        <v>33.465118535381968</v>
      </c>
      <c r="K99">
        <f t="shared" si="5"/>
        <v>94.628772124379239</v>
      </c>
    </row>
    <row r="100" spans="2:11" x14ac:dyDescent="0.2">
      <c r="B100" s="55">
        <v>43800</v>
      </c>
      <c r="C100" s="132" t="e">
        <v>#N/A</v>
      </c>
      <c r="D100" s="59">
        <v>58</v>
      </c>
      <c r="E100" s="51">
        <v>56.25</v>
      </c>
      <c r="F100" s="63">
        <v>0.313774</v>
      </c>
      <c r="G100" s="52">
        <v>196</v>
      </c>
      <c r="H100" s="51">
        <f t="shared" si="6"/>
        <v>32.702109910700884</v>
      </c>
      <c r="I100" s="51">
        <f t="shared" si="7"/>
        <v>96.754078212080316</v>
      </c>
      <c r="J100">
        <f t="shared" si="4"/>
        <v>32.702109906538638</v>
      </c>
      <c r="K100">
        <f t="shared" si="5"/>
        <v>96.754078224394945</v>
      </c>
    </row>
    <row r="101" spans="2:11" x14ac:dyDescent="0.2">
      <c r="B101" s="55">
        <v>43831</v>
      </c>
      <c r="C101" s="132" t="e">
        <v>#N/A</v>
      </c>
      <c r="D101" s="59">
        <v>58</v>
      </c>
      <c r="E101" s="51">
        <v>56.194000000000003</v>
      </c>
      <c r="F101" s="63">
        <v>0.30350169999999999</v>
      </c>
      <c r="G101" s="52">
        <v>216</v>
      </c>
      <c r="H101" s="51">
        <f t="shared" si="6"/>
        <v>32.397578429090757</v>
      </c>
      <c r="I101" s="51">
        <f t="shared" si="7"/>
        <v>97.469187177414099</v>
      </c>
      <c r="J101">
        <f t="shared" si="4"/>
        <v>32.397578424903713</v>
      </c>
      <c r="K101">
        <f t="shared" si="5"/>
        <v>97.46918719001097</v>
      </c>
    </row>
    <row r="102" spans="2:11" x14ac:dyDescent="0.2">
      <c r="B102" s="55">
        <v>43862</v>
      </c>
      <c r="C102" s="132" t="e">
        <v>#N/A</v>
      </c>
      <c r="D102" s="59">
        <v>58</v>
      </c>
      <c r="E102" s="51">
        <v>56.113999999999997</v>
      </c>
      <c r="F102" s="63" t="e">
        <v>#N/A</v>
      </c>
      <c r="G102" s="52">
        <v>236</v>
      </c>
      <c r="H102" s="51" t="e">
        <f t="shared" si="6"/>
        <v>#N/A</v>
      </c>
      <c r="I102" s="51" t="e">
        <f t="shared" si="7"/>
        <v>#N/A</v>
      </c>
      <c r="J102" t="e">
        <f t="shared" si="4"/>
        <v>#N/A</v>
      </c>
      <c r="K102" t="e">
        <f t="shared" si="5"/>
        <v>#N/A</v>
      </c>
    </row>
    <row r="103" spans="2:11" x14ac:dyDescent="0.2">
      <c r="B103" s="55">
        <v>43891</v>
      </c>
      <c r="C103" s="132" t="e">
        <v>#N/A</v>
      </c>
      <c r="D103" s="59">
        <v>58</v>
      </c>
      <c r="E103" s="51">
        <v>56.02</v>
      </c>
      <c r="F103" s="63">
        <v>0.29660333333333333</v>
      </c>
      <c r="G103" s="52">
        <v>257</v>
      </c>
      <c r="H103" s="51">
        <f t="shared" si="6"/>
        <v>31.144512452393563</v>
      </c>
      <c r="I103" s="51">
        <f t="shared" si="7"/>
        <v>100.76383134258427</v>
      </c>
      <c r="J103">
        <f t="shared" si="4"/>
        <v>31.14451244810283</v>
      </c>
      <c r="K103">
        <f t="shared" si="5"/>
        <v>100.76383135646635</v>
      </c>
    </row>
    <row r="104" spans="2:11" x14ac:dyDescent="0.2">
      <c r="B104" s="55">
        <v>43922</v>
      </c>
      <c r="C104" s="132" t="e">
        <v>#N/A</v>
      </c>
      <c r="D104" s="59">
        <v>58</v>
      </c>
      <c r="E104" s="51">
        <v>55.922000000000004</v>
      </c>
      <c r="F104" s="63" t="e">
        <v>#N/A</v>
      </c>
      <c r="G104" s="52">
        <v>278</v>
      </c>
      <c r="H104" s="51" t="e">
        <f t="shared" si="6"/>
        <v>#N/A</v>
      </c>
      <c r="I104" s="51" t="e">
        <f t="shared" si="7"/>
        <v>#N/A</v>
      </c>
      <c r="J104" t="e">
        <f t="shared" si="4"/>
        <v>#N/A</v>
      </c>
      <c r="K104" t="e">
        <f t="shared" si="5"/>
        <v>#N/A</v>
      </c>
    </row>
    <row r="105" spans="2:11" x14ac:dyDescent="0.2">
      <c r="B105" s="55">
        <v>43952</v>
      </c>
      <c r="C105" s="132" t="e">
        <v>#N/A</v>
      </c>
      <c r="D105" s="59">
        <v>58</v>
      </c>
      <c r="E105" s="51">
        <v>55.83</v>
      </c>
      <c r="F105" s="63" t="e">
        <v>#N/A</v>
      </c>
      <c r="G105" s="52">
        <v>299</v>
      </c>
      <c r="H105" s="51" t="e">
        <f t="shared" si="6"/>
        <v>#N/A</v>
      </c>
      <c r="I105" s="51" t="e">
        <f t="shared" si="7"/>
        <v>#N/A</v>
      </c>
      <c r="J105" t="e">
        <f t="shared" si="4"/>
        <v>#N/A</v>
      </c>
      <c r="K105" t="e">
        <f t="shared" si="5"/>
        <v>#N/A</v>
      </c>
    </row>
    <row r="106" spans="2:11" x14ac:dyDescent="0.2">
      <c r="B106" s="55">
        <v>43983</v>
      </c>
      <c r="C106" s="132" t="e">
        <v>#N/A</v>
      </c>
      <c r="D106" s="59">
        <v>58</v>
      </c>
      <c r="E106" s="51">
        <v>55.736000000000004</v>
      </c>
      <c r="F106" s="63">
        <v>0.27928927999999997</v>
      </c>
      <c r="G106" s="52">
        <v>319</v>
      </c>
      <c r="H106" s="51">
        <f t="shared" si="6"/>
        <v>30.10659874658139</v>
      </c>
      <c r="I106" s="51">
        <f t="shared" si="7"/>
        <v>103.18341577368464</v>
      </c>
      <c r="J106">
        <f t="shared" si="4"/>
        <v>30.106598742230094</v>
      </c>
      <c r="K106">
        <f t="shared" si="5"/>
        <v>103.1834157885977</v>
      </c>
    </row>
    <row r="107" spans="2:11" x14ac:dyDescent="0.2">
      <c r="B107" s="55">
        <v>44013</v>
      </c>
      <c r="C107" s="132" t="e">
        <v>#N/A</v>
      </c>
      <c r="D107" s="59">
        <v>58</v>
      </c>
      <c r="E107" s="51">
        <v>55.61</v>
      </c>
      <c r="F107" s="63" t="e">
        <v>#N/A</v>
      </c>
      <c r="G107" s="52">
        <v>342</v>
      </c>
      <c r="H107" s="51" t="e">
        <f t="shared" si="6"/>
        <v>#N/A</v>
      </c>
      <c r="I107" s="51" t="e">
        <f t="shared" si="7"/>
        <v>#N/A</v>
      </c>
      <c r="J107" t="e">
        <f t="shared" si="4"/>
        <v>#N/A</v>
      </c>
      <c r="K107" t="e">
        <f t="shared" si="5"/>
        <v>#N/A</v>
      </c>
    </row>
    <row r="108" spans="2:11" x14ac:dyDescent="0.2">
      <c r="B108" s="55">
        <v>44044</v>
      </c>
      <c r="C108" s="132" t="e">
        <v>#N/A</v>
      </c>
      <c r="D108" s="59">
        <v>58</v>
      </c>
      <c r="E108" s="51">
        <v>55.498000000000005</v>
      </c>
      <c r="F108" s="63" t="e">
        <v>#N/A</v>
      </c>
      <c r="G108" s="52">
        <v>362</v>
      </c>
      <c r="H108" s="51" t="e">
        <f t="shared" si="6"/>
        <v>#N/A</v>
      </c>
      <c r="I108" s="51" t="e">
        <f t="shared" si="7"/>
        <v>#N/A</v>
      </c>
      <c r="J108" t="e">
        <f t="shared" si="4"/>
        <v>#N/A</v>
      </c>
      <c r="K108" t="e">
        <f t="shared" si="5"/>
        <v>#N/A</v>
      </c>
    </row>
    <row r="109" spans="2:11" x14ac:dyDescent="0.2">
      <c r="B109" s="55">
        <v>44075</v>
      </c>
      <c r="C109" s="132" t="e">
        <v>#N/A</v>
      </c>
      <c r="D109" s="59">
        <v>58</v>
      </c>
      <c r="E109" s="51">
        <v>55.404000000000011</v>
      </c>
      <c r="F109" s="63" t="e">
        <v>#N/A</v>
      </c>
      <c r="G109" s="52">
        <v>384</v>
      </c>
      <c r="H109" s="51" t="e">
        <f t="shared" si="6"/>
        <v>#N/A</v>
      </c>
      <c r="I109" s="51" t="e">
        <f t="shared" si="7"/>
        <v>#N/A</v>
      </c>
      <c r="J109" t="e">
        <f t="shared" si="4"/>
        <v>#N/A</v>
      </c>
      <c r="K109" t="e">
        <f t="shared" si="5"/>
        <v>#N/A</v>
      </c>
    </row>
    <row r="110" spans="2:11" x14ac:dyDescent="0.2">
      <c r="B110" s="55">
        <v>44105</v>
      </c>
      <c r="C110" s="132" t="e">
        <v>#N/A</v>
      </c>
      <c r="D110" s="59">
        <v>58</v>
      </c>
      <c r="E110" s="51">
        <v>55.31</v>
      </c>
      <c r="F110" s="63" t="e">
        <v>#N/A</v>
      </c>
      <c r="G110" s="52">
        <v>406</v>
      </c>
      <c r="H110" s="51" t="e">
        <f t="shared" si="6"/>
        <v>#N/A</v>
      </c>
      <c r="I110" s="51" t="e">
        <f t="shared" si="7"/>
        <v>#N/A</v>
      </c>
      <c r="J110" t="e">
        <f t="shared" si="4"/>
        <v>#N/A</v>
      </c>
      <c r="K110" t="e">
        <f t="shared" si="5"/>
        <v>#N/A</v>
      </c>
    </row>
    <row r="111" spans="2:11" x14ac:dyDescent="0.2">
      <c r="B111" s="55">
        <v>44136</v>
      </c>
      <c r="C111" s="132" t="e">
        <v>#N/A</v>
      </c>
      <c r="D111" s="59">
        <v>58</v>
      </c>
      <c r="E111" s="51">
        <v>55.230000000000004</v>
      </c>
      <c r="F111" s="63" t="e">
        <v>#N/A</v>
      </c>
      <c r="G111" s="52">
        <v>426</v>
      </c>
      <c r="H111" s="51" t="e">
        <f t="shared" si="6"/>
        <v>#N/A</v>
      </c>
      <c r="I111" s="51" t="e">
        <f t="shared" si="7"/>
        <v>#N/A</v>
      </c>
      <c r="J111" t="e">
        <f t="shared" si="4"/>
        <v>#N/A</v>
      </c>
      <c r="K111" t="e">
        <f t="shared" si="5"/>
        <v>#N/A</v>
      </c>
    </row>
    <row r="112" spans="2:11" x14ac:dyDescent="0.2">
      <c r="B112" s="56">
        <v>44166</v>
      </c>
      <c r="C112" s="414" t="e">
        <v>#N/A</v>
      </c>
      <c r="D112" s="415">
        <v>58</v>
      </c>
      <c r="E112" s="53">
        <v>55.160000000000004</v>
      </c>
      <c r="F112" s="64">
        <v>0.25795426190476184</v>
      </c>
      <c r="G112" s="61">
        <v>449</v>
      </c>
      <c r="H112" s="53">
        <f t="shared" si="6"/>
        <v>28.088999857040118</v>
      </c>
      <c r="I112" s="53">
        <f t="shared" si="7"/>
        <v>108.32089485156263</v>
      </c>
      <c r="J112">
        <f t="shared" si="4"/>
        <v>28.088999852591662</v>
      </c>
      <c r="K112">
        <f t="shared" si="5"/>
        <v>108.3208948687174</v>
      </c>
    </row>
    <row r="113" spans="2:13" x14ac:dyDescent="0.2">
      <c r="B113" s="55"/>
      <c r="C113" s="51"/>
      <c r="D113" s="51"/>
      <c r="E113" s="51"/>
      <c r="F113" s="63"/>
      <c r="G113" s="52"/>
      <c r="H113" s="51"/>
      <c r="I113" s="51"/>
    </row>
    <row r="114" spans="2:13" x14ac:dyDescent="0.2">
      <c r="B114" s="55"/>
      <c r="C114" s="51"/>
      <c r="D114" s="51"/>
      <c r="E114" s="51"/>
      <c r="F114" s="63"/>
      <c r="G114" s="52"/>
      <c r="H114" s="51"/>
      <c r="I114" s="51"/>
    </row>
    <row r="115" spans="2:13" x14ac:dyDescent="0.2">
      <c r="B115" s="55"/>
      <c r="C115" s="51"/>
      <c r="D115" s="51"/>
      <c r="E115" s="51"/>
      <c r="F115" s="63"/>
      <c r="G115" s="52"/>
      <c r="H115" s="51"/>
      <c r="I115" s="51"/>
    </row>
    <row r="116" spans="2:13" x14ac:dyDescent="0.2">
      <c r="B116" s="55"/>
      <c r="C116" s="51"/>
      <c r="D116" s="51"/>
      <c r="E116" s="51"/>
      <c r="F116" s="63"/>
      <c r="G116" s="52"/>
      <c r="H116" s="51"/>
      <c r="I116" s="51"/>
    </row>
    <row r="117" spans="2:13" x14ac:dyDescent="0.2">
      <c r="B117" s="55"/>
      <c r="C117" s="51"/>
      <c r="D117" s="51"/>
      <c r="E117" s="51"/>
      <c r="F117" s="63"/>
      <c r="G117" s="52"/>
      <c r="H117" s="51"/>
      <c r="I117" s="51"/>
    </row>
    <row r="118" spans="2:13" x14ac:dyDescent="0.2">
      <c r="B118" s="55"/>
      <c r="C118" s="51"/>
      <c r="D118" s="51"/>
      <c r="E118" s="51"/>
      <c r="F118" s="63"/>
      <c r="G118" s="52"/>
      <c r="H118" s="51"/>
      <c r="I118" s="51"/>
    </row>
    <row r="119" spans="2:13" x14ac:dyDescent="0.2">
      <c r="B119" s="55"/>
      <c r="C119" s="51"/>
      <c r="D119" s="51"/>
      <c r="E119" s="51"/>
      <c r="F119" s="63"/>
      <c r="G119" s="52"/>
      <c r="H119" s="51"/>
      <c r="I119" s="51"/>
    </row>
    <row r="120" spans="2:13" x14ac:dyDescent="0.2">
      <c r="B120" s="55"/>
      <c r="C120" s="51"/>
      <c r="D120" s="51"/>
      <c r="E120" s="51"/>
      <c r="F120" s="63"/>
      <c r="G120" s="52"/>
      <c r="H120" s="51"/>
      <c r="I120" s="51"/>
    </row>
    <row r="121" spans="2:13" x14ac:dyDescent="0.2">
      <c r="B121" s="55"/>
      <c r="C121" s="51"/>
      <c r="D121" s="51"/>
      <c r="E121" s="51"/>
      <c r="F121" s="63"/>
      <c r="G121" s="52"/>
      <c r="H121" s="51"/>
      <c r="I121" s="51"/>
    </row>
    <row r="122" spans="2:13" x14ac:dyDescent="0.2">
      <c r="B122" s="55"/>
      <c r="C122" s="51"/>
      <c r="D122" s="51"/>
      <c r="E122" s="51"/>
      <c r="F122" s="63"/>
      <c r="G122" s="52"/>
      <c r="H122" s="51"/>
      <c r="I122" s="51"/>
    </row>
    <row r="123" spans="2:13" x14ac:dyDescent="0.2">
      <c r="B123" s="55"/>
      <c r="C123" s="51"/>
      <c r="D123" s="51"/>
      <c r="E123" s="51"/>
      <c r="F123" s="63"/>
      <c r="G123" s="52"/>
      <c r="H123" s="51"/>
      <c r="I123" s="51"/>
    </row>
    <row r="124" spans="2:13" x14ac:dyDescent="0.2">
      <c r="B124" s="55"/>
      <c r="C124" s="51"/>
      <c r="D124" s="51"/>
      <c r="E124" s="51"/>
      <c r="F124" s="63"/>
      <c r="G124" s="52"/>
      <c r="H124" s="51"/>
      <c r="I124" s="51"/>
    </row>
    <row r="125" spans="2:13" x14ac:dyDescent="0.2">
      <c r="B125" s="32" t="s">
        <v>548</v>
      </c>
    </row>
    <row r="126" spans="2:13" ht="12.75" customHeight="1" x14ac:dyDescent="0.2">
      <c r="B126" s="568" t="s">
        <v>546</v>
      </c>
      <c r="C126" s="568"/>
      <c r="D126" s="568"/>
      <c r="E126" s="568"/>
      <c r="F126" s="568"/>
      <c r="G126" s="568"/>
      <c r="H126" s="568"/>
      <c r="I126" s="568"/>
      <c r="J126" s="568"/>
      <c r="K126" s="568"/>
      <c r="L126" s="568"/>
      <c r="M126" s="568"/>
    </row>
    <row r="127" spans="2:13" x14ac:dyDescent="0.2">
      <c r="B127" s="568"/>
      <c r="C127" s="568"/>
      <c r="D127" s="568"/>
      <c r="E127" s="568"/>
      <c r="F127" s="568"/>
      <c r="G127" s="568"/>
      <c r="H127" s="568"/>
      <c r="I127" s="568"/>
      <c r="J127" s="568"/>
      <c r="K127" s="568"/>
      <c r="L127" s="568"/>
      <c r="M127" s="568"/>
    </row>
    <row r="134" spans="2:2" ht="15.75" x14ac:dyDescent="0.25">
      <c r="B134" s="54" t="s">
        <v>60</v>
      </c>
    </row>
    <row r="145" spans="2:2" x14ac:dyDescent="0.2">
      <c r="B145" s="57"/>
    </row>
    <row r="146" spans="2:2" x14ac:dyDescent="0.2">
      <c r="B146" t="str">
        <f>(100*$H$25)&amp;"% NYMEX futures upper confidence interval"</f>
        <v>95% NYMEX futures upper confidence interval</v>
      </c>
    </row>
    <row r="147" spans="2:2" x14ac:dyDescent="0.2">
      <c r="B147" t="str">
        <f>(100*$H$25)&amp;"% NYMEX futures lower confidence interval"</f>
        <v>95% NYMEX futures lower confidence interval</v>
      </c>
    </row>
  </sheetData>
  <mergeCells count="3">
    <mergeCell ref="H25:I25"/>
    <mergeCell ref="H27:I27"/>
    <mergeCell ref="B126:M127"/>
  </mergeCells>
  <phoneticPr fontId="25" type="noConversion"/>
  <conditionalFormatting sqref="C113:I124 E77:I112">
    <cfRule type="expression" dxfId="129" priority="15" stopIfTrue="1">
      <formula>ISNA(C77)</formula>
    </cfRule>
  </conditionalFormatting>
  <conditionalFormatting sqref="E41:I52">
    <cfRule type="expression" dxfId="128" priority="11" stopIfTrue="1">
      <formula>ISNA(E41)</formula>
    </cfRule>
  </conditionalFormatting>
  <conditionalFormatting sqref="C30:C112">
    <cfRule type="expression" dxfId="127" priority="1" stopIfTrue="1">
      <formula>ISNA(C30)</formula>
    </cfRule>
  </conditionalFormatting>
  <conditionalFormatting sqref="C29:I29 E30:I40">
    <cfRule type="expression" dxfId="126" priority="13" stopIfTrue="1">
      <formula>ISNA(C29)</formula>
    </cfRule>
  </conditionalFormatting>
  <conditionalFormatting sqref="C29">
    <cfRule type="expression" dxfId="125" priority="12" stopIfTrue="1">
      <formula>ISNA(C29)</formula>
    </cfRule>
  </conditionalFormatting>
  <conditionalFormatting sqref="E65:I76">
    <cfRule type="expression" dxfId="124" priority="7" stopIfTrue="1">
      <formula>ISNA(E65)</formula>
    </cfRule>
  </conditionalFormatting>
  <conditionalFormatting sqref="E53:I64">
    <cfRule type="expression" dxfId="123" priority="9" stopIfTrue="1">
      <formula>ISNA(E53)</formula>
    </cfRule>
  </conditionalFormatting>
  <conditionalFormatting sqref="C30:D112">
    <cfRule type="expression" dxfId="122" priority="2" stopIfTrue="1">
      <formula>ISNA(C30)</formula>
    </cfRule>
  </conditionalFormatting>
  <dataValidations disablePrompts="1" count="1">
    <dataValidation type="decimal" errorStyle="information" operator="lessThan" allowBlank="1" showInputMessage="1" showErrorMessage="1" errorTitle="Invalid entry" error="Value must be less than 100%" sqref="H25:I25">
      <formula1>1</formula1>
    </dataValidation>
  </dataValidations>
  <hyperlinks>
    <hyperlink ref="A3" location="Contents!A1" display="Return to Contents"/>
  </hyperlinks>
  <pageMargins left="0.75" right="0.75" top="1" bottom="1" header="0.5" footer="0.5"/>
  <pageSetup scale="26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C135"/>
  <sheetViews>
    <sheetView workbookViewId="0"/>
  </sheetViews>
  <sheetFormatPr defaultRowHeight="15" x14ac:dyDescent="0.25"/>
  <cols>
    <col min="1" max="1" width="7.140625" style="133" customWidth="1"/>
    <col min="2" max="2" width="9.140625" style="133"/>
    <col min="3" max="3" width="14.7109375" style="133" customWidth="1"/>
    <col min="4" max="14" width="9.140625" style="133"/>
    <col min="15" max="16" width="9.140625" style="135"/>
    <col min="17" max="17" width="20.140625" style="133" customWidth="1"/>
    <col min="18" max="18" width="11.5703125" style="133" customWidth="1"/>
    <col min="19" max="27" width="9.140625" style="133"/>
    <col min="28" max="29" width="9.140625" style="135"/>
    <col min="30" max="16384" width="9.140625" style="133"/>
  </cols>
  <sheetData>
    <row r="1" spans="1:18" x14ac:dyDescent="0.25">
      <c r="M1" s="150"/>
    </row>
    <row r="2" spans="1:18" ht="15.75" x14ac:dyDescent="0.25">
      <c r="A2" s="44" t="s">
        <v>547</v>
      </c>
      <c r="M2" s="150"/>
    </row>
    <row r="3" spans="1:18" x14ac:dyDescent="0.25">
      <c r="A3" s="22" t="s">
        <v>16</v>
      </c>
      <c r="M3" s="150"/>
      <c r="R3" s="139"/>
    </row>
    <row r="4" spans="1:18" x14ac:dyDescent="0.25">
      <c r="A4" s="139"/>
      <c r="B4" s="146"/>
      <c r="C4" s="146"/>
      <c r="D4" s="146"/>
      <c r="E4" s="146"/>
      <c r="F4" s="146"/>
      <c r="G4" s="146"/>
      <c r="H4" s="146"/>
      <c r="I4" s="146"/>
      <c r="J4" s="146"/>
      <c r="K4" s="146"/>
      <c r="R4" s="139"/>
    </row>
    <row r="5" spans="1:18" x14ac:dyDescent="0.25">
      <c r="A5" s="141"/>
      <c r="B5" s="146"/>
      <c r="C5" s="146"/>
      <c r="D5" s="146"/>
      <c r="E5" s="146"/>
      <c r="F5" s="146"/>
      <c r="G5" s="146"/>
      <c r="H5" s="146"/>
      <c r="I5" s="146"/>
      <c r="J5" s="146"/>
      <c r="K5" s="146"/>
      <c r="Q5" s="182" t="s">
        <v>369</v>
      </c>
      <c r="R5" s="183"/>
    </row>
    <row r="6" spans="1:18" x14ac:dyDescent="0.25">
      <c r="B6" s="146"/>
      <c r="C6" s="146"/>
      <c r="D6" s="146"/>
      <c r="E6" s="146"/>
      <c r="F6" s="146"/>
      <c r="G6" s="146"/>
      <c r="H6" s="146"/>
      <c r="I6" s="146"/>
      <c r="J6" s="146"/>
      <c r="K6" s="146"/>
      <c r="Q6" s="455" t="s">
        <v>305</v>
      </c>
      <c r="R6" s="456" t="s">
        <v>304</v>
      </c>
    </row>
    <row r="7" spans="1:18" x14ac:dyDescent="0.25">
      <c r="B7" s="146"/>
      <c r="C7" s="146"/>
      <c r="D7" s="146"/>
      <c r="E7" s="146"/>
      <c r="F7" s="146"/>
      <c r="G7" s="146"/>
      <c r="H7" s="146"/>
      <c r="I7" s="146"/>
      <c r="J7" s="146"/>
      <c r="K7" s="146"/>
      <c r="Q7" s="457" t="s">
        <v>306</v>
      </c>
      <c r="R7" s="458" t="s">
        <v>307</v>
      </c>
    </row>
    <row r="8" spans="1:18" x14ac:dyDescent="0.25">
      <c r="B8" s="146"/>
      <c r="C8" s="146"/>
      <c r="D8" s="146"/>
      <c r="E8" s="146"/>
      <c r="F8" s="146"/>
      <c r="G8" s="146"/>
      <c r="H8" s="146"/>
      <c r="I8" s="146"/>
      <c r="J8" s="146"/>
      <c r="K8" s="146"/>
      <c r="Q8" s="459" t="s">
        <v>303</v>
      </c>
      <c r="R8" s="460" t="s">
        <v>302</v>
      </c>
    </row>
    <row r="9" spans="1:18" x14ac:dyDescent="0.25">
      <c r="B9" s="146"/>
      <c r="C9" s="146"/>
      <c r="D9" s="146"/>
      <c r="E9" s="146"/>
      <c r="F9" s="146"/>
      <c r="G9" s="146"/>
      <c r="H9" s="146"/>
      <c r="I9" s="146"/>
      <c r="J9" s="146"/>
      <c r="K9" s="146"/>
    </row>
    <row r="10" spans="1:18" x14ac:dyDescent="0.25">
      <c r="B10" s="146"/>
      <c r="C10" s="146"/>
      <c r="D10" s="146"/>
      <c r="E10" s="146"/>
      <c r="F10" s="146"/>
      <c r="G10" s="146"/>
      <c r="H10" s="146"/>
      <c r="I10" s="146"/>
      <c r="J10" s="146"/>
      <c r="K10" s="146"/>
    </row>
    <row r="11" spans="1:18" x14ac:dyDescent="0.25">
      <c r="B11" s="146"/>
      <c r="C11" s="146"/>
      <c r="D11" s="146"/>
      <c r="E11" s="146"/>
      <c r="F11" s="146"/>
      <c r="G11" s="146"/>
      <c r="H11" s="146"/>
      <c r="I11" s="146"/>
      <c r="J11" s="146"/>
      <c r="K11" s="146"/>
    </row>
    <row r="12" spans="1:18" x14ac:dyDescent="0.25">
      <c r="B12" s="146"/>
      <c r="C12" s="146"/>
      <c r="D12" s="146"/>
      <c r="E12" s="146"/>
      <c r="F12" s="146"/>
      <c r="G12" s="146"/>
      <c r="H12" s="146"/>
      <c r="I12" s="146"/>
      <c r="J12" s="146"/>
      <c r="K12" s="146"/>
    </row>
    <row r="13" spans="1:18" x14ac:dyDescent="0.25">
      <c r="B13" s="146"/>
      <c r="C13" s="146"/>
      <c r="D13" s="146"/>
      <c r="E13" s="146"/>
      <c r="F13" s="146"/>
      <c r="G13" s="146"/>
      <c r="H13" s="146"/>
      <c r="I13" s="146"/>
      <c r="J13" s="146"/>
      <c r="K13" s="146"/>
    </row>
    <row r="14" spans="1:18" x14ac:dyDescent="0.25">
      <c r="B14" s="146"/>
      <c r="C14" s="146"/>
      <c r="D14" s="146"/>
      <c r="E14" s="146"/>
      <c r="F14" s="146"/>
      <c r="G14" s="146"/>
      <c r="H14" s="146"/>
      <c r="I14" s="146"/>
      <c r="J14" s="146"/>
      <c r="K14" s="146"/>
    </row>
    <row r="15" spans="1:18" x14ac:dyDescent="0.25">
      <c r="B15" s="146"/>
      <c r="C15" s="146"/>
      <c r="D15" s="146"/>
      <c r="E15" s="146"/>
      <c r="F15" s="146"/>
      <c r="G15" s="146"/>
      <c r="H15" s="146"/>
      <c r="I15" s="146"/>
      <c r="J15" s="146"/>
      <c r="K15" s="146"/>
    </row>
    <row r="16" spans="1:18" x14ac:dyDescent="0.25">
      <c r="B16" s="146"/>
      <c r="C16" s="146"/>
      <c r="D16" s="146"/>
      <c r="E16" s="146"/>
      <c r="F16" s="146"/>
      <c r="G16" s="146"/>
      <c r="H16" s="146"/>
      <c r="I16" s="146"/>
      <c r="J16" s="146"/>
      <c r="K16" s="146"/>
    </row>
    <row r="17" spans="2:29" x14ac:dyDescent="0.25">
      <c r="B17" s="146"/>
      <c r="C17" s="146"/>
      <c r="D17" s="146"/>
      <c r="E17" s="146"/>
      <c r="F17" s="146"/>
      <c r="G17" s="146"/>
      <c r="H17" s="146"/>
      <c r="I17" s="146"/>
      <c r="J17" s="146"/>
      <c r="K17" s="146"/>
    </row>
    <row r="18" spans="2:29" x14ac:dyDescent="0.25">
      <c r="B18" s="146"/>
      <c r="C18" s="146"/>
      <c r="D18" s="146"/>
      <c r="E18" s="146"/>
      <c r="F18" s="146"/>
      <c r="G18" s="146"/>
      <c r="H18" s="146"/>
      <c r="I18" s="146"/>
      <c r="J18" s="146"/>
      <c r="K18" s="146"/>
    </row>
    <row r="19" spans="2:29" x14ac:dyDescent="0.25">
      <c r="B19" s="146"/>
      <c r="C19" s="146"/>
      <c r="D19" s="187"/>
      <c r="E19" s="187"/>
      <c r="F19" s="146"/>
      <c r="G19" s="146"/>
      <c r="H19" s="146"/>
      <c r="I19" s="146"/>
      <c r="J19" s="146"/>
      <c r="K19" s="146"/>
    </row>
    <row r="20" spans="2:29" x14ac:dyDescent="0.25">
      <c r="B20" s="146"/>
      <c r="C20" s="146"/>
      <c r="D20" s="146"/>
      <c r="E20" s="146"/>
      <c r="F20" s="146"/>
      <c r="G20" s="146"/>
      <c r="H20" s="146"/>
      <c r="I20" s="146"/>
      <c r="J20" s="146"/>
      <c r="K20" s="146"/>
    </row>
    <row r="21" spans="2:29" x14ac:dyDescent="0.25">
      <c r="B21" s="146"/>
      <c r="C21" s="146"/>
      <c r="D21" s="146"/>
      <c r="E21" s="146"/>
      <c r="F21" s="146"/>
      <c r="G21" s="146"/>
      <c r="H21" s="146"/>
      <c r="I21" s="146"/>
      <c r="J21" s="146"/>
      <c r="K21" s="146"/>
    </row>
    <row r="22" spans="2:29" x14ac:dyDescent="0.25">
      <c r="B22" s="146"/>
      <c r="C22" s="146"/>
      <c r="D22" s="146"/>
      <c r="E22" s="146"/>
      <c r="F22" s="146"/>
      <c r="G22" s="146"/>
      <c r="H22" s="146"/>
      <c r="I22" s="146"/>
      <c r="J22" s="146"/>
      <c r="K22" s="146"/>
    </row>
    <row r="24" spans="2:29" x14ac:dyDescent="0.25">
      <c r="B24"/>
      <c r="C24"/>
      <c r="D24" s="569" t="s">
        <v>48</v>
      </c>
      <c r="E24" s="569"/>
      <c r="F24" s="569"/>
      <c r="G24" s="569"/>
      <c r="H24" s="569"/>
      <c r="I24" s="32"/>
      <c r="J24" s="569" t="s">
        <v>310</v>
      </c>
      <c r="K24" s="569"/>
      <c r="L24" s="569"/>
      <c r="M24" s="569"/>
    </row>
    <row r="25" spans="2:29" x14ac:dyDescent="0.25">
      <c r="B25" s="9"/>
      <c r="C25" s="9"/>
      <c r="D25" s="84">
        <v>2016</v>
      </c>
      <c r="E25" s="84">
        <v>2017</v>
      </c>
      <c r="F25" s="84">
        <v>2018</v>
      </c>
      <c r="G25" s="84">
        <v>2019</v>
      </c>
      <c r="H25" s="84">
        <v>2020</v>
      </c>
      <c r="I25" s="35"/>
      <c r="J25" s="84">
        <v>2017</v>
      </c>
      <c r="K25" s="84">
        <v>2018</v>
      </c>
      <c r="L25" s="84">
        <v>2019</v>
      </c>
      <c r="M25" s="84">
        <v>2020</v>
      </c>
    </row>
    <row r="26" spans="2:29" s="149" customFormat="1" ht="12.75" x14ac:dyDescent="0.2">
      <c r="B26" s="30"/>
      <c r="C26" s="144" t="s">
        <v>305</v>
      </c>
      <c r="D26" s="434">
        <v>1.0414935064999999</v>
      </c>
      <c r="E26" s="434">
        <v>1.2893022774285714</v>
      </c>
      <c r="F26" s="434">
        <v>1.6950221155714287</v>
      </c>
      <c r="G26" s="434">
        <v>1.4530971202619047</v>
      </c>
      <c r="H26" s="434">
        <v>1.4761904761904763</v>
      </c>
      <c r="I26" s="435"/>
      <c r="J26" s="29">
        <f t="shared" ref="J26:M28" si="0">E26-D26</f>
        <v>0.24780877092857145</v>
      </c>
      <c r="K26" s="29">
        <f t="shared" si="0"/>
        <v>0.40571983814285728</v>
      </c>
      <c r="L26" s="29">
        <f t="shared" si="0"/>
        <v>-0.24192499530952394</v>
      </c>
      <c r="M26" s="29">
        <f t="shared" si="0"/>
        <v>2.3093355928571535E-2</v>
      </c>
      <c r="O26" s="194"/>
      <c r="P26" s="194"/>
      <c r="AB26" s="194"/>
      <c r="AC26" s="194"/>
    </row>
    <row r="27" spans="2:29" s="149" customFormat="1" ht="12.75" x14ac:dyDescent="0.2">
      <c r="C27" s="144" t="s">
        <v>308</v>
      </c>
      <c r="D27" s="434">
        <f>+D29-D26</f>
        <v>0.41191210369999998</v>
      </c>
      <c r="E27" s="434">
        <f>+E29-E26</f>
        <v>0.39936896767142849</v>
      </c>
      <c r="F27" s="434">
        <f>+F29-F26</f>
        <v>0.28568549642857133</v>
      </c>
      <c r="G27" s="434">
        <f>+G29-G26</f>
        <v>0.27705239403809512</v>
      </c>
      <c r="H27" s="434">
        <f>+H29-H26</f>
        <v>0.32668160340952368</v>
      </c>
      <c r="I27" s="435"/>
      <c r="J27" s="29">
        <f t="shared" si="0"/>
        <v>-1.2543136028571489E-2</v>
      </c>
      <c r="K27" s="29">
        <f t="shared" si="0"/>
        <v>-0.11368347124285716</v>
      </c>
      <c r="L27" s="29">
        <f t="shared" si="0"/>
        <v>-8.6331023904762105E-3</v>
      </c>
      <c r="M27" s="29">
        <f t="shared" si="0"/>
        <v>4.9629209371428562E-2</v>
      </c>
      <c r="O27" s="194"/>
      <c r="P27" s="194"/>
      <c r="AB27" s="194"/>
      <c r="AC27" s="194"/>
    </row>
    <row r="28" spans="2:29" s="149" customFormat="1" ht="12.75" x14ac:dyDescent="0.2">
      <c r="C28" s="153" t="s">
        <v>309</v>
      </c>
      <c r="D28" s="436">
        <f>+D30-D29</f>
        <v>0.69579301680000016</v>
      </c>
      <c r="E28" s="436">
        <f>+E30-E29</f>
        <v>0.72824942810000004</v>
      </c>
      <c r="F28" s="436">
        <f>+F30-F29</f>
        <v>0.74632996620000003</v>
      </c>
      <c r="G28" s="436">
        <f>+G30-G29</f>
        <v>0.74238314390000015</v>
      </c>
      <c r="H28" s="436">
        <f>+H30-H29</f>
        <v>0.75593901409999975</v>
      </c>
      <c r="I28" s="437"/>
      <c r="J28" s="438">
        <f t="shared" si="0"/>
        <v>3.2456411299999877E-2</v>
      </c>
      <c r="K28" s="438">
        <f t="shared" si="0"/>
        <v>1.8080538099999988E-2</v>
      </c>
      <c r="L28" s="438">
        <f t="shared" si="0"/>
        <v>-3.9468222999998748E-3</v>
      </c>
      <c r="M28" s="438">
        <f t="shared" si="0"/>
        <v>1.3555870199999598E-2</v>
      </c>
      <c r="O28" s="194"/>
      <c r="P28" s="194"/>
      <c r="AB28" s="194"/>
      <c r="AC28" s="194"/>
    </row>
    <row r="29" spans="2:29" s="149" customFormat="1" ht="12.75" x14ac:dyDescent="0.2">
      <c r="C29" s="144" t="s">
        <v>306</v>
      </c>
      <c r="D29" s="434">
        <v>1.4534056101999999</v>
      </c>
      <c r="E29" s="434">
        <v>1.6886712450999999</v>
      </c>
      <c r="F29" s="434">
        <v>1.980707612</v>
      </c>
      <c r="G29" s="434">
        <v>1.7301495142999999</v>
      </c>
      <c r="H29" s="434">
        <v>1.8028720796</v>
      </c>
      <c r="I29" s="435"/>
      <c r="J29" s="29">
        <f t="shared" ref="J29:M30" si="1">E29-D29</f>
        <v>0.23526563489999996</v>
      </c>
      <c r="K29" s="29">
        <f t="shared" si="1"/>
        <v>0.29203636690000012</v>
      </c>
      <c r="L29" s="29">
        <f t="shared" si="1"/>
        <v>-0.25055809770000015</v>
      </c>
      <c r="M29" s="29">
        <f t="shared" si="1"/>
        <v>7.2722565300000097E-2</v>
      </c>
      <c r="O29" s="194"/>
      <c r="P29" s="194"/>
      <c r="AB29" s="194"/>
      <c r="AC29" s="194"/>
    </row>
    <row r="30" spans="2:29" s="149" customFormat="1" ht="12.75" x14ac:dyDescent="0.2">
      <c r="C30" s="439" t="s">
        <v>303</v>
      </c>
      <c r="D30" s="436">
        <v>2.1491986270000001</v>
      </c>
      <c r="E30" s="436">
        <v>2.4169206731999999</v>
      </c>
      <c r="F30" s="436">
        <v>2.7270375782</v>
      </c>
      <c r="G30" s="436">
        <v>2.4725326582</v>
      </c>
      <c r="H30" s="436">
        <v>2.5588110936999997</v>
      </c>
      <c r="I30" s="440"/>
      <c r="J30" s="67">
        <f t="shared" si="1"/>
        <v>0.26772204619999984</v>
      </c>
      <c r="K30" s="67">
        <f t="shared" si="1"/>
        <v>0.31011690500000011</v>
      </c>
      <c r="L30" s="67">
        <f t="shared" si="1"/>
        <v>-0.25450492000000002</v>
      </c>
      <c r="M30" s="67">
        <f t="shared" si="1"/>
        <v>8.6278435499999695E-2</v>
      </c>
      <c r="O30" s="194"/>
      <c r="P30" s="194"/>
      <c r="AB30" s="194"/>
      <c r="AC30" s="194"/>
    </row>
    <row r="31" spans="2:29" s="149" customFormat="1" ht="12.75" x14ac:dyDescent="0.2">
      <c r="B31" s="30"/>
      <c r="C31" s="157"/>
      <c r="D31" s="434"/>
      <c r="E31" s="434"/>
      <c r="F31" s="434"/>
      <c r="G31" s="434"/>
      <c r="H31" s="434"/>
      <c r="I31" s="30"/>
      <c r="J31" s="29">
        <f>+SUM(J26:J28)</f>
        <v>0.26772204619999984</v>
      </c>
      <c r="K31" s="29">
        <f>+SUM(K26:K28)</f>
        <v>0.31011690500000011</v>
      </c>
      <c r="L31" s="29">
        <f>+SUM(L26:L28)</f>
        <v>-0.25450492000000002</v>
      </c>
      <c r="M31" s="29">
        <f>+SUM(M26:M28)</f>
        <v>8.6278435499999695E-2</v>
      </c>
      <c r="O31" s="194"/>
      <c r="P31" s="194"/>
      <c r="AB31" s="194"/>
      <c r="AC31" s="194"/>
    </row>
    <row r="32" spans="2:29" x14ac:dyDescent="0.25">
      <c r="B32" s="370" t="s">
        <v>549</v>
      </c>
      <c r="C32"/>
      <c r="D32"/>
      <c r="E32" s="10"/>
      <c r="F32"/>
      <c r="G32"/>
      <c r="H32"/>
      <c r="I32"/>
      <c r="J32" s="10"/>
      <c r="K32" s="27"/>
      <c r="L32" s="27"/>
      <c r="M32" s="27"/>
    </row>
    <row r="35" spans="2:29" s="441" customFormat="1" ht="12.75" x14ac:dyDescent="0.2">
      <c r="D35" s="441" t="s">
        <v>535</v>
      </c>
      <c r="E35" s="441" t="s">
        <v>539</v>
      </c>
      <c r="F35" s="441" t="s">
        <v>487</v>
      </c>
      <c r="G35" s="441" t="s">
        <v>498</v>
      </c>
      <c r="I35" s="442" t="s">
        <v>536</v>
      </c>
      <c r="J35" s="441" t="s">
        <v>538</v>
      </c>
      <c r="K35" s="441" t="s">
        <v>537</v>
      </c>
      <c r="L35" s="441" t="s">
        <v>498</v>
      </c>
      <c r="O35" s="443"/>
      <c r="P35" s="443"/>
      <c r="AB35" s="443"/>
      <c r="AC35" s="443"/>
    </row>
    <row r="36" spans="2:29" s="149" customFormat="1" ht="12.75" x14ac:dyDescent="0.2">
      <c r="B36" s="149">
        <f t="shared" ref="B36:B87" si="2">YEAR(C36)</f>
        <v>2016</v>
      </c>
      <c r="C36" s="450">
        <v>42370</v>
      </c>
      <c r="D36" s="451">
        <v>1.9484999999999999</v>
      </c>
      <c r="E36" s="143" t="e">
        <v>#N/A</v>
      </c>
      <c r="F36" s="452"/>
      <c r="G36" s="452">
        <v>1.9484999999999999</v>
      </c>
      <c r="H36" s="453"/>
      <c r="I36" s="451">
        <v>0.73095238095238091</v>
      </c>
      <c r="J36" s="143" t="e">
        <v>#N/A</v>
      </c>
      <c r="K36" s="452"/>
      <c r="L36" s="452">
        <v>0.73095238095238091</v>
      </c>
      <c r="M36" s="453"/>
      <c r="O36" s="194"/>
      <c r="P36" s="194"/>
      <c r="AB36" s="194"/>
      <c r="AC36" s="194"/>
    </row>
    <row r="37" spans="2:29" s="149" customFormat="1" ht="12.75" x14ac:dyDescent="0.2">
      <c r="B37" s="149">
        <f t="shared" si="2"/>
        <v>2016</v>
      </c>
      <c r="C37" s="450">
        <v>42401</v>
      </c>
      <c r="D37" s="451">
        <v>1.7636000000000001</v>
      </c>
      <c r="E37" s="143" t="e">
        <v>#N/A</v>
      </c>
      <c r="F37" s="452">
        <f t="shared" ref="F37:F46" si="3">AVERAGEIF($B$36:$B$95,B37,$G$36:$G$95)</f>
        <v>2.1456291666666663</v>
      </c>
      <c r="G37" s="452">
        <v>1.7636000000000001</v>
      </c>
      <c r="H37" s="453"/>
      <c r="I37" s="451">
        <v>0.76623809523809527</v>
      </c>
      <c r="J37" s="143" t="e">
        <v>#N/A</v>
      </c>
      <c r="K37" s="452">
        <f t="shared" ref="K37:K46" si="4">AVERAGEIF($B$36:$B$95,B37,$L$36:$L$95)</f>
        <v>1.0368492063492065</v>
      </c>
      <c r="L37" s="452">
        <v>0.76623809523809527</v>
      </c>
      <c r="M37" s="453"/>
      <c r="O37" s="194"/>
      <c r="P37" s="194"/>
      <c r="AB37" s="194"/>
      <c r="AC37" s="194"/>
    </row>
    <row r="38" spans="2:29" s="149" customFormat="1" ht="12.75" x14ac:dyDescent="0.2">
      <c r="B38" s="149">
        <f t="shared" si="2"/>
        <v>2016</v>
      </c>
      <c r="C38" s="450">
        <v>42430</v>
      </c>
      <c r="D38" s="451">
        <v>1.96875</v>
      </c>
      <c r="E38" s="143" t="e">
        <v>#N/A</v>
      </c>
      <c r="F38" s="452">
        <f t="shared" si="3"/>
        <v>2.1456291666666663</v>
      </c>
      <c r="G38" s="452">
        <v>1.96875</v>
      </c>
      <c r="H38" s="453"/>
      <c r="I38" s="451">
        <v>0.90976190476190477</v>
      </c>
      <c r="J38" s="143" t="e">
        <v>#N/A</v>
      </c>
      <c r="K38" s="452">
        <f t="shared" si="4"/>
        <v>1.0368492063492065</v>
      </c>
      <c r="L38" s="452">
        <v>0.90976190476190477</v>
      </c>
      <c r="M38" s="453"/>
      <c r="O38" s="194"/>
      <c r="P38" s="194"/>
      <c r="AB38" s="194"/>
      <c r="AC38" s="194"/>
    </row>
    <row r="39" spans="2:29" s="149" customFormat="1" ht="12.75" x14ac:dyDescent="0.2">
      <c r="B39" s="149">
        <f t="shared" si="2"/>
        <v>2016</v>
      </c>
      <c r="C39" s="450">
        <v>42461</v>
      </c>
      <c r="D39" s="451">
        <v>2.1127500000000001</v>
      </c>
      <c r="E39" s="143" t="e">
        <v>#N/A</v>
      </c>
      <c r="F39" s="452">
        <f t="shared" si="3"/>
        <v>2.1456291666666663</v>
      </c>
      <c r="G39" s="452">
        <v>2.1127500000000001</v>
      </c>
      <c r="H39" s="453"/>
      <c r="I39" s="451">
        <v>0.99007142857142849</v>
      </c>
      <c r="J39" s="143" t="e">
        <v>#N/A</v>
      </c>
      <c r="K39" s="452">
        <f t="shared" si="4"/>
        <v>1.0368492063492065</v>
      </c>
      <c r="L39" s="452">
        <v>0.99007142857142849</v>
      </c>
      <c r="M39" s="453"/>
      <c r="O39" s="194"/>
      <c r="P39" s="194"/>
      <c r="AB39" s="194"/>
      <c r="AC39" s="194"/>
    </row>
    <row r="40" spans="2:29" s="149" customFormat="1" ht="12.75" x14ac:dyDescent="0.2">
      <c r="B40" s="149">
        <f t="shared" si="2"/>
        <v>2016</v>
      </c>
      <c r="C40" s="450">
        <v>42491</v>
      </c>
      <c r="D40" s="451">
        <v>2.2681999999999998</v>
      </c>
      <c r="E40" s="143" t="e">
        <v>#N/A</v>
      </c>
      <c r="F40" s="452">
        <f t="shared" si="3"/>
        <v>2.1456291666666663</v>
      </c>
      <c r="G40" s="452">
        <v>2.2681999999999998</v>
      </c>
      <c r="H40" s="453"/>
      <c r="I40" s="451">
        <v>1.1129047619047618</v>
      </c>
      <c r="J40" s="143" t="e">
        <v>#N/A</v>
      </c>
      <c r="K40" s="452">
        <f t="shared" si="4"/>
        <v>1.0368492063492065</v>
      </c>
      <c r="L40" s="452">
        <v>1.1129047619047618</v>
      </c>
      <c r="M40" s="453"/>
      <c r="O40" s="194"/>
      <c r="P40" s="194"/>
      <c r="AB40" s="194"/>
      <c r="AC40" s="194"/>
    </row>
    <row r="41" spans="2:29" s="149" customFormat="1" ht="12.75" x14ac:dyDescent="0.2">
      <c r="B41" s="149">
        <f t="shared" si="2"/>
        <v>2016</v>
      </c>
      <c r="C41" s="450">
        <v>42522</v>
      </c>
      <c r="D41" s="451">
        <v>2.3654999999999999</v>
      </c>
      <c r="E41" s="143" t="e">
        <v>#N/A</v>
      </c>
      <c r="F41" s="452">
        <f t="shared" si="3"/>
        <v>2.1456291666666663</v>
      </c>
      <c r="G41" s="452">
        <v>2.3654999999999999</v>
      </c>
      <c r="H41" s="453"/>
      <c r="I41" s="451">
        <v>1.1487380952380952</v>
      </c>
      <c r="J41" s="143" t="e">
        <v>#N/A</v>
      </c>
      <c r="K41" s="452">
        <f t="shared" si="4"/>
        <v>1.0368492063492065</v>
      </c>
      <c r="L41" s="452">
        <v>1.1487380952380952</v>
      </c>
      <c r="M41" s="453"/>
      <c r="O41" s="194"/>
      <c r="P41" s="194"/>
      <c r="AB41" s="194"/>
      <c r="AC41" s="194"/>
    </row>
    <row r="42" spans="2:29" s="149" customFormat="1" ht="12.75" x14ac:dyDescent="0.2">
      <c r="B42" s="149">
        <f t="shared" si="2"/>
        <v>2016</v>
      </c>
      <c r="C42" s="450">
        <v>42552</v>
      </c>
      <c r="D42" s="451">
        <v>2.2389999999999999</v>
      </c>
      <c r="E42" s="143" t="e">
        <v>#N/A</v>
      </c>
      <c r="F42" s="452">
        <f t="shared" si="3"/>
        <v>2.1456291666666663</v>
      </c>
      <c r="G42" s="452">
        <v>2.2389999999999999</v>
      </c>
      <c r="H42" s="453"/>
      <c r="I42" s="451">
        <v>1.0702857142857143</v>
      </c>
      <c r="J42" s="143" t="e">
        <v>#N/A</v>
      </c>
      <c r="K42" s="452">
        <f t="shared" si="4"/>
        <v>1.0368492063492065</v>
      </c>
      <c r="L42" s="452">
        <v>1.0702857142857143</v>
      </c>
      <c r="M42" s="453"/>
      <c r="O42" s="194"/>
      <c r="P42" s="194"/>
      <c r="AB42" s="194"/>
      <c r="AC42" s="194"/>
    </row>
    <row r="43" spans="2:29" s="149" customFormat="1" ht="12.75" x14ac:dyDescent="0.2">
      <c r="B43" s="149">
        <f t="shared" si="2"/>
        <v>2016</v>
      </c>
      <c r="C43" s="450">
        <v>42583</v>
      </c>
      <c r="D43" s="451">
        <v>2.1776</v>
      </c>
      <c r="E43" s="143" t="e">
        <v>#N/A</v>
      </c>
      <c r="F43" s="452">
        <f t="shared" si="3"/>
        <v>2.1456291666666663</v>
      </c>
      <c r="G43" s="452">
        <v>2.1776</v>
      </c>
      <c r="H43" s="453"/>
      <c r="I43" s="451">
        <v>1.0915000000000001</v>
      </c>
      <c r="J43" s="143" t="e">
        <v>#N/A</v>
      </c>
      <c r="K43" s="452">
        <f t="shared" si="4"/>
        <v>1.0368492063492065</v>
      </c>
      <c r="L43" s="452">
        <v>1.0915000000000001</v>
      </c>
      <c r="M43" s="453"/>
      <c r="O43" s="194"/>
      <c r="P43" s="194"/>
      <c r="AB43" s="194"/>
      <c r="AC43" s="194"/>
    </row>
    <row r="44" spans="2:29" s="149" customFormat="1" ht="12.75" x14ac:dyDescent="0.2">
      <c r="B44" s="149">
        <f t="shared" si="2"/>
        <v>2016</v>
      </c>
      <c r="C44" s="450">
        <v>42614</v>
      </c>
      <c r="D44" s="451">
        <v>2.2185000000000001</v>
      </c>
      <c r="E44" s="143" t="e">
        <v>#N/A</v>
      </c>
      <c r="F44" s="452">
        <f t="shared" si="3"/>
        <v>2.1456291666666663</v>
      </c>
      <c r="G44" s="452">
        <v>2.2185000000000001</v>
      </c>
      <c r="H44" s="453"/>
      <c r="I44" s="451">
        <v>1.1087619047619046</v>
      </c>
      <c r="J44" s="143" t="e">
        <v>#N/A</v>
      </c>
      <c r="K44" s="452">
        <f t="shared" si="4"/>
        <v>1.0368492063492065</v>
      </c>
      <c r="L44" s="452">
        <v>1.1087619047619046</v>
      </c>
      <c r="M44" s="453"/>
      <c r="O44" s="194"/>
      <c r="P44" s="194"/>
      <c r="AB44" s="194"/>
      <c r="AC44" s="194"/>
    </row>
    <row r="45" spans="2:29" s="149" customFormat="1" ht="12.75" x14ac:dyDescent="0.2">
      <c r="B45" s="149">
        <f t="shared" si="2"/>
        <v>2016</v>
      </c>
      <c r="C45" s="450">
        <v>42644</v>
      </c>
      <c r="D45" s="451">
        <v>2.2494000000000001</v>
      </c>
      <c r="E45" s="143" t="e">
        <v>#N/A</v>
      </c>
      <c r="F45" s="452">
        <f t="shared" si="3"/>
        <v>2.1456291666666663</v>
      </c>
      <c r="G45" s="452">
        <v>2.2494000000000001</v>
      </c>
      <c r="H45" s="453"/>
      <c r="I45" s="451">
        <v>1.179095238095238</v>
      </c>
      <c r="J45" s="143" t="e">
        <v>#N/A</v>
      </c>
      <c r="K45" s="452">
        <f t="shared" si="4"/>
        <v>1.0368492063492065</v>
      </c>
      <c r="L45" s="452">
        <v>1.179095238095238</v>
      </c>
      <c r="M45" s="453"/>
      <c r="O45" s="194"/>
      <c r="P45" s="194"/>
      <c r="AB45" s="194"/>
      <c r="AC45" s="194"/>
    </row>
    <row r="46" spans="2:29" s="149" customFormat="1" ht="12.75" x14ac:dyDescent="0.2">
      <c r="B46" s="149">
        <f t="shared" si="2"/>
        <v>2016</v>
      </c>
      <c r="C46" s="450">
        <v>42675</v>
      </c>
      <c r="D46" s="451">
        <v>2.1815000000000002</v>
      </c>
      <c r="E46" s="143" t="e">
        <v>#N/A</v>
      </c>
      <c r="F46" s="452">
        <f t="shared" si="3"/>
        <v>2.1456291666666663</v>
      </c>
      <c r="G46" s="452">
        <v>2.1815000000000002</v>
      </c>
      <c r="H46" s="453"/>
      <c r="I46" s="451">
        <v>1.0650952380952381</v>
      </c>
      <c r="J46" s="143" t="e">
        <v>#N/A</v>
      </c>
      <c r="K46" s="452">
        <f t="shared" si="4"/>
        <v>1.0368492063492065</v>
      </c>
      <c r="L46" s="452">
        <v>1.0650952380952381</v>
      </c>
      <c r="M46" s="453"/>
      <c r="O46" s="194"/>
      <c r="P46" s="194"/>
      <c r="AB46" s="194"/>
      <c r="AC46" s="194"/>
    </row>
    <row r="47" spans="2:29" s="149" customFormat="1" ht="12.75" x14ac:dyDescent="0.2">
      <c r="B47" s="149">
        <f t="shared" si="2"/>
        <v>2016</v>
      </c>
      <c r="C47" s="450">
        <v>42705</v>
      </c>
      <c r="D47" s="451">
        <v>2.2542500000000003</v>
      </c>
      <c r="E47" s="143" t="e">
        <v>#N/A</v>
      </c>
      <c r="F47" s="452"/>
      <c r="G47" s="452">
        <v>2.2542500000000003</v>
      </c>
      <c r="H47" s="453"/>
      <c r="I47" s="451">
        <v>1.2687857142857144</v>
      </c>
      <c r="J47" s="143" t="e">
        <v>#N/A</v>
      </c>
      <c r="K47" s="452"/>
      <c r="L47" s="452">
        <v>1.2687857142857144</v>
      </c>
      <c r="M47" s="453"/>
      <c r="O47" s="194"/>
      <c r="P47" s="194"/>
      <c r="AB47" s="194"/>
      <c r="AC47" s="194"/>
    </row>
    <row r="48" spans="2:29" s="149" customFormat="1" ht="12.75" x14ac:dyDescent="0.2">
      <c r="B48" s="149">
        <f t="shared" si="2"/>
        <v>2017</v>
      </c>
      <c r="C48" s="450">
        <v>42736</v>
      </c>
      <c r="D48" s="451">
        <v>2.3490000000000002</v>
      </c>
      <c r="E48" s="143" t="e">
        <v>#N/A</v>
      </c>
      <c r="F48" s="452"/>
      <c r="G48" s="452">
        <v>2.3490000000000002</v>
      </c>
      <c r="H48" s="453"/>
      <c r="I48" s="451">
        <v>1.2994523809523808</v>
      </c>
      <c r="J48" s="143" t="e">
        <v>#N/A</v>
      </c>
      <c r="K48" s="452"/>
      <c r="L48" s="452">
        <v>1.2994523809523808</v>
      </c>
      <c r="M48" s="453"/>
      <c r="O48" s="194"/>
      <c r="P48" s="194"/>
      <c r="AB48" s="194"/>
      <c r="AC48" s="194"/>
    </row>
    <row r="49" spans="2:29" s="149" customFormat="1" ht="12.75" x14ac:dyDescent="0.2">
      <c r="B49" s="149">
        <f t="shared" si="2"/>
        <v>2017</v>
      </c>
      <c r="C49" s="450">
        <v>42767</v>
      </c>
      <c r="D49" s="451">
        <v>2.3040000000000003</v>
      </c>
      <c r="E49" s="143" t="e">
        <v>#N/A</v>
      </c>
      <c r="F49" s="452">
        <f t="shared" ref="F49" si="5">AVERAGEIF($B$36:$B$95,B49,$G$36:$G$95)</f>
        <v>2.4169750000000003</v>
      </c>
      <c r="G49" s="452">
        <v>2.3040000000000003</v>
      </c>
      <c r="H49" s="453"/>
      <c r="I49" s="451">
        <v>1.3064285714285713</v>
      </c>
      <c r="J49" s="143" t="e">
        <v>#N/A</v>
      </c>
      <c r="K49" s="452">
        <f t="shared" ref="K49" si="6">AVERAGEIF($B$36:$B$95,B49,$L$36:$L$95)</f>
        <v>1.2916091269841272</v>
      </c>
      <c r="L49" s="452">
        <v>1.3064285714285713</v>
      </c>
      <c r="M49" s="453"/>
      <c r="O49" s="194"/>
      <c r="P49" s="194"/>
      <c r="AB49" s="194"/>
      <c r="AC49" s="194"/>
    </row>
    <row r="50" spans="2:29" s="149" customFormat="1" ht="12.75" x14ac:dyDescent="0.2">
      <c r="B50" s="149">
        <f t="shared" si="2"/>
        <v>2017</v>
      </c>
      <c r="C50" s="450">
        <v>42795</v>
      </c>
      <c r="D50" s="451">
        <v>2.3250000000000002</v>
      </c>
      <c r="E50" s="143" t="e">
        <v>#N/A</v>
      </c>
      <c r="F50" s="452">
        <f t="shared" ref="F50:F58" si="7">AVERAGEIF($B$36:$B$95,B50,$G$36:$G$95)</f>
        <v>2.4169750000000003</v>
      </c>
      <c r="G50" s="452">
        <v>2.3250000000000002</v>
      </c>
      <c r="H50" s="453"/>
      <c r="I50" s="451">
        <v>1.2283095238095239</v>
      </c>
      <c r="J50" s="143" t="e">
        <v>#N/A</v>
      </c>
      <c r="K50" s="452">
        <f t="shared" ref="K50:K58" si="8">AVERAGEIF($B$36:$B$95,B50,$L$36:$L$95)</f>
        <v>1.2916091269841272</v>
      </c>
      <c r="L50" s="452">
        <v>1.2283095238095239</v>
      </c>
      <c r="M50" s="453"/>
      <c r="O50" s="194"/>
      <c r="P50" s="194"/>
      <c r="AB50" s="194"/>
      <c r="AC50" s="194"/>
    </row>
    <row r="51" spans="2:29" s="149" customFormat="1" ht="12.75" x14ac:dyDescent="0.2">
      <c r="B51" s="149">
        <f t="shared" si="2"/>
        <v>2017</v>
      </c>
      <c r="C51" s="450">
        <v>42826</v>
      </c>
      <c r="D51" s="451">
        <v>2.4172500000000001</v>
      </c>
      <c r="E51" s="143" t="e">
        <v>#N/A</v>
      </c>
      <c r="F51" s="452">
        <f t="shared" si="7"/>
        <v>2.4169750000000003</v>
      </c>
      <c r="G51" s="452">
        <v>2.4172500000000001</v>
      </c>
      <c r="H51" s="453"/>
      <c r="I51" s="451">
        <v>1.2454285714285713</v>
      </c>
      <c r="J51" s="143" t="e">
        <v>#N/A</v>
      </c>
      <c r="K51" s="452">
        <f t="shared" si="8"/>
        <v>1.2916091269841272</v>
      </c>
      <c r="L51" s="452">
        <v>1.2454285714285713</v>
      </c>
      <c r="M51" s="453"/>
      <c r="O51" s="194"/>
      <c r="P51" s="194"/>
      <c r="AB51" s="194"/>
      <c r="AC51" s="194"/>
    </row>
    <row r="52" spans="2:29" s="149" customFormat="1" ht="12.75" x14ac:dyDescent="0.2">
      <c r="B52" s="149">
        <f t="shared" si="2"/>
        <v>2017</v>
      </c>
      <c r="C52" s="450">
        <v>42856</v>
      </c>
      <c r="D52" s="451">
        <v>2.3914</v>
      </c>
      <c r="E52" s="143" t="e">
        <v>#N/A</v>
      </c>
      <c r="F52" s="452">
        <f t="shared" si="7"/>
        <v>2.4169750000000003</v>
      </c>
      <c r="G52" s="452">
        <v>2.3914</v>
      </c>
      <c r="H52" s="453"/>
      <c r="I52" s="451">
        <v>1.1982619047619048</v>
      </c>
      <c r="J52" s="143" t="e">
        <v>#N/A</v>
      </c>
      <c r="K52" s="452">
        <f t="shared" si="8"/>
        <v>1.2916091269841272</v>
      </c>
      <c r="L52" s="452">
        <v>1.1982619047619048</v>
      </c>
      <c r="M52" s="453"/>
      <c r="O52" s="194"/>
      <c r="P52" s="194"/>
      <c r="AB52" s="194"/>
      <c r="AC52" s="194"/>
    </row>
    <row r="53" spans="2:29" s="149" customFormat="1" ht="12.75" x14ac:dyDescent="0.2">
      <c r="B53" s="149">
        <f t="shared" si="2"/>
        <v>2017</v>
      </c>
      <c r="C53" s="450">
        <v>42887</v>
      </c>
      <c r="D53" s="451">
        <v>2.3465000000000003</v>
      </c>
      <c r="E53" s="143" t="e">
        <v>#N/A</v>
      </c>
      <c r="F53" s="452">
        <f t="shared" si="7"/>
        <v>2.4169750000000003</v>
      </c>
      <c r="G53" s="452">
        <v>2.3465000000000003</v>
      </c>
      <c r="H53" s="453"/>
      <c r="I53" s="451">
        <v>1.1040000000000001</v>
      </c>
      <c r="J53" s="143" t="e">
        <v>#N/A</v>
      </c>
      <c r="K53" s="452">
        <f t="shared" si="8"/>
        <v>1.2916091269841272</v>
      </c>
      <c r="L53" s="452">
        <v>1.1040000000000001</v>
      </c>
      <c r="M53" s="453"/>
      <c r="O53" s="194"/>
      <c r="P53" s="194"/>
      <c r="AB53" s="194"/>
      <c r="AC53" s="194"/>
    </row>
    <row r="54" spans="2:29" s="149" customFormat="1" ht="12.75" x14ac:dyDescent="0.2">
      <c r="B54" s="149">
        <f t="shared" si="2"/>
        <v>2017</v>
      </c>
      <c r="C54" s="450">
        <v>42917</v>
      </c>
      <c r="D54" s="451">
        <v>2.2997999999999998</v>
      </c>
      <c r="E54" s="143" t="e">
        <v>#N/A</v>
      </c>
      <c r="F54" s="452">
        <f t="shared" si="7"/>
        <v>2.4169750000000003</v>
      </c>
      <c r="G54" s="452">
        <v>2.2997999999999998</v>
      </c>
      <c r="H54" s="453"/>
      <c r="I54" s="451">
        <v>1.1542619047619047</v>
      </c>
      <c r="J54" s="143" t="e">
        <v>#N/A</v>
      </c>
      <c r="K54" s="452">
        <f t="shared" si="8"/>
        <v>1.2916091269841272</v>
      </c>
      <c r="L54" s="452">
        <v>1.1542619047619047</v>
      </c>
      <c r="M54" s="453"/>
      <c r="O54" s="194"/>
      <c r="P54" s="194"/>
      <c r="AB54" s="194"/>
      <c r="AC54" s="194"/>
    </row>
    <row r="55" spans="2:29" s="149" customFormat="1" ht="12.75" x14ac:dyDescent="0.2">
      <c r="B55" s="149">
        <f t="shared" si="2"/>
        <v>2017</v>
      </c>
      <c r="C55" s="450">
        <v>42948</v>
      </c>
      <c r="D55" s="451">
        <v>2.3802500000000002</v>
      </c>
      <c r="E55" s="143" t="e">
        <v>#N/A</v>
      </c>
      <c r="F55" s="452">
        <f t="shared" si="7"/>
        <v>2.4169750000000003</v>
      </c>
      <c r="G55" s="452">
        <v>2.3802500000000002</v>
      </c>
      <c r="H55" s="453"/>
      <c r="I55" s="451">
        <v>1.2310476190476192</v>
      </c>
      <c r="J55" s="143" t="e">
        <v>#N/A</v>
      </c>
      <c r="K55" s="452">
        <f t="shared" si="8"/>
        <v>1.2916091269841272</v>
      </c>
      <c r="L55" s="452">
        <v>1.2310476190476192</v>
      </c>
      <c r="M55" s="453"/>
      <c r="O55" s="194"/>
      <c r="P55" s="194"/>
      <c r="AB55" s="194"/>
      <c r="AC55" s="194"/>
    </row>
    <row r="56" spans="2:29" s="149" customFormat="1" ht="12.75" x14ac:dyDescent="0.2">
      <c r="B56" s="149">
        <f t="shared" si="2"/>
        <v>2017</v>
      </c>
      <c r="C56" s="450">
        <v>42979</v>
      </c>
      <c r="D56" s="451">
        <v>2.6452499999999999</v>
      </c>
      <c r="E56" s="143" t="e">
        <v>#N/A</v>
      </c>
      <c r="F56" s="452">
        <f t="shared" si="7"/>
        <v>2.4169750000000003</v>
      </c>
      <c r="G56" s="452">
        <v>2.6452499999999999</v>
      </c>
      <c r="H56" s="453"/>
      <c r="I56" s="451">
        <v>1.3369761904761905</v>
      </c>
      <c r="J56" s="143" t="e">
        <v>#N/A</v>
      </c>
      <c r="K56" s="452">
        <f t="shared" si="8"/>
        <v>1.2916091269841272</v>
      </c>
      <c r="L56" s="452">
        <v>1.3369761904761905</v>
      </c>
      <c r="M56" s="453"/>
      <c r="O56" s="194"/>
      <c r="P56" s="194"/>
      <c r="AB56" s="194"/>
      <c r="AC56" s="194"/>
    </row>
    <row r="57" spans="2:29" s="149" customFormat="1" ht="12.75" x14ac:dyDescent="0.2">
      <c r="B57" s="149">
        <f t="shared" si="2"/>
        <v>2017</v>
      </c>
      <c r="C57" s="450">
        <v>43009</v>
      </c>
      <c r="D57" s="451">
        <v>2.5049999999999999</v>
      </c>
      <c r="E57" s="143" t="e">
        <v>#N/A</v>
      </c>
      <c r="F57" s="452">
        <f t="shared" si="7"/>
        <v>2.4169750000000003</v>
      </c>
      <c r="G57" s="452">
        <v>2.5049999999999999</v>
      </c>
      <c r="H57" s="453"/>
      <c r="I57" s="451">
        <v>1.3692380952380954</v>
      </c>
      <c r="J57" s="143" t="e">
        <v>#N/A</v>
      </c>
      <c r="K57" s="452">
        <f t="shared" si="8"/>
        <v>1.2916091269841272</v>
      </c>
      <c r="L57" s="452">
        <v>1.3692380952380954</v>
      </c>
      <c r="M57" s="453"/>
      <c r="O57" s="194"/>
      <c r="P57" s="194"/>
      <c r="AB57" s="194"/>
      <c r="AC57" s="194"/>
    </row>
    <row r="58" spans="2:29" s="149" customFormat="1" ht="12.75" x14ac:dyDescent="0.2">
      <c r="B58" s="149">
        <f t="shared" si="2"/>
        <v>2017</v>
      </c>
      <c r="C58" s="450">
        <v>43040</v>
      </c>
      <c r="D58" s="451">
        <v>2.5635000000000003</v>
      </c>
      <c r="E58" s="143" t="e">
        <v>#N/A</v>
      </c>
      <c r="F58" s="452">
        <f t="shared" si="7"/>
        <v>2.4169750000000003</v>
      </c>
      <c r="G58" s="452">
        <v>2.5635000000000003</v>
      </c>
      <c r="H58" s="453"/>
      <c r="I58" s="451">
        <v>1.4931904761904762</v>
      </c>
      <c r="J58" s="143" t="e">
        <v>#N/A</v>
      </c>
      <c r="K58" s="452">
        <f t="shared" si="8"/>
        <v>1.2916091269841272</v>
      </c>
      <c r="L58" s="452">
        <v>1.4931904761904762</v>
      </c>
      <c r="M58" s="453"/>
      <c r="O58" s="194"/>
      <c r="P58" s="194"/>
      <c r="AB58" s="194"/>
      <c r="AC58" s="194"/>
    </row>
    <row r="59" spans="2:29" s="149" customFormat="1" ht="12.75" x14ac:dyDescent="0.2">
      <c r="B59" s="149">
        <f t="shared" si="2"/>
        <v>2017</v>
      </c>
      <c r="C59" s="450">
        <v>43070</v>
      </c>
      <c r="D59" s="451">
        <v>2.47675</v>
      </c>
      <c r="E59" s="143" t="e">
        <v>#N/A</v>
      </c>
      <c r="F59" s="452"/>
      <c r="G59" s="452">
        <v>2.47675</v>
      </c>
      <c r="H59" s="453"/>
      <c r="I59" s="451">
        <v>1.5327142857142857</v>
      </c>
      <c r="J59" s="143" t="e">
        <v>#N/A</v>
      </c>
      <c r="K59" s="452"/>
      <c r="L59" s="452">
        <v>1.5327142857142857</v>
      </c>
      <c r="M59" s="453"/>
      <c r="O59" s="194"/>
      <c r="P59" s="194"/>
      <c r="AB59" s="194"/>
      <c r="AC59" s="194"/>
    </row>
    <row r="60" spans="2:29" s="149" customFormat="1" ht="12.75" x14ac:dyDescent="0.2">
      <c r="B60" s="149">
        <f t="shared" si="2"/>
        <v>2018</v>
      </c>
      <c r="C60" s="450">
        <v>43101</v>
      </c>
      <c r="D60" s="451">
        <v>2.5546000000000002</v>
      </c>
      <c r="E60" s="143" t="e">
        <v>#N/A</v>
      </c>
      <c r="F60" s="452"/>
      <c r="G60" s="452">
        <v>2.5546000000000002</v>
      </c>
      <c r="H60" s="453"/>
      <c r="I60" s="451">
        <v>1.6446904761904761</v>
      </c>
      <c r="J60" s="143" t="e">
        <v>#N/A</v>
      </c>
      <c r="K60" s="452"/>
      <c r="L60" s="452">
        <v>1.6446904761904761</v>
      </c>
      <c r="M60" s="453"/>
      <c r="O60" s="194"/>
      <c r="P60" s="194"/>
      <c r="AB60" s="194"/>
      <c r="AC60" s="194"/>
    </row>
    <row r="61" spans="2:29" s="149" customFormat="1" ht="12.75" x14ac:dyDescent="0.2">
      <c r="B61" s="149">
        <f t="shared" si="2"/>
        <v>2018</v>
      </c>
      <c r="C61" s="450">
        <v>43132</v>
      </c>
      <c r="D61" s="451">
        <v>2.58725</v>
      </c>
      <c r="E61" s="143" t="e">
        <v>#N/A</v>
      </c>
      <c r="F61" s="452">
        <f t="shared" ref="F61" si="9">AVERAGEIF($B$36:$B$95,B61,$G$36:$G$95)</f>
        <v>2.7228583333333334</v>
      </c>
      <c r="G61" s="452">
        <v>2.58725</v>
      </c>
      <c r="H61" s="453"/>
      <c r="I61" s="451">
        <v>1.5551904761904762</v>
      </c>
      <c r="J61" s="143" t="e">
        <v>#N/A</v>
      </c>
      <c r="K61" s="452">
        <f t="shared" ref="K61" si="10">AVERAGEIF($B$36:$B$95,B61,$L$36:$L$95)</f>
        <v>1.6918908730158728</v>
      </c>
      <c r="L61" s="452">
        <v>1.5551904761904762</v>
      </c>
      <c r="M61" s="453"/>
      <c r="O61" s="194"/>
      <c r="P61" s="194"/>
      <c r="AB61" s="194"/>
      <c r="AC61" s="194"/>
    </row>
    <row r="62" spans="2:29" s="149" customFormat="1" ht="12.75" x14ac:dyDescent="0.2">
      <c r="B62" s="149">
        <f t="shared" si="2"/>
        <v>2018</v>
      </c>
      <c r="C62" s="450">
        <v>43160</v>
      </c>
      <c r="D62" s="451">
        <v>2.5912500000000001</v>
      </c>
      <c r="E62" s="143" t="e">
        <v>#N/A</v>
      </c>
      <c r="F62" s="452">
        <f t="shared" ref="F62:F70" si="11">AVERAGEIF($B$36:$B$95,B62,$G$36:$G$95)</f>
        <v>2.7228583333333334</v>
      </c>
      <c r="G62" s="452">
        <v>2.5912500000000001</v>
      </c>
      <c r="H62" s="453"/>
      <c r="I62" s="451">
        <v>1.5718333333333332</v>
      </c>
      <c r="J62" s="143" t="e">
        <v>#N/A</v>
      </c>
      <c r="K62" s="452">
        <f t="shared" ref="K62:K70" si="12">AVERAGEIF($B$36:$B$95,B62,$L$36:$L$95)</f>
        <v>1.6918908730158728</v>
      </c>
      <c r="L62" s="452">
        <v>1.5718333333333332</v>
      </c>
      <c r="M62" s="453"/>
      <c r="O62" s="194"/>
      <c r="P62" s="194"/>
      <c r="AB62" s="194"/>
      <c r="AC62" s="194"/>
    </row>
    <row r="63" spans="2:29" s="149" customFormat="1" ht="12.75" x14ac:dyDescent="0.2">
      <c r="B63" s="149">
        <f t="shared" si="2"/>
        <v>2018</v>
      </c>
      <c r="C63" s="450">
        <v>43191</v>
      </c>
      <c r="D63" s="451">
        <v>2.7569999999999997</v>
      </c>
      <c r="E63" s="143" t="e">
        <v>#N/A</v>
      </c>
      <c r="F63" s="454">
        <f t="shared" si="11"/>
        <v>2.7228583333333334</v>
      </c>
      <c r="G63" s="452">
        <v>2.7569999999999997</v>
      </c>
      <c r="H63" s="453"/>
      <c r="I63" s="451">
        <v>1.7168095238095238</v>
      </c>
      <c r="J63" s="143" t="e">
        <v>#N/A</v>
      </c>
      <c r="K63" s="452">
        <f t="shared" si="12"/>
        <v>1.6918908730158728</v>
      </c>
      <c r="L63" s="452">
        <v>1.7168095238095238</v>
      </c>
      <c r="M63" s="453"/>
      <c r="O63" s="194"/>
      <c r="P63" s="194"/>
      <c r="AB63" s="194"/>
      <c r="AC63" s="194"/>
    </row>
    <row r="64" spans="2:29" s="149" customFormat="1" ht="12.75" x14ac:dyDescent="0.2">
      <c r="B64" s="149">
        <f t="shared" si="2"/>
        <v>2018</v>
      </c>
      <c r="C64" s="450">
        <v>43221</v>
      </c>
      <c r="D64" s="451">
        <v>2.9007499999999999</v>
      </c>
      <c r="E64" s="143" t="e">
        <v>#N/A</v>
      </c>
      <c r="F64" s="454">
        <f t="shared" si="11"/>
        <v>2.7228583333333334</v>
      </c>
      <c r="G64" s="452">
        <v>2.9007499999999999</v>
      </c>
      <c r="H64" s="453"/>
      <c r="I64" s="451">
        <v>1.8327380952380952</v>
      </c>
      <c r="J64" s="143" t="e">
        <v>#N/A</v>
      </c>
      <c r="K64" s="452">
        <f t="shared" si="12"/>
        <v>1.6918908730158728</v>
      </c>
      <c r="L64" s="452">
        <v>1.8327380952380952</v>
      </c>
      <c r="M64" s="453"/>
      <c r="O64" s="194"/>
      <c r="P64" s="194"/>
      <c r="AB64" s="194"/>
      <c r="AC64" s="194"/>
    </row>
    <row r="65" spans="2:29" s="149" customFormat="1" ht="12.75" x14ac:dyDescent="0.2">
      <c r="B65" s="149">
        <f t="shared" si="2"/>
        <v>2018</v>
      </c>
      <c r="C65" s="450">
        <v>43252</v>
      </c>
      <c r="D65" s="451">
        <v>2.8907499999999997</v>
      </c>
      <c r="E65" s="143" t="e">
        <v>#N/A</v>
      </c>
      <c r="F65" s="454">
        <f t="shared" si="11"/>
        <v>2.7228583333333334</v>
      </c>
      <c r="G65" s="452">
        <v>2.8907499999999997</v>
      </c>
      <c r="H65" s="453"/>
      <c r="I65" s="451">
        <v>1.7715476190476191</v>
      </c>
      <c r="J65" s="143" t="e">
        <v>#N/A</v>
      </c>
      <c r="K65" s="452">
        <f t="shared" si="12"/>
        <v>1.6918908730158728</v>
      </c>
      <c r="L65" s="452">
        <v>1.7715476190476191</v>
      </c>
      <c r="M65" s="453"/>
      <c r="O65" s="194"/>
      <c r="P65" s="194"/>
      <c r="AB65" s="194"/>
      <c r="AC65" s="194"/>
    </row>
    <row r="66" spans="2:29" s="149" customFormat="1" ht="12.75" x14ac:dyDescent="0.2">
      <c r="B66" s="149">
        <f t="shared" si="2"/>
        <v>2018</v>
      </c>
      <c r="C66" s="450">
        <v>43282</v>
      </c>
      <c r="D66" s="451">
        <v>2.8486000000000002</v>
      </c>
      <c r="E66" s="143" t="e">
        <v>#N/A</v>
      </c>
      <c r="F66" s="454">
        <f t="shared" si="11"/>
        <v>2.7228583333333334</v>
      </c>
      <c r="G66" s="452">
        <v>2.8486000000000002</v>
      </c>
      <c r="H66" s="453"/>
      <c r="I66" s="451">
        <v>1.7679523809523812</v>
      </c>
      <c r="J66" s="143" t="e">
        <v>#N/A</v>
      </c>
      <c r="K66" s="452">
        <f t="shared" si="12"/>
        <v>1.6918908730158728</v>
      </c>
      <c r="L66" s="452">
        <v>1.7679523809523812</v>
      </c>
      <c r="M66" s="453"/>
      <c r="O66" s="194"/>
      <c r="P66" s="194"/>
      <c r="AB66" s="194"/>
      <c r="AC66" s="194"/>
    </row>
    <row r="67" spans="2:29" s="149" customFormat="1" ht="12.75" x14ac:dyDescent="0.2">
      <c r="B67" s="149">
        <f t="shared" si="2"/>
        <v>2018</v>
      </c>
      <c r="C67" s="450">
        <v>43313</v>
      </c>
      <c r="D67" s="451">
        <v>2.83575</v>
      </c>
      <c r="E67" s="143" t="e">
        <v>#N/A</v>
      </c>
      <c r="F67" s="454">
        <f t="shared" si="11"/>
        <v>2.7228583333333334</v>
      </c>
      <c r="G67" s="452">
        <v>2.83575</v>
      </c>
      <c r="H67" s="453"/>
      <c r="I67" s="451">
        <v>1.7268571428571431</v>
      </c>
      <c r="J67" s="143" t="e">
        <v>#N/A</v>
      </c>
      <c r="K67" s="452">
        <f t="shared" si="12"/>
        <v>1.6918908730158728</v>
      </c>
      <c r="L67" s="452">
        <v>1.7268571428571431</v>
      </c>
      <c r="M67" s="453"/>
      <c r="O67" s="194"/>
      <c r="P67" s="194"/>
      <c r="AB67" s="194"/>
      <c r="AC67" s="194"/>
    </row>
    <row r="68" spans="2:29" s="149" customFormat="1" ht="12.75" x14ac:dyDescent="0.2">
      <c r="B68" s="149">
        <f t="shared" si="2"/>
        <v>2018</v>
      </c>
      <c r="C68" s="450">
        <v>43344</v>
      </c>
      <c r="D68" s="451">
        <v>2.8355000000000001</v>
      </c>
      <c r="E68" s="143" t="e">
        <v>#N/A</v>
      </c>
      <c r="F68" s="454">
        <f t="shared" si="11"/>
        <v>2.7228583333333334</v>
      </c>
      <c r="G68" s="452">
        <v>2.8355000000000001</v>
      </c>
      <c r="H68" s="453"/>
      <c r="I68" s="451">
        <v>1.8783571428571431</v>
      </c>
      <c r="J68" s="143" t="e">
        <v>#N/A</v>
      </c>
      <c r="K68" s="452">
        <f t="shared" si="12"/>
        <v>1.6918908730158728</v>
      </c>
      <c r="L68" s="452">
        <v>1.8783571428571431</v>
      </c>
      <c r="M68" s="453"/>
      <c r="O68" s="194"/>
      <c r="P68" s="194"/>
      <c r="AB68" s="194"/>
      <c r="AC68" s="194"/>
    </row>
    <row r="69" spans="2:29" s="149" customFormat="1" ht="12.75" x14ac:dyDescent="0.2">
      <c r="B69" s="149">
        <f t="shared" si="2"/>
        <v>2018</v>
      </c>
      <c r="C69" s="450">
        <v>43374</v>
      </c>
      <c r="D69" s="451">
        <v>2.86</v>
      </c>
      <c r="E69" s="143" t="e">
        <v>#N/A</v>
      </c>
      <c r="F69" s="454">
        <f t="shared" si="11"/>
        <v>2.7228583333333334</v>
      </c>
      <c r="G69" s="452">
        <v>2.86</v>
      </c>
      <c r="H69" s="453"/>
      <c r="I69" s="451">
        <v>1.9293333333333333</v>
      </c>
      <c r="J69" s="143" t="e">
        <v>#N/A</v>
      </c>
      <c r="K69" s="452">
        <f t="shared" si="12"/>
        <v>1.6918908730158728</v>
      </c>
      <c r="L69" s="452">
        <v>1.9293333333333333</v>
      </c>
      <c r="M69" s="453"/>
      <c r="O69" s="194"/>
      <c r="P69" s="194"/>
      <c r="AB69" s="194"/>
      <c r="AC69" s="194"/>
    </row>
    <row r="70" spans="2:29" s="149" customFormat="1" ht="12.75" x14ac:dyDescent="0.2">
      <c r="B70" s="149">
        <f t="shared" si="2"/>
        <v>2018</v>
      </c>
      <c r="C70" s="450">
        <v>43405</v>
      </c>
      <c r="D70" s="451">
        <v>2.6472500000000001</v>
      </c>
      <c r="E70" s="143" t="e">
        <v>#N/A</v>
      </c>
      <c r="F70" s="452">
        <f t="shared" si="11"/>
        <v>2.7228583333333334</v>
      </c>
      <c r="G70" s="452">
        <v>2.6472500000000001</v>
      </c>
      <c r="H70" s="453"/>
      <c r="I70" s="451">
        <v>1.5416190476190477</v>
      </c>
      <c r="J70" s="143" t="e">
        <v>#N/A</v>
      </c>
      <c r="K70" s="452">
        <f t="shared" si="12"/>
        <v>1.6918908730158728</v>
      </c>
      <c r="L70" s="452">
        <v>1.5416190476190477</v>
      </c>
      <c r="M70" s="453"/>
      <c r="O70" s="194"/>
      <c r="P70" s="194"/>
      <c r="AB70" s="194"/>
      <c r="AC70" s="194"/>
    </row>
    <row r="71" spans="2:29" s="149" customFormat="1" ht="12.75" x14ac:dyDescent="0.2">
      <c r="B71" s="149">
        <f t="shared" si="2"/>
        <v>2018</v>
      </c>
      <c r="C71" s="450">
        <v>43435</v>
      </c>
      <c r="D71" s="451">
        <v>2.3656000000000001</v>
      </c>
      <c r="E71" s="143" t="e">
        <v>#N/A</v>
      </c>
      <c r="F71" s="452"/>
      <c r="G71" s="452">
        <v>2.3656000000000001</v>
      </c>
      <c r="H71" s="453"/>
      <c r="I71" s="451">
        <v>1.3657619047619047</v>
      </c>
      <c r="J71" s="143" t="e">
        <v>#N/A</v>
      </c>
      <c r="K71" s="452"/>
      <c r="L71" s="452">
        <v>1.3657619047619047</v>
      </c>
      <c r="M71" s="453"/>
      <c r="O71" s="194"/>
      <c r="P71" s="194"/>
      <c r="AB71" s="194"/>
      <c r="AC71" s="194"/>
    </row>
    <row r="72" spans="2:29" s="149" customFormat="1" ht="12.75" x14ac:dyDescent="0.2">
      <c r="B72" s="149">
        <f t="shared" si="2"/>
        <v>2019</v>
      </c>
      <c r="C72" s="450">
        <v>43466</v>
      </c>
      <c r="D72" s="451">
        <v>2.2477499999999999</v>
      </c>
      <c r="E72" s="143">
        <v>2.2477499999999999</v>
      </c>
      <c r="F72" s="452"/>
      <c r="G72" s="452">
        <v>2.2477499999999999</v>
      </c>
      <c r="H72" s="453"/>
      <c r="I72" s="451">
        <v>1.4145238095238095</v>
      </c>
      <c r="J72" s="143">
        <v>1.4145238095238095</v>
      </c>
      <c r="K72" s="452"/>
      <c r="L72" s="452">
        <v>1.4145238095238095</v>
      </c>
      <c r="M72" s="453"/>
      <c r="O72" s="194"/>
      <c r="P72" s="194"/>
      <c r="AB72" s="194"/>
      <c r="AC72" s="194"/>
    </row>
    <row r="73" spans="2:29" s="149" customFormat="1" ht="12.75" x14ac:dyDescent="0.2">
      <c r="B73" s="149">
        <f t="shared" si="2"/>
        <v>2019</v>
      </c>
      <c r="C73" s="450">
        <v>43497</v>
      </c>
      <c r="D73" s="451" t="e">
        <v>#N/A</v>
      </c>
      <c r="E73" s="143">
        <v>2.2666200000000001</v>
      </c>
      <c r="F73" s="452">
        <f t="shared" ref="F73" si="13">AVERAGEIF($B$36:$B$95,B73,$G$36:$G$95)</f>
        <v>2.468523166666666</v>
      </c>
      <c r="G73" s="452">
        <v>2.2666200000000001</v>
      </c>
      <c r="H73" s="453"/>
      <c r="I73" s="451" t="e">
        <v>#N/A</v>
      </c>
      <c r="J73" s="143">
        <v>1.4761904761904763</v>
      </c>
      <c r="K73" s="452">
        <f t="shared" ref="K73" si="14">AVERAGEIF($B$36:$B$95,B73,$L$36:$L$95)</f>
        <v>1.4531944444444445</v>
      </c>
      <c r="L73" s="452">
        <v>1.4761904761904763</v>
      </c>
      <c r="M73" s="453"/>
      <c r="O73" s="194"/>
      <c r="P73" s="194"/>
      <c r="AB73" s="194"/>
      <c r="AC73" s="194"/>
    </row>
    <row r="74" spans="2:29" s="149" customFormat="1" ht="12.75" x14ac:dyDescent="0.2">
      <c r="B74" s="149">
        <f t="shared" si="2"/>
        <v>2019</v>
      </c>
      <c r="C74" s="450">
        <v>43525</v>
      </c>
      <c r="D74" s="451" t="e">
        <v>#N/A</v>
      </c>
      <c r="E74" s="143">
        <v>2.4262600000000001</v>
      </c>
      <c r="F74" s="452">
        <f t="shared" ref="F74:F82" si="15">AVERAGEIF($B$36:$B$95,B74,$G$36:$G$95)</f>
        <v>2.468523166666666</v>
      </c>
      <c r="G74" s="452">
        <v>2.4262600000000001</v>
      </c>
      <c r="H74" s="453"/>
      <c r="I74" s="451" t="e">
        <v>#N/A</v>
      </c>
      <c r="J74" s="143">
        <v>1.4761904761904763</v>
      </c>
      <c r="K74" s="452">
        <f t="shared" ref="K74:K82" si="16">AVERAGEIF($B$36:$B$95,B74,$L$36:$L$95)</f>
        <v>1.4531944444444445</v>
      </c>
      <c r="L74" s="452">
        <v>1.4761904761904763</v>
      </c>
      <c r="M74" s="453"/>
      <c r="O74" s="194"/>
      <c r="P74" s="194"/>
      <c r="AB74" s="194"/>
      <c r="AC74" s="194"/>
    </row>
    <row r="75" spans="2:29" s="149" customFormat="1" ht="12.75" x14ac:dyDescent="0.2">
      <c r="B75" s="149">
        <f t="shared" si="2"/>
        <v>2019</v>
      </c>
      <c r="C75" s="450">
        <v>43556</v>
      </c>
      <c r="D75" s="451" t="e">
        <v>#N/A</v>
      </c>
      <c r="E75" s="143">
        <v>2.4989089999999998</v>
      </c>
      <c r="F75" s="452">
        <f t="shared" si="15"/>
        <v>2.468523166666666</v>
      </c>
      <c r="G75" s="452">
        <v>2.4989089999999998</v>
      </c>
      <c r="H75" s="453"/>
      <c r="I75" s="451" t="e">
        <v>#N/A</v>
      </c>
      <c r="J75" s="143">
        <v>1.4761904761904763</v>
      </c>
      <c r="K75" s="452">
        <f t="shared" si="16"/>
        <v>1.4531944444444445</v>
      </c>
      <c r="L75" s="452">
        <v>1.4761904761904763</v>
      </c>
      <c r="M75" s="453"/>
      <c r="O75" s="194"/>
      <c r="P75" s="194"/>
      <c r="AB75" s="194"/>
      <c r="AC75" s="194"/>
    </row>
    <row r="76" spans="2:29" s="149" customFormat="1" ht="12.75" x14ac:dyDescent="0.2">
      <c r="B76" s="149">
        <f t="shared" si="2"/>
        <v>2019</v>
      </c>
      <c r="C76" s="450">
        <v>43586</v>
      </c>
      <c r="D76" s="451" t="e">
        <v>#N/A</v>
      </c>
      <c r="E76" s="143">
        <v>2.571701</v>
      </c>
      <c r="F76" s="452">
        <f t="shared" si="15"/>
        <v>2.468523166666666</v>
      </c>
      <c r="G76" s="452">
        <v>2.571701</v>
      </c>
      <c r="H76" s="453"/>
      <c r="I76" s="451" t="e">
        <v>#N/A</v>
      </c>
      <c r="J76" s="143">
        <v>1.4761904761904763</v>
      </c>
      <c r="K76" s="452">
        <f t="shared" si="16"/>
        <v>1.4531944444444445</v>
      </c>
      <c r="L76" s="452">
        <v>1.4761904761904763</v>
      </c>
      <c r="M76" s="453"/>
      <c r="O76" s="194"/>
      <c r="P76" s="194"/>
      <c r="AB76" s="194"/>
      <c r="AC76" s="194"/>
    </row>
    <row r="77" spans="2:29" s="149" customFormat="1" ht="12.75" x14ac:dyDescent="0.2">
      <c r="B77" s="149">
        <f t="shared" si="2"/>
        <v>2019</v>
      </c>
      <c r="C77" s="450">
        <v>43617</v>
      </c>
      <c r="D77" s="451" t="e">
        <v>#N/A</v>
      </c>
      <c r="E77" s="143">
        <v>2.574122</v>
      </c>
      <c r="F77" s="452">
        <f t="shared" si="15"/>
        <v>2.468523166666666</v>
      </c>
      <c r="G77" s="452">
        <v>2.574122</v>
      </c>
      <c r="H77" s="453"/>
      <c r="I77" s="451" t="e">
        <v>#N/A</v>
      </c>
      <c r="J77" s="143">
        <v>1.4285714285714286</v>
      </c>
      <c r="K77" s="452">
        <f t="shared" si="16"/>
        <v>1.4531944444444445</v>
      </c>
      <c r="L77" s="452">
        <v>1.4285714285714286</v>
      </c>
      <c r="M77" s="453"/>
      <c r="O77" s="194"/>
      <c r="P77" s="194"/>
      <c r="AB77" s="194"/>
      <c r="AC77" s="194"/>
    </row>
    <row r="78" spans="2:29" s="149" customFormat="1" ht="12.75" x14ac:dyDescent="0.2">
      <c r="B78" s="149">
        <f t="shared" si="2"/>
        <v>2019</v>
      </c>
      <c r="C78" s="450">
        <v>43647</v>
      </c>
      <c r="D78" s="451" t="e">
        <v>#N/A</v>
      </c>
      <c r="E78" s="143">
        <v>2.5703309999999999</v>
      </c>
      <c r="F78" s="452">
        <f t="shared" si="15"/>
        <v>2.468523166666666</v>
      </c>
      <c r="G78" s="452">
        <v>2.5703309999999999</v>
      </c>
      <c r="H78" s="453"/>
      <c r="I78" s="451" t="e">
        <v>#N/A</v>
      </c>
      <c r="J78" s="143">
        <v>1.4285714285714286</v>
      </c>
      <c r="K78" s="452">
        <f t="shared" si="16"/>
        <v>1.4531944444444445</v>
      </c>
      <c r="L78" s="452">
        <v>1.4285714285714286</v>
      </c>
      <c r="M78" s="453"/>
      <c r="O78" s="194"/>
      <c r="P78" s="194"/>
      <c r="AB78" s="194"/>
      <c r="AC78" s="194"/>
    </row>
    <row r="79" spans="2:29" s="149" customFormat="1" ht="12.75" x14ac:dyDescent="0.2">
      <c r="B79" s="149">
        <f t="shared" si="2"/>
        <v>2019</v>
      </c>
      <c r="C79" s="450">
        <v>43678</v>
      </c>
      <c r="D79" s="451" t="e">
        <v>#N/A</v>
      </c>
      <c r="E79" s="143">
        <v>2.5644690000000003</v>
      </c>
      <c r="F79" s="452">
        <f t="shared" si="15"/>
        <v>2.468523166666666</v>
      </c>
      <c r="G79" s="452">
        <v>2.5644690000000003</v>
      </c>
      <c r="H79" s="453"/>
      <c r="I79" s="451" t="e">
        <v>#N/A</v>
      </c>
      <c r="J79" s="143">
        <v>1.4285714285714286</v>
      </c>
      <c r="K79" s="452">
        <f t="shared" si="16"/>
        <v>1.4531944444444445</v>
      </c>
      <c r="L79" s="452">
        <v>1.4285714285714286</v>
      </c>
      <c r="M79" s="453"/>
      <c r="O79" s="194"/>
      <c r="P79" s="194"/>
      <c r="AB79" s="194"/>
      <c r="AC79" s="194"/>
    </row>
    <row r="80" spans="2:29" s="149" customFormat="1" ht="12.75" x14ac:dyDescent="0.2">
      <c r="B80" s="149">
        <f t="shared" si="2"/>
        <v>2019</v>
      </c>
      <c r="C80" s="450">
        <v>43709</v>
      </c>
      <c r="D80" s="451" t="e">
        <v>#N/A</v>
      </c>
      <c r="E80" s="143">
        <v>2.5356339999999999</v>
      </c>
      <c r="F80" s="452">
        <f t="shared" si="15"/>
        <v>2.468523166666666</v>
      </c>
      <c r="G80" s="452">
        <v>2.5356339999999999</v>
      </c>
      <c r="H80" s="453"/>
      <c r="I80" s="451" t="e">
        <v>#N/A</v>
      </c>
      <c r="J80" s="143">
        <v>1.4523809523809523</v>
      </c>
      <c r="K80" s="452">
        <f t="shared" si="16"/>
        <v>1.4531944444444445</v>
      </c>
      <c r="L80" s="452">
        <v>1.4523809523809523</v>
      </c>
      <c r="M80" s="453"/>
      <c r="O80" s="194"/>
      <c r="P80" s="194"/>
      <c r="AB80" s="194"/>
      <c r="AC80" s="194"/>
    </row>
    <row r="81" spans="2:29" s="149" customFormat="1" ht="12.75" x14ac:dyDescent="0.2">
      <c r="B81" s="149">
        <f t="shared" si="2"/>
        <v>2019</v>
      </c>
      <c r="C81" s="450">
        <v>43739</v>
      </c>
      <c r="D81" s="451" t="e">
        <v>#N/A</v>
      </c>
      <c r="E81" s="143">
        <v>2.5002680000000002</v>
      </c>
      <c r="F81" s="452">
        <f t="shared" si="15"/>
        <v>2.468523166666666</v>
      </c>
      <c r="G81" s="452">
        <v>2.5002680000000002</v>
      </c>
      <c r="H81" s="453"/>
      <c r="I81" s="451" t="e">
        <v>#N/A</v>
      </c>
      <c r="J81" s="143">
        <v>1.4523809523809523</v>
      </c>
      <c r="K81" s="452">
        <f t="shared" si="16"/>
        <v>1.4531944444444445</v>
      </c>
      <c r="L81" s="452">
        <v>1.4523809523809523</v>
      </c>
      <c r="M81" s="453"/>
      <c r="O81" s="194"/>
      <c r="P81" s="194"/>
      <c r="AB81" s="194"/>
      <c r="AC81" s="194"/>
    </row>
    <row r="82" spans="2:29" s="149" customFormat="1" ht="12.75" x14ac:dyDescent="0.2">
      <c r="B82" s="149">
        <f t="shared" si="2"/>
        <v>2019</v>
      </c>
      <c r="C82" s="450">
        <v>43770</v>
      </c>
      <c r="D82" s="451" t="e">
        <v>#N/A</v>
      </c>
      <c r="E82" s="143">
        <v>2.4746579999999998</v>
      </c>
      <c r="F82" s="452">
        <f t="shared" si="15"/>
        <v>2.468523166666666</v>
      </c>
      <c r="G82" s="452">
        <v>2.4746579999999998</v>
      </c>
      <c r="H82" s="453"/>
      <c r="I82" s="451" t="e">
        <v>#N/A</v>
      </c>
      <c r="J82" s="143">
        <v>1.4523809523809523</v>
      </c>
      <c r="K82" s="452">
        <f t="shared" si="16"/>
        <v>1.4531944444444445</v>
      </c>
      <c r="L82" s="452">
        <v>1.4523809523809523</v>
      </c>
      <c r="M82" s="453"/>
      <c r="O82" s="194"/>
      <c r="P82" s="194"/>
      <c r="AB82" s="194"/>
      <c r="AC82" s="194"/>
    </row>
    <row r="83" spans="2:29" s="149" customFormat="1" ht="12.75" x14ac:dyDescent="0.2">
      <c r="B83" s="149">
        <f t="shared" si="2"/>
        <v>2019</v>
      </c>
      <c r="C83" s="450">
        <v>43800</v>
      </c>
      <c r="D83" s="451" t="e">
        <v>#N/A</v>
      </c>
      <c r="E83" s="143">
        <v>2.391556</v>
      </c>
      <c r="F83" s="452"/>
      <c r="G83" s="452">
        <v>2.391556</v>
      </c>
      <c r="H83" s="453"/>
      <c r="I83" s="451" t="e">
        <v>#N/A</v>
      </c>
      <c r="J83" s="143">
        <v>1.4761904761904763</v>
      </c>
      <c r="K83" s="452"/>
      <c r="L83" s="452">
        <v>1.4761904761904763</v>
      </c>
      <c r="M83" s="453"/>
      <c r="O83" s="194"/>
      <c r="P83" s="194"/>
      <c r="AB83" s="194"/>
      <c r="AC83" s="194"/>
    </row>
    <row r="84" spans="2:29" s="149" customFormat="1" ht="12.75" x14ac:dyDescent="0.2">
      <c r="B84" s="149">
        <f t="shared" si="2"/>
        <v>2020</v>
      </c>
      <c r="C84" s="450">
        <v>43831</v>
      </c>
      <c r="D84" s="451" t="e">
        <v>#N/A</v>
      </c>
      <c r="E84" s="143">
        <v>2.3748619999999998</v>
      </c>
      <c r="F84" s="452"/>
      <c r="G84" s="452">
        <v>2.3748619999999998</v>
      </c>
      <c r="H84" s="453"/>
      <c r="I84" s="451" t="e">
        <v>#N/A</v>
      </c>
      <c r="J84" s="143">
        <v>1.4761904761904763</v>
      </c>
      <c r="K84" s="452"/>
      <c r="L84" s="452">
        <v>1.4761904761904763</v>
      </c>
      <c r="M84" s="453"/>
      <c r="O84" s="194"/>
      <c r="P84" s="194"/>
      <c r="AB84" s="194"/>
      <c r="AC84" s="194"/>
    </row>
    <row r="85" spans="2:29" s="149" customFormat="1" ht="12.75" x14ac:dyDescent="0.2">
      <c r="B85" s="149">
        <f t="shared" si="2"/>
        <v>2020</v>
      </c>
      <c r="C85" s="450">
        <v>43862</v>
      </c>
      <c r="D85" s="451" t="e">
        <v>#N/A</v>
      </c>
      <c r="E85" s="143">
        <v>2.496413</v>
      </c>
      <c r="F85" s="452">
        <f t="shared" ref="F85" si="17">AVERAGEIF($B$36:$B$95,B85,$G$36:$G$95)</f>
        <v>2.5557896666666662</v>
      </c>
      <c r="G85" s="452">
        <v>2.496413</v>
      </c>
      <c r="H85" s="453"/>
      <c r="I85" s="451" t="e">
        <v>#N/A</v>
      </c>
      <c r="J85" s="143">
        <v>1.4761904761904763</v>
      </c>
      <c r="K85" s="452">
        <f t="shared" ref="K85" si="18">AVERAGEIF($B$36:$B$95,B85,$L$36:$L$95)</f>
        <v>1.4761904761904763</v>
      </c>
      <c r="L85" s="452">
        <v>1.4761904761904763</v>
      </c>
      <c r="M85" s="453"/>
      <c r="O85" s="194"/>
      <c r="P85" s="194"/>
      <c r="AB85" s="194"/>
      <c r="AC85" s="194"/>
    </row>
    <row r="86" spans="2:29" s="149" customFormat="1" ht="12.75" x14ac:dyDescent="0.2">
      <c r="B86" s="149">
        <f t="shared" si="2"/>
        <v>2020</v>
      </c>
      <c r="C86" s="450">
        <v>43891</v>
      </c>
      <c r="D86" s="451" t="e">
        <v>#N/A</v>
      </c>
      <c r="E86" s="143">
        <v>2.5895109999999999</v>
      </c>
      <c r="F86" s="452">
        <f t="shared" ref="F86:F94" si="19">AVERAGEIF($B$36:$B$95,B86,$G$36:$G$95)</f>
        <v>2.5557896666666662</v>
      </c>
      <c r="G86" s="452">
        <v>2.5895109999999999</v>
      </c>
      <c r="H86" s="453"/>
      <c r="I86" s="451" t="e">
        <v>#N/A</v>
      </c>
      <c r="J86" s="143">
        <v>1.4761904761904763</v>
      </c>
      <c r="K86" s="452">
        <f t="shared" ref="K86:K94" si="20">AVERAGEIF($B$36:$B$95,B86,$L$36:$L$95)</f>
        <v>1.4761904761904763</v>
      </c>
      <c r="L86" s="452">
        <v>1.4761904761904763</v>
      </c>
      <c r="M86" s="453"/>
      <c r="O86" s="194"/>
      <c r="P86" s="194"/>
      <c r="AB86" s="194"/>
      <c r="AC86" s="194"/>
    </row>
    <row r="87" spans="2:29" s="149" customFormat="1" ht="12.75" x14ac:dyDescent="0.2">
      <c r="B87" s="149">
        <f t="shared" si="2"/>
        <v>2020</v>
      </c>
      <c r="C87" s="450">
        <v>43922</v>
      </c>
      <c r="D87" s="451" t="e">
        <v>#N/A</v>
      </c>
      <c r="E87" s="143">
        <v>2.6137329999999999</v>
      </c>
      <c r="F87" s="452">
        <f t="shared" si="19"/>
        <v>2.5557896666666662</v>
      </c>
      <c r="G87" s="452">
        <v>2.6137329999999999</v>
      </c>
      <c r="H87" s="453"/>
      <c r="I87" s="451" t="e">
        <v>#N/A</v>
      </c>
      <c r="J87" s="143">
        <v>1.4761904761904763</v>
      </c>
      <c r="K87" s="452">
        <f t="shared" si="20"/>
        <v>1.4761904761904763</v>
      </c>
      <c r="L87" s="452">
        <v>1.4761904761904763</v>
      </c>
      <c r="M87" s="453"/>
      <c r="O87" s="194"/>
      <c r="P87" s="194"/>
      <c r="AB87" s="194"/>
      <c r="AC87" s="194"/>
    </row>
    <row r="88" spans="2:29" s="149" customFormat="1" ht="12.75" x14ac:dyDescent="0.2">
      <c r="B88" s="149">
        <f t="shared" ref="B88:B95" si="21">YEAR(C88)</f>
        <v>2020</v>
      </c>
      <c r="C88" s="450">
        <v>43952</v>
      </c>
      <c r="D88" s="451" t="e">
        <v>#N/A</v>
      </c>
      <c r="E88" s="143">
        <v>2.6513350000000004</v>
      </c>
      <c r="F88" s="452">
        <f t="shared" si="19"/>
        <v>2.5557896666666662</v>
      </c>
      <c r="G88" s="452">
        <v>2.6513350000000004</v>
      </c>
      <c r="H88" s="453"/>
      <c r="I88" s="451" t="e">
        <v>#N/A</v>
      </c>
      <c r="J88" s="143">
        <v>1.4761904761904763</v>
      </c>
      <c r="K88" s="452">
        <f t="shared" si="20"/>
        <v>1.4761904761904763</v>
      </c>
      <c r="L88" s="452">
        <v>1.4761904761904763</v>
      </c>
      <c r="M88" s="453"/>
      <c r="O88" s="194"/>
      <c r="P88" s="194"/>
      <c r="AB88" s="194"/>
      <c r="AC88" s="194"/>
    </row>
    <row r="89" spans="2:29" s="149" customFormat="1" ht="12.75" x14ac:dyDescent="0.2">
      <c r="B89" s="149">
        <f t="shared" si="21"/>
        <v>2020</v>
      </c>
      <c r="C89" s="450">
        <v>43983</v>
      </c>
      <c r="D89" s="451" t="e">
        <v>#N/A</v>
      </c>
      <c r="E89" s="143">
        <v>2.697047</v>
      </c>
      <c r="F89" s="452">
        <f t="shared" si="19"/>
        <v>2.5557896666666662</v>
      </c>
      <c r="G89" s="452">
        <v>2.697047</v>
      </c>
      <c r="H89" s="453"/>
      <c r="I89" s="451" t="e">
        <v>#N/A</v>
      </c>
      <c r="J89" s="143">
        <v>1.4761904761904763</v>
      </c>
      <c r="K89" s="452">
        <f t="shared" si="20"/>
        <v>1.4761904761904763</v>
      </c>
      <c r="L89" s="452">
        <v>1.4761904761904763</v>
      </c>
      <c r="M89" s="453"/>
      <c r="O89" s="194"/>
      <c r="P89" s="194"/>
      <c r="AB89" s="194"/>
      <c r="AC89" s="194"/>
    </row>
    <row r="90" spans="2:29" s="149" customFormat="1" ht="12.75" x14ac:dyDescent="0.2">
      <c r="B90" s="149">
        <f t="shared" si="21"/>
        <v>2020</v>
      </c>
      <c r="C90" s="450">
        <v>44013</v>
      </c>
      <c r="D90" s="451" t="e">
        <v>#N/A</v>
      </c>
      <c r="E90" s="143">
        <v>2.6786810000000001</v>
      </c>
      <c r="F90" s="452">
        <f t="shared" si="19"/>
        <v>2.5557896666666662</v>
      </c>
      <c r="G90" s="452">
        <v>2.6786810000000001</v>
      </c>
      <c r="H90" s="453"/>
      <c r="I90" s="451" t="e">
        <v>#N/A</v>
      </c>
      <c r="J90" s="143">
        <v>1.4761904761904763</v>
      </c>
      <c r="K90" s="452">
        <f t="shared" si="20"/>
        <v>1.4761904761904763</v>
      </c>
      <c r="L90" s="452">
        <v>1.4761904761904763</v>
      </c>
      <c r="M90" s="453"/>
      <c r="O90" s="194"/>
      <c r="P90" s="194"/>
      <c r="AB90" s="194"/>
      <c r="AC90" s="194"/>
    </row>
    <row r="91" spans="2:29" s="149" customFormat="1" ht="12.75" x14ac:dyDescent="0.2">
      <c r="B91" s="149">
        <f t="shared" si="21"/>
        <v>2020</v>
      </c>
      <c r="C91" s="450">
        <v>44044</v>
      </c>
      <c r="D91" s="451" t="e">
        <v>#N/A</v>
      </c>
      <c r="E91" s="143">
        <v>2.6152609999999998</v>
      </c>
      <c r="F91" s="452">
        <f t="shared" si="19"/>
        <v>2.5557896666666662</v>
      </c>
      <c r="G91" s="452">
        <v>2.6152609999999998</v>
      </c>
      <c r="H91" s="453"/>
      <c r="I91" s="451" t="e">
        <v>#N/A</v>
      </c>
      <c r="J91" s="143">
        <v>1.4761904761904763</v>
      </c>
      <c r="K91" s="452">
        <f t="shared" si="20"/>
        <v>1.4761904761904763</v>
      </c>
      <c r="L91" s="452">
        <v>1.4761904761904763</v>
      </c>
      <c r="M91" s="453"/>
      <c r="O91" s="194"/>
      <c r="P91" s="194"/>
      <c r="AB91" s="194"/>
      <c r="AC91" s="194"/>
    </row>
    <row r="92" spans="2:29" s="149" customFormat="1" ht="12.75" x14ac:dyDescent="0.2">
      <c r="B92" s="149">
        <f t="shared" si="21"/>
        <v>2020</v>
      </c>
      <c r="C92" s="450">
        <v>44075</v>
      </c>
      <c r="D92" s="451" t="e">
        <v>#N/A</v>
      </c>
      <c r="E92" s="143">
        <v>2.5648309999999999</v>
      </c>
      <c r="F92" s="452">
        <f t="shared" si="19"/>
        <v>2.5557896666666662</v>
      </c>
      <c r="G92" s="452">
        <v>2.5648309999999999</v>
      </c>
      <c r="H92" s="453"/>
      <c r="I92" s="451" t="e">
        <v>#N/A</v>
      </c>
      <c r="J92" s="143">
        <v>1.4761904761904763</v>
      </c>
      <c r="K92" s="452">
        <f t="shared" si="20"/>
        <v>1.4761904761904763</v>
      </c>
      <c r="L92" s="452">
        <v>1.4761904761904763</v>
      </c>
      <c r="M92" s="453"/>
      <c r="O92" s="194"/>
      <c r="P92" s="194"/>
      <c r="AB92" s="194"/>
      <c r="AC92" s="194"/>
    </row>
    <row r="93" spans="2:29" s="149" customFormat="1" ht="12.75" x14ac:dyDescent="0.2">
      <c r="B93" s="149">
        <f t="shared" si="21"/>
        <v>2020</v>
      </c>
      <c r="C93" s="450">
        <v>44105</v>
      </c>
      <c r="D93" s="451" t="e">
        <v>#N/A</v>
      </c>
      <c r="E93" s="143">
        <v>2.514011</v>
      </c>
      <c r="F93" s="452">
        <f t="shared" si="19"/>
        <v>2.5557896666666662</v>
      </c>
      <c r="G93" s="452">
        <v>2.514011</v>
      </c>
      <c r="H93" s="453"/>
      <c r="I93" s="451" t="e">
        <v>#N/A</v>
      </c>
      <c r="J93" s="143">
        <v>1.4761904761904763</v>
      </c>
      <c r="K93" s="452">
        <f t="shared" si="20"/>
        <v>1.4761904761904763</v>
      </c>
      <c r="L93" s="452">
        <v>1.4761904761904763</v>
      </c>
      <c r="M93" s="453"/>
      <c r="O93" s="194"/>
      <c r="P93" s="194"/>
      <c r="AB93" s="194"/>
      <c r="AC93" s="194"/>
    </row>
    <row r="94" spans="2:29" s="149" customFormat="1" ht="12.75" x14ac:dyDescent="0.2">
      <c r="B94" s="149">
        <f t="shared" si="21"/>
        <v>2020</v>
      </c>
      <c r="C94" s="450">
        <v>44136</v>
      </c>
      <c r="D94" s="451" t="e">
        <v>#N/A</v>
      </c>
      <c r="E94" s="143">
        <v>2.4469099999999999</v>
      </c>
      <c r="F94" s="452">
        <f t="shared" si="19"/>
        <v>2.5557896666666662</v>
      </c>
      <c r="G94" s="452">
        <v>2.4469099999999999</v>
      </c>
      <c r="H94" s="453"/>
      <c r="I94" s="451" t="e">
        <v>#N/A</v>
      </c>
      <c r="J94" s="143">
        <v>1.4761904761904763</v>
      </c>
      <c r="K94" s="452">
        <f t="shared" si="20"/>
        <v>1.4761904761904763</v>
      </c>
      <c r="L94" s="452">
        <v>1.4761904761904763</v>
      </c>
      <c r="M94" s="453"/>
      <c r="O94" s="194"/>
      <c r="P94" s="194"/>
      <c r="AB94" s="194"/>
      <c r="AC94" s="194"/>
    </row>
    <row r="95" spans="2:29" s="149" customFormat="1" ht="12.75" x14ac:dyDescent="0.2">
      <c r="B95" s="149">
        <f t="shared" si="21"/>
        <v>2020</v>
      </c>
      <c r="C95" s="450">
        <v>44166</v>
      </c>
      <c r="D95" s="451" t="e">
        <v>#N/A</v>
      </c>
      <c r="E95" s="143">
        <v>2.4268809999999998</v>
      </c>
      <c r="F95" s="452"/>
      <c r="G95" s="452">
        <v>2.4268809999999998</v>
      </c>
      <c r="H95" s="453"/>
      <c r="I95" s="451" t="e">
        <v>#N/A</v>
      </c>
      <c r="J95" s="143">
        <v>1.4761904761904763</v>
      </c>
      <c r="K95" s="452"/>
      <c r="L95" s="452">
        <v>1.4761904761904763</v>
      </c>
      <c r="M95" s="453"/>
      <c r="O95" s="194"/>
      <c r="P95" s="194"/>
      <c r="AB95" s="194"/>
      <c r="AC95" s="194"/>
    </row>
    <row r="96" spans="2:29" s="149" customFormat="1" ht="12.75" x14ac:dyDescent="0.2">
      <c r="G96" s="452"/>
      <c r="O96" s="194"/>
      <c r="P96" s="194"/>
      <c r="AB96" s="194"/>
      <c r="AC96" s="194"/>
    </row>
    <row r="97" spans="2:29" s="149" customFormat="1" ht="12.75" x14ac:dyDescent="0.2">
      <c r="G97" s="452"/>
      <c r="O97" s="194"/>
      <c r="P97" s="194"/>
      <c r="AB97" s="194"/>
      <c r="AC97" s="194"/>
    </row>
    <row r="98" spans="2:29" s="149" customFormat="1" ht="12.75" x14ac:dyDescent="0.2">
      <c r="G98" s="452"/>
      <c r="O98" s="194"/>
      <c r="P98" s="194"/>
      <c r="AB98" s="194"/>
      <c r="AC98" s="194"/>
    </row>
    <row r="99" spans="2:29" s="149" customFormat="1" ht="12.75" x14ac:dyDescent="0.2">
      <c r="B99" s="75"/>
      <c r="C99" s="75" t="s">
        <v>0</v>
      </c>
      <c r="G99" s="452"/>
      <c r="O99" s="194"/>
      <c r="P99" s="194"/>
      <c r="AB99" s="194"/>
      <c r="AC99" s="194"/>
    </row>
    <row r="100" spans="2:29" s="149" customFormat="1" ht="12.75" x14ac:dyDescent="0.2">
      <c r="B100" s="30">
        <v>2.5</v>
      </c>
      <c r="C100" s="29">
        <v>-0.5</v>
      </c>
      <c r="G100" s="452"/>
      <c r="O100" s="194"/>
      <c r="P100" s="194"/>
      <c r="AB100" s="194"/>
      <c r="AC100" s="194"/>
    </row>
    <row r="101" spans="2:29" s="149" customFormat="1" ht="12.75" x14ac:dyDescent="0.2">
      <c r="B101" s="30">
        <v>2.5</v>
      </c>
      <c r="C101" s="29">
        <v>0.5</v>
      </c>
      <c r="G101" s="452"/>
      <c r="O101" s="194"/>
      <c r="P101" s="194"/>
      <c r="AB101" s="194"/>
      <c r="AC101" s="194"/>
    </row>
    <row r="102" spans="2:29" s="149" customFormat="1" ht="12.75" x14ac:dyDescent="0.2">
      <c r="G102" s="452"/>
      <c r="O102" s="194"/>
      <c r="P102" s="194"/>
      <c r="AB102" s="194"/>
      <c r="AC102" s="194"/>
    </row>
    <row r="103" spans="2:29" s="149" customFormat="1" ht="12.75" x14ac:dyDescent="0.2">
      <c r="G103" s="452"/>
      <c r="O103" s="194"/>
      <c r="P103" s="194"/>
      <c r="AB103" s="194"/>
      <c r="AC103" s="194"/>
    </row>
    <row r="104" spans="2:29" s="149" customFormat="1" ht="12.75" x14ac:dyDescent="0.2">
      <c r="G104" s="452"/>
      <c r="O104" s="194"/>
      <c r="P104" s="194"/>
      <c r="AB104" s="194"/>
      <c r="AC104" s="194"/>
    </row>
    <row r="105" spans="2:29" s="149" customFormat="1" ht="12.75" x14ac:dyDescent="0.2">
      <c r="G105" s="452"/>
      <c r="O105" s="194"/>
      <c r="P105" s="194"/>
      <c r="AB105" s="194"/>
      <c r="AC105" s="194"/>
    </row>
    <row r="106" spans="2:29" s="149" customFormat="1" ht="12.75" x14ac:dyDescent="0.2">
      <c r="G106" s="452"/>
      <c r="O106" s="194"/>
      <c r="P106" s="194"/>
      <c r="AB106" s="194"/>
      <c r="AC106" s="194"/>
    </row>
    <row r="107" spans="2:29" s="149" customFormat="1" ht="12.75" x14ac:dyDescent="0.2">
      <c r="G107" s="452"/>
      <c r="O107" s="194"/>
      <c r="P107" s="194"/>
      <c r="AB107" s="194"/>
      <c r="AC107" s="194"/>
    </row>
    <row r="108" spans="2:29" s="149" customFormat="1" ht="12.75" x14ac:dyDescent="0.2">
      <c r="G108" s="452"/>
      <c r="O108" s="194"/>
      <c r="P108" s="194"/>
      <c r="AB108" s="194"/>
      <c r="AC108" s="194"/>
    </row>
    <row r="109" spans="2:29" s="149" customFormat="1" ht="12.75" x14ac:dyDescent="0.2">
      <c r="G109" s="452"/>
      <c r="O109" s="194"/>
      <c r="P109" s="194"/>
      <c r="AB109" s="194"/>
      <c r="AC109" s="194"/>
    </row>
    <row r="110" spans="2:29" s="149" customFormat="1" ht="12.75" x14ac:dyDescent="0.2">
      <c r="G110" s="452"/>
      <c r="O110" s="194"/>
      <c r="P110" s="194"/>
      <c r="AB110" s="194"/>
      <c r="AC110" s="194"/>
    </row>
    <row r="111" spans="2:29" s="149" customFormat="1" ht="12.75" x14ac:dyDescent="0.2">
      <c r="G111" s="452"/>
      <c r="O111" s="194"/>
      <c r="P111" s="194"/>
      <c r="AB111" s="194"/>
      <c r="AC111" s="194"/>
    </row>
    <row r="112" spans="2:29" s="149" customFormat="1" ht="12.75" x14ac:dyDescent="0.2">
      <c r="G112" s="452"/>
      <c r="O112" s="194"/>
      <c r="P112" s="194"/>
      <c r="AB112" s="194"/>
      <c r="AC112" s="194"/>
    </row>
    <row r="113" spans="7:29" s="149" customFormat="1" ht="12.75" x14ac:dyDescent="0.2">
      <c r="G113" s="452"/>
      <c r="O113" s="194"/>
      <c r="P113" s="194"/>
      <c r="AB113" s="194"/>
      <c r="AC113" s="194"/>
    </row>
    <row r="114" spans="7:29" s="149" customFormat="1" ht="12.75" x14ac:dyDescent="0.2">
      <c r="G114" s="452"/>
      <c r="O114" s="194"/>
      <c r="P114" s="194"/>
      <c r="AB114" s="194"/>
      <c r="AC114" s="194"/>
    </row>
    <row r="115" spans="7:29" s="149" customFormat="1" ht="12.75" x14ac:dyDescent="0.2">
      <c r="G115" s="452"/>
      <c r="O115" s="194"/>
      <c r="P115" s="194"/>
      <c r="AB115" s="194"/>
      <c r="AC115" s="194"/>
    </row>
    <row r="116" spans="7:29" s="149" customFormat="1" ht="12.75" x14ac:dyDescent="0.2">
      <c r="G116" s="452"/>
      <c r="O116" s="194"/>
      <c r="P116" s="194"/>
      <c r="AB116" s="194"/>
      <c r="AC116" s="194"/>
    </row>
    <row r="117" spans="7:29" s="149" customFormat="1" ht="12.75" x14ac:dyDescent="0.2">
      <c r="G117" s="452"/>
      <c r="O117" s="194"/>
      <c r="P117" s="194"/>
      <c r="AB117" s="194"/>
      <c r="AC117" s="194"/>
    </row>
    <row r="118" spans="7:29" s="149" customFormat="1" ht="12.75" x14ac:dyDescent="0.2">
      <c r="G118" s="452"/>
      <c r="O118" s="194"/>
      <c r="P118" s="194"/>
      <c r="AB118" s="194"/>
      <c r="AC118" s="194"/>
    </row>
    <row r="119" spans="7:29" s="149" customFormat="1" ht="12.75" x14ac:dyDescent="0.2">
      <c r="G119" s="452"/>
      <c r="O119" s="194"/>
      <c r="P119" s="194"/>
      <c r="AB119" s="194"/>
      <c r="AC119" s="194"/>
    </row>
    <row r="120" spans="7:29" s="149" customFormat="1" ht="12.75" x14ac:dyDescent="0.2">
      <c r="O120" s="194"/>
      <c r="P120" s="194"/>
      <c r="AB120" s="194"/>
      <c r="AC120" s="194"/>
    </row>
    <row r="121" spans="7:29" s="149" customFormat="1" ht="12.75" x14ac:dyDescent="0.2">
      <c r="O121" s="194"/>
      <c r="P121" s="194"/>
      <c r="AB121" s="194"/>
      <c r="AC121" s="194"/>
    </row>
    <row r="122" spans="7:29" s="149" customFormat="1" ht="12.75" x14ac:dyDescent="0.2">
      <c r="O122" s="194"/>
      <c r="P122" s="194"/>
      <c r="AB122" s="194"/>
      <c r="AC122" s="194"/>
    </row>
    <row r="123" spans="7:29" s="149" customFormat="1" ht="12.75" x14ac:dyDescent="0.2">
      <c r="O123" s="194"/>
      <c r="P123" s="194"/>
      <c r="AB123" s="194"/>
      <c r="AC123" s="194"/>
    </row>
    <row r="124" spans="7:29" s="149" customFormat="1" ht="12.75" x14ac:dyDescent="0.2">
      <c r="O124" s="194"/>
      <c r="P124" s="194"/>
      <c r="AB124" s="194"/>
      <c r="AC124" s="194"/>
    </row>
    <row r="125" spans="7:29" s="149" customFormat="1" ht="12.75" x14ac:dyDescent="0.2">
      <c r="O125" s="194"/>
      <c r="P125" s="194"/>
      <c r="AB125" s="194"/>
      <c r="AC125" s="194"/>
    </row>
    <row r="126" spans="7:29" s="149" customFormat="1" ht="12.75" x14ac:dyDescent="0.2">
      <c r="O126" s="194"/>
      <c r="P126" s="194"/>
      <c r="AB126" s="194"/>
      <c r="AC126" s="194"/>
    </row>
    <row r="127" spans="7:29" s="149" customFormat="1" ht="12.75" x14ac:dyDescent="0.2">
      <c r="O127" s="194"/>
      <c r="P127" s="194"/>
      <c r="AB127" s="194"/>
      <c r="AC127" s="194"/>
    </row>
    <row r="128" spans="7:29" s="149" customFormat="1" ht="12.75" x14ac:dyDescent="0.2">
      <c r="O128" s="194"/>
      <c r="P128" s="194"/>
      <c r="AB128" s="194"/>
      <c r="AC128" s="194"/>
    </row>
    <row r="129" spans="15:29" s="149" customFormat="1" ht="12.75" x14ac:dyDescent="0.2">
      <c r="O129" s="194"/>
      <c r="P129" s="194"/>
      <c r="AB129" s="194"/>
      <c r="AC129" s="194"/>
    </row>
    <row r="130" spans="15:29" s="149" customFormat="1" ht="12.75" x14ac:dyDescent="0.2">
      <c r="O130" s="194"/>
      <c r="P130" s="194"/>
      <c r="AB130" s="194"/>
      <c r="AC130" s="194"/>
    </row>
    <row r="131" spans="15:29" s="149" customFormat="1" ht="12.75" x14ac:dyDescent="0.2">
      <c r="O131" s="194"/>
      <c r="P131" s="194"/>
      <c r="AB131" s="194"/>
      <c r="AC131" s="194"/>
    </row>
    <row r="132" spans="15:29" s="149" customFormat="1" ht="12.75" x14ac:dyDescent="0.2">
      <c r="O132" s="194"/>
      <c r="P132" s="194"/>
      <c r="AB132" s="194"/>
      <c r="AC132" s="194"/>
    </row>
    <row r="133" spans="15:29" s="149" customFormat="1" ht="12.75" x14ac:dyDescent="0.2">
      <c r="O133" s="194"/>
      <c r="P133" s="194"/>
      <c r="AB133" s="194"/>
      <c r="AC133" s="194"/>
    </row>
    <row r="134" spans="15:29" s="149" customFormat="1" ht="12.75" x14ac:dyDescent="0.2">
      <c r="O134" s="194"/>
      <c r="P134" s="194"/>
      <c r="AB134" s="194"/>
      <c r="AC134" s="194"/>
    </row>
    <row r="135" spans="15:29" s="149" customFormat="1" ht="12.75" x14ac:dyDescent="0.2">
      <c r="O135" s="194"/>
      <c r="P135" s="194"/>
      <c r="AB135" s="194"/>
      <c r="AC135" s="194"/>
    </row>
  </sheetData>
  <mergeCells count="2">
    <mergeCell ref="D24:H24"/>
    <mergeCell ref="J24:M24"/>
  </mergeCells>
  <conditionalFormatting sqref="D36:E95 I36:J95">
    <cfRule type="expression" dxfId="121" priority="18" stopIfTrue="1">
      <formula>ISNA(D36)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C122"/>
  <sheetViews>
    <sheetView workbookViewId="0"/>
  </sheetViews>
  <sheetFormatPr defaultRowHeight="15" x14ac:dyDescent="0.25"/>
  <cols>
    <col min="1" max="1" width="7.140625" style="133" customWidth="1"/>
    <col min="2" max="2" width="9.140625" style="133"/>
    <col min="3" max="3" width="14.7109375" style="133" customWidth="1"/>
    <col min="4" max="14" width="9.140625" style="133"/>
    <col min="15" max="16" width="9.140625" style="135"/>
    <col min="17" max="17" width="19.5703125" style="133" customWidth="1"/>
    <col min="18" max="18" width="12" style="133" customWidth="1"/>
    <col min="19" max="27" width="9.140625" style="133"/>
    <col min="28" max="29" width="9.140625" style="135"/>
    <col min="30" max="16384" width="9.140625" style="133"/>
  </cols>
  <sheetData>
    <row r="1" spans="1:18" x14ac:dyDescent="0.25">
      <c r="L1" s="150"/>
    </row>
    <row r="2" spans="1:18" ht="15.75" x14ac:dyDescent="0.25">
      <c r="A2" s="44" t="s">
        <v>547</v>
      </c>
      <c r="L2" s="150"/>
    </row>
    <row r="3" spans="1:18" x14ac:dyDescent="0.25">
      <c r="A3" s="22" t="s">
        <v>16</v>
      </c>
      <c r="R3" s="139"/>
    </row>
    <row r="4" spans="1:18" x14ac:dyDescent="0.25">
      <c r="A4" s="329"/>
      <c r="B4" s="330"/>
      <c r="C4" s="330"/>
      <c r="D4" s="330"/>
      <c r="E4" s="330"/>
      <c r="F4" s="330"/>
      <c r="G4" s="330"/>
      <c r="H4" s="330"/>
      <c r="I4" s="330"/>
      <c r="J4" s="330"/>
      <c r="R4" s="139"/>
    </row>
    <row r="5" spans="1:18" x14ac:dyDescent="0.25">
      <c r="A5" s="331"/>
      <c r="B5" s="330"/>
      <c r="C5" s="330"/>
      <c r="D5" s="330"/>
      <c r="E5" s="330"/>
      <c r="F5" s="330"/>
      <c r="G5" s="330"/>
      <c r="H5" s="330"/>
      <c r="I5" s="330"/>
      <c r="J5" s="330"/>
      <c r="Q5" s="182" t="s">
        <v>369</v>
      </c>
      <c r="R5" s="183"/>
    </row>
    <row r="6" spans="1:18" x14ac:dyDescent="0.25">
      <c r="A6" s="330"/>
      <c r="B6" s="330"/>
      <c r="C6" s="330"/>
      <c r="D6" s="330"/>
      <c r="E6" s="330"/>
      <c r="F6" s="330"/>
      <c r="G6" s="330"/>
      <c r="H6" s="330"/>
      <c r="I6" s="330"/>
      <c r="J6" s="330"/>
      <c r="Q6" s="341" t="s">
        <v>305</v>
      </c>
      <c r="R6" s="298" t="s">
        <v>304</v>
      </c>
    </row>
    <row r="7" spans="1:18" x14ac:dyDescent="0.25">
      <c r="A7" s="330"/>
      <c r="B7" s="330"/>
      <c r="C7" s="330"/>
      <c r="D7" s="330"/>
      <c r="E7" s="330"/>
      <c r="F7" s="330"/>
      <c r="G7" s="330"/>
      <c r="H7" s="330"/>
      <c r="I7" s="330"/>
      <c r="J7" s="330"/>
      <c r="Q7" s="342" t="s">
        <v>306</v>
      </c>
      <c r="R7" s="238" t="s">
        <v>312</v>
      </c>
    </row>
    <row r="8" spans="1:18" x14ac:dyDescent="0.25">
      <c r="A8" s="330"/>
      <c r="B8" s="330"/>
      <c r="C8" s="330"/>
      <c r="D8" s="330"/>
      <c r="E8" s="330"/>
      <c r="F8" s="330"/>
      <c r="G8" s="330"/>
      <c r="H8" s="330"/>
      <c r="I8" s="330"/>
      <c r="J8" s="330"/>
      <c r="Q8" s="343" t="s">
        <v>458</v>
      </c>
      <c r="R8" s="299" t="s">
        <v>311</v>
      </c>
    </row>
    <row r="9" spans="1:18" x14ac:dyDescent="0.25">
      <c r="A9" s="330"/>
      <c r="B9" s="330"/>
      <c r="C9" s="330"/>
      <c r="D9" s="330"/>
      <c r="E9" s="330"/>
      <c r="F9" s="330"/>
      <c r="G9" s="330"/>
      <c r="H9" s="330"/>
      <c r="I9" s="330"/>
      <c r="J9" s="330"/>
    </row>
    <row r="10" spans="1:18" x14ac:dyDescent="0.25">
      <c r="A10" s="330"/>
      <c r="B10" s="330"/>
      <c r="C10" s="330"/>
      <c r="D10" s="330"/>
      <c r="E10" s="330"/>
      <c r="F10" s="330"/>
      <c r="G10" s="330"/>
      <c r="H10" s="330"/>
      <c r="I10" s="330"/>
      <c r="J10" s="330"/>
    </row>
    <row r="11" spans="1:18" x14ac:dyDescent="0.25">
      <c r="A11" s="330"/>
      <c r="B11" s="330"/>
      <c r="C11" s="330"/>
      <c r="D11" s="330"/>
      <c r="E11" s="330"/>
      <c r="F11" s="330"/>
      <c r="G11" s="330"/>
      <c r="H11" s="330"/>
      <c r="I11" s="330"/>
      <c r="J11" s="330"/>
    </row>
    <row r="12" spans="1:18" x14ac:dyDescent="0.25">
      <c r="A12" s="330"/>
      <c r="B12" s="330"/>
      <c r="C12" s="330"/>
      <c r="D12" s="330"/>
      <c r="E12" s="330"/>
      <c r="F12" s="330"/>
      <c r="G12" s="330"/>
      <c r="H12" s="330"/>
      <c r="I12" s="330"/>
      <c r="J12" s="330"/>
    </row>
    <row r="13" spans="1:18" x14ac:dyDescent="0.25">
      <c r="A13" s="330"/>
      <c r="B13" s="330"/>
      <c r="C13" s="330"/>
      <c r="D13" s="330"/>
      <c r="E13" s="330"/>
      <c r="F13" s="330"/>
      <c r="G13" s="330"/>
      <c r="H13" s="330"/>
      <c r="I13" s="330"/>
      <c r="J13" s="330"/>
    </row>
    <row r="14" spans="1:18" x14ac:dyDescent="0.25">
      <c r="A14" s="330"/>
      <c r="B14" s="330"/>
      <c r="C14" s="330"/>
      <c r="D14" s="330"/>
      <c r="E14" s="330"/>
      <c r="F14" s="330"/>
      <c r="G14" s="330"/>
      <c r="H14" s="330"/>
      <c r="I14" s="330"/>
      <c r="J14" s="330"/>
    </row>
    <row r="15" spans="1:18" x14ac:dyDescent="0.25">
      <c r="A15" s="330"/>
      <c r="B15" s="330"/>
      <c r="C15" s="330"/>
      <c r="D15" s="330"/>
      <c r="E15" s="330"/>
      <c r="F15" s="330"/>
      <c r="G15" s="330"/>
      <c r="H15" s="330"/>
      <c r="I15" s="330"/>
      <c r="J15" s="330"/>
    </row>
    <row r="16" spans="1:18" x14ac:dyDescent="0.25">
      <c r="A16" s="330"/>
      <c r="B16" s="330"/>
      <c r="C16" s="330"/>
      <c r="D16" s="330"/>
      <c r="E16" s="330"/>
      <c r="F16" s="330"/>
      <c r="G16" s="330"/>
      <c r="H16" s="330"/>
      <c r="I16" s="330"/>
      <c r="J16" s="330"/>
    </row>
    <row r="17" spans="1:29" x14ac:dyDescent="0.25">
      <c r="A17" s="330"/>
      <c r="B17" s="330"/>
      <c r="C17" s="330"/>
      <c r="D17" s="330"/>
      <c r="E17" s="330"/>
      <c r="F17" s="330"/>
      <c r="G17" s="330"/>
      <c r="H17" s="330"/>
      <c r="I17" s="330"/>
      <c r="J17" s="330"/>
    </row>
    <row r="18" spans="1:29" x14ac:dyDescent="0.25">
      <c r="A18" s="330"/>
      <c r="B18" s="330"/>
      <c r="C18" s="330"/>
      <c r="D18" s="330"/>
      <c r="E18" s="330"/>
      <c r="F18" s="330"/>
      <c r="G18" s="330"/>
      <c r="H18" s="330"/>
      <c r="I18" s="330"/>
      <c r="J18" s="330"/>
    </row>
    <row r="19" spans="1:29" x14ac:dyDescent="0.25">
      <c r="A19" s="330"/>
      <c r="B19" s="330"/>
      <c r="C19" s="330"/>
      <c r="D19" s="330"/>
      <c r="E19" s="330"/>
      <c r="F19" s="330"/>
      <c r="G19" s="330"/>
      <c r="H19" s="330"/>
      <c r="I19" s="330"/>
      <c r="J19" s="330"/>
    </row>
    <row r="20" spans="1:29" x14ac:dyDescent="0.25">
      <c r="A20" s="330"/>
      <c r="B20" s="330"/>
      <c r="C20" s="330"/>
      <c r="D20" s="330"/>
      <c r="E20" s="330"/>
      <c r="F20" s="330"/>
      <c r="G20" s="330"/>
      <c r="H20" s="330"/>
      <c r="I20" s="330"/>
      <c r="J20" s="330"/>
    </row>
    <row r="21" spans="1:29" x14ac:dyDescent="0.25">
      <c r="A21" s="330"/>
      <c r="B21" s="330"/>
      <c r="C21" s="330"/>
      <c r="D21" s="330"/>
      <c r="E21" s="330"/>
      <c r="F21" s="330"/>
      <c r="G21" s="330"/>
      <c r="H21" s="330"/>
      <c r="I21" s="330"/>
      <c r="J21" s="330"/>
    </row>
    <row r="22" spans="1:29" x14ac:dyDescent="0.25">
      <c r="A22" s="330"/>
      <c r="B22" s="330"/>
      <c r="C22" s="330"/>
      <c r="D22" s="330"/>
      <c r="E22" s="330"/>
      <c r="F22" s="330"/>
      <c r="G22" s="330"/>
      <c r="H22" s="330"/>
      <c r="I22" s="330"/>
      <c r="J22" s="330"/>
    </row>
    <row r="24" spans="1:29" s="444" customFormat="1" ht="14.25" x14ac:dyDescent="0.2">
      <c r="B24" s="30"/>
      <c r="C24" s="30"/>
      <c r="D24" s="569" t="s">
        <v>48</v>
      </c>
      <c r="E24" s="569"/>
      <c r="F24" s="569"/>
      <c r="G24" s="569"/>
      <c r="H24" s="569"/>
      <c r="I24" s="32"/>
      <c r="J24" s="569" t="s">
        <v>310</v>
      </c>
      <c r="K24" s="569"/>
      <c r="L24" s="569"/>
      <c r="M24" s="569"/>
      <c r="O24" s="194"/>
      <c r="P24" s="194"/>
      <c r="AB24" s="194"/>
      <c r="AC24" s="194"/>
    </row>
    <row r="25" spans="1:29" s="444" customFormat="1" ht="14.25" x14ac:dyDescent="0.2">
      <c r="B25" s="77"/>
      <c r="C25" s="77"/>
      <c r="D25" s="84">
        <v>2016</v>
      </c>
      <c r="E25" s="84">
        <v>2017</v>
      </c>
      <c r="F25" s="84">
        <v>2018</v>
      </c>
      <c r="G25" s="84">
        <v>2019</v>
      </c>
      <c r="H25" s="84">
        <v>2020</v>
      </c>
      <c r="I25" s="35"/>
      <c r="J25" s="84">
        <v>2017</v>
      </c>
      <c r="K25" s="84">
        <v>2018</v>
      </c>
      <c r="L25" s="84">
        <v>2019</v>
      </c>
      <c r="M25" s="84">
        <v>2020</v>
      </c>
      <c r="O25" s="194"/>
      <c r="P25" s="194"/>
      <c r="AB25" s="194"/>
      <c r="AC25" s="194"/>
    </row>
    <row r="26" spans="1:29" s="444" customFormat="1" ht="14.25" x14ac:dyDescent="0.2">
      <c r="C26" s="144" t="s">
        <v>305</v>
      </c>
      <c r="D26" s="154">
        <v>1.0414935064999999</v>
      </c>
      <c r="E26" s="434">
        <v>1.2893022774285714</v>
      </c>
      <c r="F26" s="434">
        <v>1.6950221155714287</v>
      </c>
      <c r="G26" s="434">
        <v>1.4530971202619047</v>
      </c>
      <c r="H26" s="434">
        <v>1.4761904761904763</v>
      </c>
      <c r="I26" s="435"/>
      <c r="J26" s="29">
        <f t="shared" ref="J26:M30" si="0">E26-D26</f>
        <v>0.24780877092857145</v>
      </c>
      <c r="K26" s="29">
        <f t="shared" si="0"/>
        <v>0.40571983814285728</v>
      </c>
      <c r="L26" s="29">
        <f t="shared" si="0"/>
        <v>-0.24192499530952394</v>
      </c>
      <c r="M26" s="29">
        <f t="shared" si="0"/>
        <v>2.3093355928571535E-2</v>
      </c>
      <c r="O26" s="194"/>
      <c r="P26" s="194"/>
      <c r="AB26" s="194"/>
      <c r="AC26" s="194"/>
    </row>
    <row r="27" spans="1:29" s="444" customFormat="1" ht="14.25" x14ac:dyDescent="0.2">
      <c r="C27" s="144" t="s">
        <v>308</v>
      </c>
      <c r="D27" s="434">
        <f>+D29-D26</f>
        <v>0.33699180710000021</v>
      </c>
      <c r="E27" s="434">
        <f t="shared" ref="E27:H27" si="1">+E29-E26</f>
        <v>0.40020994097142859</v>
      </c>
      <c r="F27" s="434">
        <f t="shared" si="1"/>
        <v>0.44295140302857128</v>
      </c>
      <c r="G27" s="434">
        <f t="shared" si="1"/>
        <v>0.47972014933809515</v>
      </c>
      <c r="H27" s="434">
        <f t="shared" si="1"/>
        <v>0.64720207370952387</v>
      </c>
      <c r="I27" s="435"/>
      <c r="J27" s="29">
        <f t="shared" si="0"/>
        <v>6.3218133871428384E-2</v>
      </c>
      <c r="K27" s="29">
        <f t="shared" si="0"/>
        <v>4.2741462057142687E-2</v>
      </c>
      <c r="L27" s="29">
        <f t="shared" si="0"/>
        <v>3.676874630952387E-2</v>
      </c>
      <c r="M27" s="29">
        <f t="shared" si="0"/>
        <v>0.16748192437142873</v>
      </c>
      <c r="O27" s="194"/>
      <c r="P27" s="194"/>
      <c r="AB27" s="194"/>
      <c r="AC27" s="194"/>
    </row>
    <row r="28" spans="1:29" s="444" customFormat="1" ht="14.25" x14ac:dyDescent="0.2">
      <c r="C28" s="153" t="s">
        <v>309</v>
      </c>
      <c r="D28" s="436">
        <f>+D30-D29</f>
        <v>0.93190226199999993</v>
      </c>
      <c r="E28" s="436">
        <f t="shared" ref="E28:H28" si="2">+E30-E29</f>
        <v>0.96496272810000017</v>
      </c>
      <c r="F28" s="436">
        <f t="shared" si="2"/>
        <v>1.0457113058999998</v>
      </c>
      <c r="G28" s="436">
        <f t="shared" si="2"/>
        <v>1.0216488753000001</v>
      </c>
      <c r="H28" s="436">
        <f t="shared" si="2"/>
        <v>1.0235306829999997</v>
      </c>
      <c r="I28" s="437"/>
      <c r="J28" s="438">
        <f t="shared" si="0"/>
        <v>3.3060466100000241E-2</v>
      </c>
      <c r="K28" s="438">
        <f t="shared" si="0"/>
        <v>8.0748577799999666E-2</v>
      </c>
      <c r="L28" s="438">
        <f t="shared" si="0"/>
        <v>-2.4062430599999685E-2</v>
      </c>
      <c r="M28" s="438">
        <f t="shared" si="0"/>
        <v>1.8818076999995714E-3</v>
      </c>
      <c r="O28" s="194"/>
      <c r="P28" s="194"/>
      <c r="AB28" s="194"/>
      <c r="AC28" s="194"/>
    </row>
    <row r="29" spans="1:29" s="444" customFormat="1" ht="14.25" x14ac:dyDescent="0.2">
      <c r="C29" s="144" t="s">
        <v>472</v>
      </c>
      <c r="D29" s="434">
        <v>1.3784853136000002</v>
      </c>
      <c r="E29" s="434">
        <v>1.6895122184</v>
      </c>
      <c r="F29" s="434">
        <v>2.1379735186</v>
      </c>
      <c r="G29" s="434">
        <v>1.9328172695999999</v>
      </c>
      <c r="H29" s="434">
        <v>2.1233925499000001</v>
      </c>
      <c r="I29" s="435"/>
      <c r="J29" s="29">
        <f t="shared" si="0"/>
        <v>0.31102690479999984</v>
      </c>
      <c r="K29" s="29">
        <f t="shared" si="0"/>
        <v>0.44846130019999997</v>
      </c>
      <c r="L29" s="29">
        <f t="shared" si="0"/>
        <v>-0.20515624900000007</v>
      </c>
      <c r="M29" s="29">
        <f t="shared" si="0"/>
        <v>0.19057528030000026</v>
      </c>
      <c r="O29" s="194"/>
      <c r="P29" s="194"/>
      <c r="AB29" s="194"/>
      <c r="AC29" s="194"/>
    </row>
    <row r="30" spans="1:29" s="444" customFormat="1" ht="14.25" x14ac:dyDescent="0.2">
      <c r="C30" s="461" t="s">
        <v>458</v>
      </c>
      <c r="D30" s="436">
        <v>2.3103875756000001</v>
      </c>
      <c r="E30" s="436">
        <v>2.6544749465000002</v>
      </c>
      <c r="F30" s="436">
        <v>3.1836848244999998</v>
      </c>
      <c r="G30" s="436">
        <v>2.9544661449</v>
      </c>
      <c r="H30" s="436">
        <v>3.1469232328999999</v>
      </c>
      <c r="I30" s="440"/>
      <c r="J30" s="67">
        <f t="shared" si="0"/>
        <v>0.34408737090000008</v>
      </c>
      <c r="K30" s="67">
        <f t="shared" si="0"/>
        <v>0.52920987799999963</v>
      </c>
      <c r="L30" s="67">
        <f t="shared" si="0"/>
        <v>-0.22921867959999975</v>
      </c>
      <c r="M30" s="67">
        <f t="shared" si="0"/>
        <v>0.19245708799999983</v>
      </c>
      <c r="O30" s="194"/>
      <c r="P30" s="194"/>
      <c r="AB30" s="194"/>
      <c r="AC30" s="194"/>
    </row>
    <row r="31" spans="1:29" s="444" customFormat="1" ht="14.25" x14ac:dyDescent="0.2">
      <c r="B31" s="30"/>
      <c r="C31" s="157"/>
      <c r="D31" s="434"/>
      <c r="E31" s="434"/>
      <c r="F31" s="434"/>
      <c r="G31" s="434"/>
      <c r="H31" s="434"/>
      <c r="I31" s="30"/>
      <c r="J31" s="29">
        <f>+SUM(J26:J28)</f>
        <v>0.34408737090000008</v>
      </c>
      <c r="K31" s="29">
        <f t="shared" ref="K31:M31" si="3">+SUM(K26:K28)</f>
        <v>0.52920987799999963</v>
      </c>
      <c r="L31" s="29">
        <f t="shared" si="3"/>
        <v>-0.22921867959999975</v>
      </c>
      <c r="M31" s="29">
        <f t="shared" si="3"/>
        <v>0.19245708799999983</v>
      </c>
      <c r="O31" s="194"/>
      <c r="P31" s="194"/>
      <c r="AB31" s="194"/>
      <c r="AC31" s="194"/>
    </row>
    <row r="32" spans="1:29" s="444" customFormat="1" ht="14.25" x14ac:dyDescent="0.2">
      <c r="B32" s="370" t="s">
        <v>549</v>
      </c>
      <c r="C32" s="30"/>
      <c r="D32" s="30"/>
      <c r="E32" s="462"/>
      <c r="F32" s="30"/>
      <c r="G32" s="30"/>
      <c r="H32" s="30"/>
      <c r="I32" s="30"/>
      <c r="J32" s="462"/>
      <c r="K32" s="463"/>
      <c r="L32" s="463"/>
      <c r="M32" s="463"/>
      <c r="O32" s="194"/>
      <c r="P32" s="194"/>
      <c r="AB32" s="194"/>
      <c r="AC32" s="194"/>
    </row>
    <row r="33" spans="2:29" s="444" customFormat="1" ht="14.25" x14ac:dyDescent="0.2">
      <c r="O33" s="194"/>
      <c r="P33" s="194"/>
      <c r="AB33" s="194"/>
      <c r="AC33" s="194"/>
    </row>
    <row r="34" spans="2:29" s="444" customFormat="1" ht="14.25" x14ac:dyDescent="0.2">
      <c r="O34" s="194"/>
      <c r="P34" s="194"/>
      <c r="AB34" s="194"/>
      <c r="AC34" s="194"/>
    </row>
    <row r="35" spans="2:29" s="444" customFormat="1" ht="14.25" x14ac:dyDescent="0.2">
      <c r="D35" s="442" t="s">
        <v>540</v>
      </c>
      <c r="E35" s="441" t="s">
        <v>485</v>
      </c>
      <c r="F35" s="441" t="s">
        <v>541</v>
      </c>
      <c r="G35" s="441" t="s">
        <v>498</v>
      </c>
      <c r="H35" s="441"/>
      <c r="I35" s="442" t="s">
        <v>536</v>
      </c>
      <c r="J35" s="441" t="s">
        <v>486</v>
      </c>
      <c r="K35" s="441" t="s">
        <v>537</v>
      </c>
      <c r="L35" s="441" t="s">
        <v>498</v>
      </c>
      <c r="O35" s="194"/>
      <c r="P35" s="194"/>
      <c r="AB35" s="194"/>
      <c r="AC35" s="194"/>
    </row>
    <row r="36" spans="2:29" s="444" customFormat="1" ht="14.25" x14ac:dyDescent="0.2">
      <c r="B36" s="444">
        <f t="shared" ref="B36:B87" si="4">YEAR(C36)</f>
        <v>2016</v>
      </c>
      <c r="C36" s="445">
        <v>42370</v>
      </c>
      <c r="D36" s="446">
        <v>2.1427499999999999</v>
      </c>
      <c r="E36" s="143" t="e">
        <v>#N/A</v>
      </c>
      <c r="F36" s="447"/>
      <c r="G36" s="447">
        <v>2.1427499999999999</v>
      </c>
      <c r="H36" s="448"/>
      <c r="I36" s="446">
        <v>0.73095238095238091</v>
      </c>
      <c r="J36" s="143" t="e">
        <v>#N/A</v>
      </c>
      <c r="K36" s="447"/>
      <c r="L36" s="447">
        <v>0.73095238095238091</v>
      </c>
      <c r="M36" s="448"/>
      <c r="O36" s="194"/>
      <c r="P36" s="194"/>
      <c r="AB36" s="194"/>
      <c r="AC36" s="194"/>
    </row>
    <row r="37" spans="2:29" s="444" customFormat="1" ht="14.25" x14ac:dyDescent="0.2">
      <c r="B37" s="444">
        <f t="shared" si="4"/>
        <v>2016</v>
      </c>
      <c r="C37" s="445">
        <v>42401</v>
      </c>
      <c r="D37" s="446">
        <v>1.9982</v>
      </c>
      <c r="E37" s="143" t="e">
        <v>#N/A</v>
      </c>
      <c r="F37" s="447">
        <f t="shared" ref="F37:F46" si="5">AVERAGEIF($B$36:$B$95,B37,$G$36:$G$95)</f>
        <v>2.3059833333333337</v>
      </c>
      <c r="G37" s="447">
        <v>1.9982</v>
      </c>
      <c r="H37" s="448"/>
      <c r="I37" s="446">
        <v>0.76623809523809527</v>
      </c>
      <c r="J37" s="143" t="e">
        <v>#N/A</v>
      </c>
      <c r="K37" s="447">
        <f t="shared" ref="K37" si="6">AVERAGEIF($B$36:$B$95,B37,$L$36:$L$95)</f>
        <v>1.0368492063492065</v>
      </c>
      <c r="L37" s="447">
        <v>0.76623809523809527</v>
      </c>
      <c r="M37" s="448"/>
      <c r="O37" s="194"/>
      <c r="P37" s="194"/>
      <c r="AB37" s="194"/>
      <c r="AC37" s="194"/>
    </row>
    <row r="38" spans="2:29" s="444" customFormat="1" ht="14.25" x14ac:dyDescent="0.2">
      <c r="B38" s="444">
        <f t="shared" si="4"/>
        <v>2016</v>
      </c>
      <c r="C38" s="445">
        <v>42430</v>
      </c>
      <c r="D38" s="446">
        <v>2.09</v>
      </c>
      <c r="E38" s="143" t="e">
        <v>#N/A</v>
      </c>
      <c r="F38" s="447">
        <f t="shared" si="5"/>
        <v>2.3059833333333337</v>
      </c>
      <c r="G38" s="447">
        <v>2.09</v>
      </c>
      <c r="H38" s="448"/>
      <c r="I38" s="446">
        <v>0.90976190476190477</v>
      </c>
      <c r="J38" s="143" t="e">
        <v>#N/A</v>
      </c>
      <c r="K38" s="447">
        <f t="shared" ref="K38:K46" si="7">AVERAGEIF($B$36:$B$95,B38,$L$36:$L$95)</f>
        <v>1.0368492063492065</v>
      </c>
      <c r="L38" s="447">
        <v>0.90976190476190477</v>
      </c>
      <c r="M38" s="448"/>
      <c r="O38" s="194"/>
      <c r="P38" s="194"/>
      <c r="AB38" s="194"/>
      <c r="AC38" s="194"/>
    </row>
    <row r="39" spans="2:29" s="444" customFormat="1" ht="14.25" x14ac:dyDescent="0.2">
      <c r="B39" s="444">
        <f t="shared" si="4"/>
        <v>2016</v>
      </c>
      <c r="C39" s="445">
        <v>42461</v>
      </c>
      <c r="D39" s="446">
        <v>2.1515</v>
      </c>
      <c r="E39" s="143" t="e">
        <v>#N/A</v>
      </c>
      <c r="F39" s="447">
        <f t="shared" si="5"/>
        <v>2.3059833333333337</v>
      </c>
      <c r="G39" s="447">
        <v>2.1515</v>
      </c>
      <c r="H39" s="448"/>
      <c r="I39" s="446">
        <v>0.99007142857142849</v>
      </c>
      <c r="J39" s="143" t="e">
        <v>#N/A</v>
      </c>
      <c r="K39" s="447">
        <f t="shared" si="7"/>
        <v>1.0368492063492065</v>
      </c>
      <c r="L39" s="447">
        <v>0.99007142857142849</v>
      </c>
      <c r="M39" s="448"/>
      <c r="O39" s="194"/>
      <c r="P39" s="194"/>
      <c r="AB39" s="194"/>
      <c r="AC39" s="194"/>
    </row>
    <row r="40" spans="2:29" s="444" customFormat="1" ht="14.25" x14ac:dyDescent="0.2">
      <c r="B40" s="444">
        <f t="shared" si="4"/>
        <v>2016</v>
      </c>
      <c r="C40" s="445">
        <v>42491</v>
      </c>
      <c r="D40" s="446">
        <v>2.3146</v>
      </c>
      <c r="E40" s="143" t="e">
        <v>#N/A</v>
      </c>
      <c r="F40" s="447">
        <f t="shared" si="5"/>
        <v>2.3059833333333337</v>
      </c>
      <c r="G40" s="447">
        <v>2.3146</v>
      </c>
      <c r="H40" s="448"/>
      <c r="I40" s="446">
        <v>1.1129047619047618</v>
      </c>
      <c r="J40" s="143" t="e">
        <v>#N/A</v>
      </c>
      <c r="K40" s="447">
        <f t="shared" si="7"/>
        <v>1.0368492063492065</v>
      </c>
      <c r="L40" s="447">
        <v>1.1129047619047618</v>
      </c>
      <c r="M40" s="448"/>
      <c r="O40" s="194"/>
      <c r="P40" s="194"/>
      <c r="AB40" s="194"/>
      <c r="AC40" s="194"/>
    </row>
    <row r="41" spans="2:29" s="444" customFormat="1" ht="14.25" x14ac:dyDescent="0.2">
      <c r="B41" s="444">
        <f t="shared" si="4"/>
        <v>2016</v>
      </c>
      <c r="C41" s="445">
        <v>42522</v>
      </c>
      <c r="D41" s="446">
        <v>2.4224999999999999</v>
      </c>
      <c r="E41" s="143" t="e">
        <v>#N/A</v>
      </c>
      <c r="F41" s="447">
        <f t="shared" si="5"/>
        <v>2.3059833333333337</v>
      </c>
      <c r="G41" s="447">
        <v>2.4224999999999999</v>
      </c>
      <c r="H41" s="448"/>
      <c r="I41" s="446">
        <v>1.1487380952380952</v>
      </c>
      <c r="J41" s="143" t="e">
        <v>#N/A</v>
      </c>
      <c r="K41" s="447">
        <f t="shared" si="7"/>
        <v>1.0368492063492065</v>
      </c>
      <c r="L41" s="447">
        <v>1.1487380952380952</v>
      </c>
      <c r="M41" s="448"/>
      <c r="O41" s="194"/>
      <c r="P41" s="194"/>
      <c r="AB41" s="194"/>
      <c r="AC41" s="194"/>
    </row>
    <row r="42" spans="2:29" s="444" customFormat="1" ht="14.25" x14ac:dyDescent="0.2">
      <c r="B42" s="444">
        <f t="shared" si="4"/>
        <v>2016</v>
      </c>
      <c r="C42" s="445">
        <v>42552</v>
      </c>
      <c r="D42" s="446">
        <v>2.4045000000000001</v>
      </c>
      <c r="E42" s="143" t="e">
        <v>#N/A</v>
      </c>
      <c r="F42" s="447">
        <f t="shared" si="5"/>
        <v>2.3059833333333337</v>
      </c>
      <c r="G42" s="447">
        <v>2.4045000000000001</v>
      </c>
      <c r="H42" s="448"/>
      <c r="I42" s="446">
        <v>1.0702857142857143</v>
      </c>
      <c r="J42" s="143" t="e">
        <v>#N/A</v>
      </c>
      <c r="K42" s="447">
        <f t="shared" si="7"/>
        <v>1.0368492063492065</v>
      </c>
      <c r="L42" s="447">
        <v>1.0702857142857143</v>
      </c>
      <c r="M42" s="448"/>
      <c r="O42" s="194"/>
      <c r="P42" s="194"/>
      <c r="AB42" s="194"/>
      <c r="AC42" s="194"/>
    </row>
    <row r="43" spans="2:29" s="444" customFormat="1" ht="14.25" x14ac:dyDescent="0.2">
      <c r="B43" s="444">
        <f t="shared" si="4"/>
        <v>2016</v>
      </c>
      <c r="C43" s="445">
        <v>42583</v>
      </c>
      <c r="D43" s="446">
        <v>2.3506</v>
      </c>
      <c r="E43" s="143" t="e">
        <v>#N/A</v>
      </c>
      <c r="F43" s="447">
        <f t="shared" si="5"/>
        <v>2.3059833333333337</v>
      </c>
      <c r="G43" s="447">
        <v>2.3506</v>
      </c>
      <c r="H43" s="448"/>
      <c r="I43" s="446">
        <v>1.0915000000000001</v>
      </c>
      <c r="J43" s="143" t="e">
        <v>#N/A</v>
      </c>
      <c r="K43" s="447">
        <f t="shared" si="7"/>
        <v>1.0368492063492065</v>
      </c>
      <c r="L43" s="447">
        <v>1.0915000000000001</v>
      </c>
      <c r="M43" s="448"/>
      <c r="O43" s="194"/>
      <c r="P43" s="194"/>
      <c r="AB43" s="194"/>
      <c r="AC43" s="194"/>
    </row>
    <row r="44" spans="2:29" s="444" customFormat="1" ht="14.25" x14ac:dyDescent="0.2">
      <c r="B44" s="444">
        <f t="shared" si="4"/>
        <v>2016</v>
      </c>
      <c r="C44" s="445">
        <v>42614</v>
      </c>
      <c r="D44" s="446">
        <v>2.39425</v>
      </c>
      <c r="E44" s="143" t="e">
        <v>#N/A</v>
      </c>
      <c r="F44" s="447">
        <f t="shared" si="5"/>
        <v>2.3059833333333337</v>
      </c>
      <c r="G44" s="447">
        <v>2.39425</v>
      </c>
      <c r="H44" s="448"/>
      <c r="I44" s="446">
        <v>1.1087619047619046</v>
      </c>
      <c r="J44" s="143" t="e">
        <v>#N/A</v>
      </c>
      <c r="K44" s="447">
        <f t="shared" si="7"/>
        <v>1.0368492063492065</v>
      </c>
      <c r="L44" s="447">
        <v>1.1087619047619046</v>
      </c>
      <c r="M44" s="448"/>
      <c r="O44" s="194"/>
      <c r="P44" s="194"/>
      <c r="AB44" s="194"/>
      <c r="AC44" s="194"/>
    </row>
    <row r="45" spans="2:29" s="444" customFormat="1" ht="14.25" x14ac:dyDescent="0.2">
      <c r="B45" s="444">
        <f t="shared" si="4"/>
        <v>2016</v>
      </c>
      <c r="C45" s="445">
        <v>42644</v>
      </c>
      <c r="D45" s="446">
        <v>2.4544000000000001</v>
      </c>
      <c r="E45" s="143" t="e">
        <v>#N/A</v>
      </c>
      <c r="F45" s="447">
        <f t="shared" si="5"/>
        <v>2.3059833333333337</v>
      </c>
      <c r="G45" s="447">
        <v>2.4544000000000001</v>
      </c>
      <c r="H45" s="448"/>
      <c r="I45" s="446">
        <v>1.179095238095238</v>
      </c>
      <c r="J45" s="143" t="e">
        <v>#N/A</v>
      </c>
      <c r="K45" s="447">
        <f t="shared" si="7"/>
        <v>1.0368492063492065</v>
      </c>
      <c r="L45" s="447">
        <v>1.179095238095238</v>
      </c>
      <c r="M45" s="448"/>
      <c r="O45" s="194"/>
      <c r="P45" s="194"/>
      <c r="AB45" s="194"/>
      <c r="AC45" s="194"/>
    </row>
    <row r="46" spans="2:29" s="444" customFormat="1" ht="14.25" x14ac:dyDescent="0.2">
      <c r="B46" s="444">
        <f t="shared" si="4"/>
        <v>2016</v>
      </c>
      <c r="C46" s="445">
        <v>42675</v>
      </c>
      <c r="D46" s="446">
        <v>2.4384999999999999</v>
      </c>
      <c r="E46" s="143" t="e">
        <v>#N/A</v>
      </c>
      <c r="F46" s="447">
        <f t="shared" si="5"/>
        <v>2.3059833333333337</v>
      </c>
      <c r="G46" s="447">
        <v>2.4384999999999999</v>
      </c>
      <c r="H46" s="448"/>
      <c r="I46" s="446">
        <v>1.0650952380952381</v>
      </c>
      <c r="J46" s="143" t="e">
        <v>#N/A</v>
      </c>
      <c r="K46" s="447">
        <f t="shared" si="7"/>
        <v>1.0368492063492065</v>
      </c>
      <c r="L46" s="447">
        <v>1.0650952380952381</v>
      </c>
      <c r="M46" s="448"/>
      <c r="O46" s="194"/>
      <c r="P46" s="194"/>
      <c r="AB46" s="194"/>
      <c r="AC46" s="194"/>
    </row>
    <row r="47" spans="2:29" s="444" customFormat="1" ht="14.25" x14ac:dyDescent="0.2">
      <c r="B47" s="444">
        <f t="shared" si="4"/>
        <v>2016</v>
      </c>
      <c r="C47" s="445">
        <v>42705</v>
      </c>
      <c r="D47" s="446">
        <v>2.5099999999999998</v>
      </c>
      <c r="E47" s="143" t="e">
        <v>#N/A</v>
      </c>
      <c r="F47" s="447"/>
      <c r="G47" s="447">
        <v>2.5099999999999998</v>
      </c>
      <c r="H47" s="448"/>
      <c r="I47" s="446">
        <v>1.2687857142857144</v>
      </c>
      <c r="J47" s="143" t="e">
        <v>#N/A</v>
      </c>
      <c r="K47" s="447"/>
      <c r="L47" s="447">
        <v>1.2687857142857144</v>
      </c>
      <c r="M47" s="448"/>
      <c r="O47" s="194"/>
      <c r="P47" s="194"/>
      <c r="AB47" s="194"/>
      <c r="AC47" s="194"/>
    </row>
    <row r="48" spans="2:29" s="444" customFormat="1" ht="14.25" x14ac:dyDescent="0.2">
      <c r="B48" s="444">
        <f t="shared" si="4"/>
        <v>2017</v>
      </c>
      <c r="C48" s="445">
        <v>42736</v>
      </c>
      <c r="D48" s="446">
        <v>2.5798000000000001</v>
      </c>
      <c r="E48" s="143" t="e">
        <v>#N/A</v>
      </c>
      <c r="F48" s="447"/>
      <c r="G48" s="447">
        <v>2.5798000000000001</v>
      </c>
      <c r="H48" s="448"/>
      <c r="I48" s="446">
        <v>1.2994523809523808</v>
      </c>
      <c r="J48" s="143" t="e">
        <v>#N/A</v>
      </c>
      <c r="K48" s="447"/>
      <c r="L48" s="447">
        <v>1.2994523809523808</v>
      </c>
      <c r="M48" s="448"/>
      <c r="O48" s="194"/>
      <c r="P48" s="194"/>
      <c r="AB48" s="194"/>
      <c r="AC48" s="194"/>
    </row>
    <row r="49" spans="2:29" s="444" customFormat="1" ht="14.25" x14ac:dyDescent="0.2">
      <c r="B49" s="444">
        <f t="shared" si="4"/>
        <v>2017</v>
      </c>
      <c r="C49" s="445">
        <v>42767</v>
      </c>
      <c r="D49" s="446">
        <v>2.5680000000000001</v>
      </c>
      <c r="E49" s="143" t="e">
        <v>#N/A</v>
      </c>
      <c r="F49" s="447">
        <f t="shared" ref="F49:F58" si="8">AVERAGEIF($B$36:$B$95,B49,$G$36:$G$95)</f>
        <v>2.6535666666666664</v>
      </c>
      <c r="G49" s="447">
        <v>2.5680000000000001</v>
      </c>
      <c r="H49" s="448"/>
      <c r="I49" s="446">
        <v>1.3064285714285713</v>
      </c>
      <c r="J49" s="143" t="e">
        <v>#N/A</v>
      </c>
      <c r="K49" s="447">
        <f t="shared" ref="K49" si="9">AVERAGEIF($B$36:$B$95,B49,$L$36:$L$95)</f>
        <v>1.2916091269841272</v>
      </c>
      <c r="L49" s="447">
        <v>1.3064285714285713</v>
      </c>
      <c r="M49" s="448"/>
      <c r="O49" s="194"/>
      <c r="P49" s="194"/>
      <c r="AB49" s="194"/>
      <c r="AC49" s="194"/>
    </row>
    <row r="50" spans="2:29" s="444" customFormat="1" ht="14.25" x14ac:dyDescent="0.2">
      <c r="B50" s="444">
        <f t="shared" si="4"/>
        <v>2017</v>
      </c>
      <c r="C50" s="445">
        <v>42795</v>
      </c>
      <c r="D50" s="446">
        <v>2.5535000000000001</v>
      </c>
      <c r="E50" s="143" t="e">
        <v>#N/A</v>
      </c>
      <c r="F50" s="447">
        <f t="shared" si="8"/>
        <v>2.6535666666666664</v>
      </c>
      <c r="G50" s="447">
        <v>2.5535000000000001</v>
      </c>
      <c r="H50" s="448"/>
      <c r="I50" s="446">
        <v>1.2283095238095239</v>
      </c>
      <c r="J50" s="143" t="e">
        <v>#N/A</v>
      </c>
      <c r="K50" s="447">
        <f t="shared" ref="K50:K58" si="10">AVERAGEIF($B$36:$B$95,B50,$L$36:$L$95)</f>
        <v>1.2916091269841272</v>
      </c>
      <c r="L50" s="447">
        <v>1.2283095238095239</v>
      </c>
      <c r="M50" s="448"/>
      <c r="O50" s="194"/>
      <c r="P50" s="194"/>
      <c r="AB50" s="194"/>
      <c r="AC50" s="194"/>
    </row>
    <row r="51" spans="2:29" s="444" customFormat="1" ht="14.25" x14ac:dyDescent="0.2">
      <c r="B51" s="444">
        <f t="shared" si="4"/>
        <v>2017</v>
      </c>
      <c r="C51" s="445">
        <v>42826</v>
      </c>
      <c r="D51" s="446">
        <v>2.5825</v>
      </c>
      <c r="E51" s="143" t="e">
        <v>#N/A</v>
      </c>
      <c r="F51" s="447">
        <f t="shared" si="8"/>
        <v>2.6535666666666664</v>
      </c>
      <c r="G51" s="447">
        <v>2.5825</v>
      </c>
      <c r="H51" s="448"/>
      <c r="I51" s="446">
        <v>1.2454285714285713</v>
      </c>
      <c r="J51" s="143" t="e">
        <v>#N/A</v>
      </c>
      <c r="K51" s="447">
        <f t="shared" si="10"/>
        <v>1.2916091269841272</v>
      </c>
      <c r="L51" s="447">
        <v>1.2454285714285713</v>
      </c>
      <c r="M51" s="448"/>
      <c r="O51" s="194"/>
      <c r="P51" s="194"/>
      <c r="AB51" s="194"/>
      <c r="AC51" s="194"/>
    </row>
    <row r="52" spans="2:29" s="444" customFormat="1" ht="14.25" x14ac:dyDescent="0.2">
      <c r="B52" s="444">
        <f t="shared" si="4"/>
        <v>2017</v>
      </c>
      <c r="C52" s="445">
        <v>42856</v>
      </c>
      <c r="D52" s="446">
        <v>2.5604</v>
      </c>
      <c r="E52" s="143" t="e">
        <v>#N/A</v>
      </c>
      <c r="F52" s="447">
        <f t="shared" si="8"/>
        <v>2.6535666666666664</v>
      </c>
      <c r="G52" s="447">
        <v>2.5604</v>
      </c>
      <c r="H52" s="448"/>
      <c r="I52" s="446">
        <v>1.1982619047619048</v>
      </c>
      <c r="J52" s="143" t="e">
        <v>#N/A</v>
      </c>
      <c r="K52" s="447">
        <f t="shared" si="10"/>
        <v>1.2916091269841272</v>
      </c>
      <c r="L52" s="447">
        <v>1.1982619047619048</v>
      </c>
      <c r="M52" s="448"/>
      <c r="O52" s="194"/>
      <c r="P52" s="194"/>
      <c r="AB52" s="194"/>
      <c r="AC52" s="194"/>
    </row>
    <row r="53" spans="2:29" s="444" customFormat="1" ht="14.25" x14ac:dyDescent="0.2">
      <c r="B53" s="444">
        <f t="shared" si="4"/>
        <v>2017</v>
      </c>
      <c r="C53" s="445">
        <v>42887</v>
      </c>
      <c r="D53" s="446">
        <v>2.5105</v>
      </c>
      <c r="E53" s="143" t="e">
        <v>#N/A</v>
      </c>
      <c r="F53" s="447">
        <f t="shared" si="8"/>
        <v>2.6535666666666664</v>
      </c>
      <c r="G53" s="447">
        <v>2.5105</v>
      </c>
      <c r="H53" s="448"/>
      <c r="I53" s="446">
        <v>1.1040000000000001</v>
      </c>
      <c r="J53" s="143" t="e">
        <v>#N/A</v>
      </c>
      <c r="K53" s="447">
        <f t="shared" si="10"/>
        <v>1.2916091269841272</v>
      </c>
      <c r="L53" s="447">
        <v>1.1040000000000001</v>
      </c>
      <c r="M53" s="448"/>
      <c r="O53" s="194"/>
      <c r="P53" s="194"/>
      <c r="AB53" s="194"/>
      <c r="AC53" s="194"/>
    </row>
    <row r="54" spans="2:29" s="444" customFormat="1" ht="14.25" x14ac:dyDescent="0.2">
      <c r="B54" s="444">
        <f t="shared" si="4"/>
        <v>2017</v>
      </c>
      <c r="C54" s="445">
        <v>42917</v>
      </c>
      <c r="D54" s="446">
        <v>2.4964</v>
      </c>
      <c r="E54" s="143" t="e">
        <v>#N/A</v>
      </c>
      <c r="F54" s="447">
        <f t="shared" si="8"/>
        <v>2.6535666666666664</v>
      </c>
      <c r="G54" s="447">
        <v>2.4964</v>
      </c>
      <c r="H54" s="448"/>
      <c r="I54" s="446">
        <v>1.1542619047619047</v>
      </c>
      <c r="J54" s="143" t="e">
        <v>#N/A</v>
      </c>
      <c r="K54" s="447">
        <f t="shared" si="10"/>
        <v>1.2916091269841272</v>
      </c>
      <c r="L54" s="447">
        <v>1.1542619047619047</v>
      </c>
      <c r="M54" s="448"/>
      <c r="O54" s="194"/>
      <c r="P54" s="194"/>
      <c r="AB54" s="194"/>
      <c r="AC54" s="194"/>
    </row>
    <row r="55" spans="2:29" s="444" customFormat="1" ht="14.25" x14ac:dyDescent="0.2">
      <c r="B55" s="444">
        <f t="shared" si="4"/>
        <v>2017</v>
      </c>
      <c r="C55" s="445">
        <v>42948</v>
      </c>
      <c r="D55" s="446">
        <v>2.5950000000000002</v>
      </c>
      <c r="E55" s="143" t="e">
        <v>#N/A</v>
      </c>
      <c r="F55" s="447">
        <f t="shared" si="8"/>
        <v>2.6535666666666664</v>
      </c>
      <c r="G55" s="447">
        <v>2.5950000000000002</v>
      </c>
      <c r="H55" s="448"/>
      <c r="I55" s="446">
        <v>1.2310476190476192</v>
      </c>
      <c r="J55" s="143" t="e">
        <v>#N/A</v>
      </c>
      <c r="K55" s="447">
        <f t="shared" si="10"/>
        <v>1.2916091269841272</v>
      </c>
      <c r="L55" s="447">
        <v>1.2310476190476192</v>
      </c>
      <c r="M55" s="448"/>
      <c r="O55" s="194"/>
      <c r="P55" s="194"/>
      <c r="AB55" s="194"/>
      <c r="AC55" s="194"/>
    </row>
    <row r="56" spans="2:29" s="444" customFormat="1" ht="14.25" x14ac:dyDescent="0.2">
      <c r="B56" s="444">
        <f t="shared" si="4"/>
        <v>2017</v>
      </c>
      <c r="C56" s="445">
        <v>42979</v>
      </c>
      <c r="D56" s="446">
        <v>2.7847500000000003</v>
      </c>
      <c r="E56" s="143" t="e">
        <v>#N/A</v>
      </c>
      <c r="F56" s="447">
        <f t="shared" si="8"/>
        <v>2.6535666666666664</v>
      </c>
      <c r="G56" s="447">
        <v>2.7847500000000003</v>
      </c>
      <c r="H56" s="448"/>
      <c r="I56" s="446">
        <v>1.3369761904761905</v>
      </c>
      <c r="J56" s="143" t="e">
        <v>#N/A</v>
      </c>
      <c r="K56" s="447">
        <f t="shared" si="10"/>
        <v>1.2916091269841272</v>
      </c>
      <c r="L56" s="447">
        <v>1.3369761904761905</v>
      </c>
      <c r="M56" s="448"/>
      <c r="O56" s="194"/>
      <c r="P56" s="194"/>
      <c r="AB56" s="194"/>
      <c r="AC56" s="194"/>
    </row>
    <row r="57" spans="2:29" s="444" customFormat="1" ht="14.25" x14ac:dyDescent="0.2">
      <c r="B57" s="444">
        <f t="shared" si="4"/>
        <v>2017</v>
      </c>
      <c r="C57" s="445">
        <v>43009</v>
      </c>
      <c r="D57" s="446">
        <v>2.7942</v>
      </c>
      <c r="E57" s="143" t="e">
        <v>#N/A</v>
      </c>
      <c r="F57" s="447">
        <f t="shared" si="8"/>
        <v>2.6535666666666664</v>
      </c>
      <c r="G57" s="447">
        <v>2.7942</v>
      </c>
      <c r="H57" s="448"/>
      <c r="I57" s="446">
        <v>1.3692380952380954</v>
      </c>
      <c r="J57" s="143" t="e">
        <v>#N/A</v>
      </c>
      <c r="K57" s="447">
        <f t="shared" si="10"/>
        <v>1.2916091269841272</v>
      </c>
      <c r="L57" s="447">
        <v>1.3692380952380954</v>
      </c>
      <c r="M57" s="448"/>
      <c r="O57" s="194"/>
      <c r="P57" s="194"/>
      <c r="AB57" s="194"/>
      <c r="AC57" s="194"/>
    </row>
    <row r="58" spans="2:29" s="444" customFormat="1" ht="14.25" x14ac:dyDescent="0.2">
      <c r="B58" s="444">
        <f t="shared" si="4"/>
        <v>2017</v>
      </c>
      <c r="C58" s="445">
        <v>43040</v>
      </c>
      <c r="D58" s="446">
        <v>2.9087499999999999</v>
      </c>
      <c r="E58" s="143" t="e">
        <v>#N/A</v>
      </c>
      <c r="F58" s="447">
        <f t="shared" si="8"/>
        <v>2.6535666666666664</v>
      </c>
      <c r="G58" s="447">
        <v>2.9087499999999999</v>
      </c>
      <c r="H58" s="448"/>
      <c r="I58" s="446">
        <v>1.4931904761904762</v>
      </c>
      <c r="J58" s="143" t="e">
        <v>#N/A</v>
      </c>
      <c r="K58" s="447">
        <f t="shared" si="10"/>
        <v>1.2916091269841272</v>
      </c>
      <c r="L58" s="447">
        <v>1.4931904761904762</v>
      </c>
      <c r="M58" s="448"/>
      <c r="O58" s="194"/>
      <c r="P58" s="194"/>
      <c r="AB58" s="194"/>
      <c r="AC58" s="194"/>
    </row>
    <row r="59" spans="2:29" s="444" customFormat="1" ht="14.25" x14ac:dyDescent="0.2">
      <c r="B59" s="444">
        <f t="shared" si="4"/>
        <v>2017</v>
      </c>
      <c r="C59" s="445">
        <v>43070</v>
      </c>
      <c r="D59" s="446">
        <v>2.9089999999999998</v>
      </c>
      <c r="E59" s="143" t="e">
        <v>#N/A</v>
      </c>
      <c r="F59" s="447"/>
      <c r="G59" s="447">
        <v>2.9089999999999998</v>
      </c>
      <c r="H59" s="448"/>
      <c r="I59" s="446">
        <v>1.5327142857142857</v>
      </c>
      <c r="J59" s="143" t="e">
        <v>#N/A</v>
      </c>
      <c r="K59" s="447"/>
      <c r="L59" s="447">
        <v>1.5327142857142857</v>
      </c>
      <c r="M59" s="448"/>
      <c r="O59" s="194"/>
      <c r="P59" s="194"/>
      <c r="AB59" s="194"/>
      <c r="AC59" s="194"/>
    </row>
    <row r="60" spans="2:29" s="444" customFormat="1" ht="14.25" x14ac:dyDescent="0.2">
      <c r="B60" s="444">
        <f t="shared" si="4"/>
        <v>2018</v>
      </c>
      <c r="C60" s="445">
        <v>43101</v>
      </c>
      <c r="D60" s="446">
        <v>3.0183999999999997</v>
      </c>
      <c r="E60" s="143" t="e">
        <v>#N/A</v>
      </c>
      <c r="F60" s="447"/>
      <c r="G60" s="447">
        <v>3.0183999999999997</v>
      </c>
      <c r="H60" s="448"/>
      <c r="I60" s="446">
        <v>1.6446904761904761</v>
      </c>
      <c r="J60" s="143" t="e">
        <v>#N/A</v>
      </c>
      <c r="K60" s="447"/>
      <c r="L60" s="447">
        <v>1.6446904761904761</v>
      </c>
      <c r="M60" s="448"/>
      <c r="O60" s="194"/>
      <c r="P60" s="194"/>
      <c r="AB60" s="194"/>
      <c r="AC60" s="194"/>
    </row>
    <row r="61" spans="2:29" s="444" customFormat="1" ht="14.25" x14ac:dyDescent="0.2">
      <c r="B61" s="444">
        <f t="shared" si="4"/>
        <v>2018</v>
      </c>
      <c r="C61" s="445">
        <v>43132</v>
      </c>
      <c r="D61" s="446">
        <v>3.04575</v>
      </c>
      <c r="E61" s="143" t="e">
        <v>#N/A</v>
      </c>
      <c r="F61" s="447">
        <f t="shared" ref="F61:F70" si="11">AVERAGEIF($B$36:$B$95,B61,$G$36:$G$95)</f>
        <v>3.1787458333333336</v>
      </c>
      <c r="G61" s="447">
        <v>3.04575</v>
      </c>
      <c r="H61" s="448"/>
      <c r="I61" s="446">
        <v>1.5551904761904762</v>
      </c>
      <c r="J61" s="143" t="e">
        <v>#N/A</v>
      </c>
      <c r="K61" s="447">
        <f t="shared" ref="K61" si="12">AVERAGEIF($B$36:$B$95,B61,$L$36:$L$95)</f>
        <v>1.6918908730158728</v>
      </c>
      <c r="L61" s="447">
        <v>1.5551904761904762</v>
      </c>
      <c r="M61" s="448"/>
      <c r="O61" s="194"/>
      <c r="P61" s="194"/>
      <c r="AB61" s="194"/>
      <c r="AC61" s="194"/>
    </row>
    <row r="62" spans="2:29" s="444" customFormat="1" ht="14.25" x14ac:dyDescent="0.2">
      <c r="B62" s="444">
        <f t="shared" si="4"/>
        <v>2018</v>
      </c>
      <c r="C62" s="445">
        <v>43160</v>
      </c>
      <c r="D62" s="446">
        <v>2.9874999999999998</v>
      </c>
      <c r="E62" s="143" t="e">
        <v>#N/A</v>
      </c>
      <c r="F62" s="447">
        <f t="shared" si="11"/>
        <v>3.1787458333333336</v>
      </c>
      <c r="G62" s="447">
        <v>2.9874999999999998</v>
      </c>
      <c r="H62" s="448"/>
      <c r="I62" s="446">
        <v>1.5718333333333332</v>
      </c>
      <c r="J62" s="143" t="e">
        <v>#N/A</v>
      </c>
      <c r="K62" s="447">
        <f t="shared" ref="K62:K70" si="13">AVERAGEIF($B$36:$B$95,B62,$L$36:$L$95)</f>
        <v>1.6918908730158728</v>
      </c>
      <c r="L62" s="447">
        <v>1.5718333333333332</v>
      </c>
      <c r="M62" s="448"/>
      <c r="O62" s="194"/>
      <c r="P62" s="194"/>
      <c r="AB62" s="194"/>
      <c r="AC62" s="194"/>
    </row>
    <row r="63" spans="2:29" s="444" customFormat="1" ht="14.25" x14ac:dyDescent="0.2">
      <c r="B63" s="444">
        <f t="shared" si="4"/>
        <v>2018</v>
      </c>
      <c r="C63" s="445">
        <v>43191</v>
      </c>
      <c r="D63" s="446">
        <v>3.0957999999999997</v>
      </c>
      <c r="E63" s="143" t="e">
        <v>#N/A</v>
      </c>
      <c r="F63" s="449">
        <f t="shared" si="11"/>
        <v>3.1787458333333336</v>
      </c>
      <c r="G63" s="447">
        <v>3.0957999999999997</v>
      </c>
      <c r="H63" s="448"/>
      <c r="I63" s="446">
        <v>1.7168095238095238</v>
      </c>
      <c r="J63" s="143" t="e">
        <v>#N/A</v>
      </c>
      <c r="K63" s="447">
        <f t="shared" si="13"/>
        <v>1.6918908730158728</v>
      </c>
      <c r="L63" s="447">
        <v>1.7168095238095238</v>
      </c>
      <c r="M63" s="448"/>
      <c r="O63" s="194"/>
      <c r="P63" s="194"/>
      <c r="AB63" s="194"/>
      <c r="AC63" s="194"/>
    </row>
    <row r="64" spans="2:29" s="444" customFormat="1" ht="14.25" x14ac:dyDescent="0.2">
      <c r="B64" s="444">
        <f t="shared" si="4"/>
        <v>2018</v>
      </c>
      <c r="C64" s="445">
        <v>43221</v>
      </c>
      <c r="D64" s="446">
        <v>3.2437499999999999</v>
      </c>
      <c r="E64" s="143" t="e">
        <v>#N/A</v>
      </c>
      <c r="F64" s="449">
        <f t="shared" si="11"/>
        <v>3.1787458333333336</v>
      </c>
      <c r="G64" s="447">
        <v>3.2437499999999999</v>
      </c>
      <c r="H64" s="448"/>
      <c r="I64" s="446">
        <v>1.8327380952380952</v>
      </c>
      <c r="J64" s="143" t="e">
        <v>#N/A</v>
      </c>
      <c r="K64" s="447">
        <f t="shared" si="13"/>
        <v>1.6918908730158728</v>
      </c>
      <c r="L64" s="447">
        <v>1.8327380952380952</v>
      </c>
      <c r="M64" s="448"/>
      <c r="O64" s="194"/>
      <c r="P64" s="194"/>
      <c r="AB64" s="194"/>
      <c r="AC64" s="194"/>
    </row>
    <row r="65" spans="2:29" s="444" customFormat="1" ht="14.25" x14ac:dyDescent="0.2">
      <c r="B65" s="444">
        <f t="shared" si="4"/>
        <v>2018</v>
      </c>
      <c r="C65" s="445">
        <v>43252</v>
      </c>
      <c r="D65" s="446">
        <v>3.2527499999999998</v>
      </c>
      <c r="E65" s="143" t="e">
        <v>#N/A</v>
      </c>
      <c r="F65" s="449">
        <f t="shared" si="11"/>
        <v>3.1787458333333336</v>
      </c>
      <c r="G65" s="447">
        <v>3.2527499999999998</v>
      </c>
      <c r="H65" s="448"/>
      <c r="I65" s="446">
        <v>1.7715476190476191</v>
      </c>
      <c r="J65" s="143" t="e">
        <v>#N/A</v>
      </c>
      <c r="K65" s="447">
        <f t="shared" si="13"/>
        <v>1.6918908730158728</v>
      </c>
      <c r="L65" s="447">
        <v>1.7715476190476191</v>
      </c>
      <c r="M65" s="448"/>
      <c r="O65" s="194"/>
      <c r="P65" s="194"/>
      <c r="AB65" s="194"/>
      <c r="AC65" s="194"/>
    </row>
    <row r="66" spans="2:29" s="444" customFormat="1" ht="14.25" x14ac:dyDescent="0.2">
      <c r="B66" s="444">
        <f t="shared" si="4"/>
        <v>2018</v>
      </c>
      <c r="C66" s="445">
        <v>43282</v>
      </c>
      <c r="D66" s="446">
        <v>3.2327999999999997</v>
      </c>
      <c r="E66" s="143" t="e">
        <v>#N/A</v>
      </c>
      <c r="F66" s="449">
        <f t="shared" si="11"/>
        <v>3.1787458333333336</v>
      </c>
      <c r="G66" s="447">
        <v>3.2327999999999997</v>
      </c>
      <c r="H66" s="448"/>
      <c r="I66" s="446">
        <v>1.7679523809523812</v>
      </c>
      <c r="J66" s="143" t="e">
        <v>#N/A</v>
      </c>
      <c r="K66" s="447">
        <f t="shared" si="13"/>
        <v>1.6918908730158728</v>
      </c>
      <c r="L66" s="447">
        <v>1.7679523809523812</v>
      </c>
      <c r="M66" s="448"/>
      <c r="O66" s="194"/>
      <c r="P66" s="194"/>
      <c r="AB66" s="194"/>
      <c r="AC66" s="194"/>
    </row>
    <row r="67" spans="2:29" s="444" customFormat="1" ht="14.25" x14ac:dyDescent="0.2">
      <c r="B67" s="444">
        <f t="shared" si="4"/>
        <v>2018</v>
      </c>
      <c r="C67" s="445">
        <v>43313</v>
      </c>
      <c r="D67" s="446">
        <v>3.2182499999999998</v>
      </c>
      <c r="E67" s="143" t="e">
        <v>#N/A</v>
      </c>
      <c r="F67" s="449">
        <f t="shared" si="11"/>
        <v>3.1787458333333336</v>
      </c>
      <c r="G67" s="447">
        <v>3.2182499999999998</v>
      </c>
      <c r="H67" s="448"/>
      <c r="I67" s="446">
        <v>1.7268571428571431</v>
      </c>
      <c r="J67" s="143" t="e">
        <v>#N/A</v>
      </c>
      <c r="K67" s="447">
        <f t="shared" si="13"/>
        <v>1.6918908730158728</v>
      </c>
      <c r="L67" s="447">
        <v>1.7268571428571431</v>
      </c>
      <c r="M67" s="448"/>
      <c r="O67" s="194"/>
      <c r="P67" s="194"/>
      <c r="AB67" s="194"/>
      <c r="AC67" s="194"/>
    </row>
    <row r="68" spans="2:29" s="444" customFormat="1" ht="14.25" x14ac:dyDescent="0.2">
      <c r="B68" s="444">
        <f t="shared" si="4"/>
        <v>2018</v>
      </c>
      <c r="C68" s="445">
        <v>43344</v>
      </c>
      <c r="D68" s="446">
        <v>3.2622500000000003</v>
      </c>
      <c r="E68" s="143" t="e">
        <v>#N/A</v>
      </c>
      <c r="F68" s="449">
        <f t="shared" si="11"/>
        <v>3.1787458333333336</v>
      </c>
      <c r="G68" s="447">
        <v>3.2622500000000003</v>
      </c>
      <c r="H68" s="448"/>
      <c r="I68" s="446">
        <v>1.8783571428571431</v>
      </c>
      <c r="J68" s="143" t="e">
        <v>#N/A</v>
      </c>
      <c r="K68" s="447">
        <f t="shared" si="13"/>
        <v>1.6918908730158728</v>
      </c>
      <c r="L68" s="447">
        <v>1.8783571428571431</v>
      </c>
      <c r="M68" s="448"/>
      <c r="O68" s="194"/>
      <c r="P68" s="194"/>
      <c r="AB68" s="194"/>
      <c r="AC68" s="194"/>
    </row>
    <row r="69" spans="2:29" s="444" customFormat="1" ht="14.25" x14ac:dyDescent="0.2">
      <c r="B69" s="444">
        <f t="shared" si="4"/>
        <v>2018</v>
      </c>
      <c r="C69" s="445">
        <v>43374</v>
      </c>
      <c r="D69" s="446">
        <v>3.3654000000000002</v>
      </c>
      <c r="E69" s="143" t="e">
        <v>#N/A</v>
      </c>
      <c r="F69" s="449">
        <f t="shared" si="11"/>
        <v>3.1787458333333336</v>
      </c>
      <c r="G69" s="447">
        <v>3.3654000000000002</v>
      </c>
      <c r="H69" s="448"/>
      <c r="I69" s="446">
        <v>1.9293333333333333</v>
      </c>
      <c r="J69" s="143" t="e">
        <v>#N/A</v>
      </c>
      <c r="K69" s="447">
        <f t="shared" si="13"/>
        <v>1.6918908730158728</v>
      </c>
      <c r="L69" s="447">
        <v>1.9293333333333333</v>
      </c>
      <c r="M69" s="448"/>
      <c r="O69" s="194"/>
      <c r="P69" s="194"/>
      <c r="AB69" s="194"/>
      <c r="AC69" s="194"/>
    </row>
    <row r="70" spans="2:29" s="444" customFormat="1" ht="14.25" x14ac:dyDescent="0.2">
      <c r="B70" s="444">
        <f t="shared" si="4"/>
        <v>2018</v>
      </c>
      <c r="C70" s="445">
        <v>43405</v>
      </c>
      <c r="D70" s="446">
        <v>3.2995000000000001</v>
      </c>
      <c r="E70" s="143" t="e">
        <v>#N/A</v>
      </c>
      <c r="F70" s="447">
        <f t="shared" si="11"/>
        <v>3.1787458333333336</v>
      </c>
      <c r="G70" s="447">
        <v>3.2995000000000001</v>
      </c>
      <c r="H70" s="448"/>
      <c r="I70" s="446">
        <v>1.5416190476190477</v>
      </c>
      <c r="J70" s="143" t="e">
        <v>#N/A</v>
      </c>
      <c r="K70" s="447">
        <f t="shared" si="13"/>
        <v>1.6918908730158728</v>
      </c>
      <c r="L70" s="447">
        <v>1.5416190476190477</v>
      </c>
      <c r="M70" s="448"/>
      <c r="O70" s="194"/>
      <c r="P70" s="194"/>
      <c r="AB70" s="194"/>
      <c r="AC70" s="194"/>
    </row>
    <row r="71" spans="2:29" s="444" customFormat="1" ht="14.25" x14ac:dyDescent="0.2">
      <c r="B71" s="444">
        <f t="shared" si="4"/>
        <v>2018</v>
      </c>
      <c r="C71" s="445">
        <v>43435</v>
      </c>
      <c r="D71" s="446">
        <v>3.1227999999999998</v>
      </c>
      <c r="E71" s="143" t="e">
        <v>#N/A</v>
      </c>
      <c r="F71" s="447"/>
      <c r="G71" s="447">
        <v>3.1227999999999998</v>
      </c>
      <c r="H71" s="448"/>
      <c r="I71" s="446">
        <v>1.3657619047619047</v>
      </c>
      <c r="J71" s="143" t="e">
        <v>#N/A</v>
      </c>
      <c r="K71" s="447"/>
      <c r="L71" s="447">
        <v>1.3657619047619047</v>
      </c>
      <c r="M71" s="448"/>
      <c r="O71" s="194"/>
      <c r="P71" s="194"/>
      <c r="AB71" s="194"/>
      <c r="AC71" s="194"/>
    </row>
    <row r="72" spans="2:29" s="444" customFormat="1" ht="14.25" x14ac:dyDescent="0.2">
      <c r="B72" s="444">
        <f t="shared" si="4"/>
        <v>2019</v>
      </c>
      <c r="C72" s="445">
        <v>43466</v>
      </c>
      <c r="D72" s="446">
        <v>2.9797500000000001</v>
      </c>
      <c r="E72" s="143">
        <v>2.9797500000000001</v>
      </c>
      <c r="F72" s="447"/>
      <c r="G72" s="447">
        <v>2.9797500000000001</v>
      </c>
      <c r="H72" s="448"/>
      <c r="I72" s="446">
        <v>1.4145238095238095</v>
      </c>
      <c r="J72" s="143">
        <v>1.4145238095238095</v>
      </c>
      <c r="K72" s="447"/>
      <c r="L72" s="447">
        <v>1.4145238095238095</v>
      </c>
      <c r="M72" s="448"/>
      <c r="O72" s="194"/>
      <c r="P72" s="194"/>
      <c r="AB72" s="194"/>
      <c r="AC72" s="194"/>
    </row>
    <row r="73" spans="2:29" s="444" customFormat="1" ht="14.25" x14ac:dyDescent="0.2">
      <c r="B73" s="444">
        <f t="shared" si="4"/>
        <v>2019</v>
      </c>
      <c r="C73" s="445">
        <v>43497</v>
      </c>
      <c r="D73" s="446" t="e">
        <v>#N/A</v>
      </c>
      <c r="E73" s="143">
        <v>2.8906259999999997</v>
      </c>
      <c r="F73" s="447">
        <f t="shared" ref="F73:F82" si="14">AVERAGEIF($B$36:$B$95,B73,$G$36:$G$95)</f>
        <v>2.9544280000000001</v>
      </c>
      <c r="G73" s="447">
        <v>2.8906259999999997</v>
      </c>
      <c r="H73" s="448"/>
      <c r="I73" s="446" t="e">
        <v>#N/A</v>
      </c>
      <c r="J73" s="143">
        <v>1.4761904761904763</v>
      </c>
      <c r="K73" s="447">
        <f t="shared" ref="K73" si="15">AVERAGEIF($B$36:$B$95,B73,$L$36:$L$95)</f>
        <v>1.4531944444444445</v>
      </c>
      <c r="L73" s="447">
        <v>1.4761904761904763</v>
      </c>
      <c r="M73" s="448"/>
      <c r="O73" s="194"/>
      <c r="P73" s="194"/>
      <c r="AB73" s="194"/>
      <c r="AC73" s="194"/>
    </row>
    <row r="74" spans="2:29" s="444" customFormat="1" ht="14.25" x14ac:dyDescent="0.2">
      <c r="B74" s="444">
        <f t="shared" si="4"/>
        <v>2019</v>
      </c>
      <c r="C74" s="445">
        <v>43525</v>
      </c>
      <c r="D74" s="446" t="e">
        <v>#N/A</v>
      </c>
      <c r="E74" s="143">
        <v>2.9297859999999996</v>
      </c>
      <c r="F74" s="447">
        <f t="shared" si="14"/>
        <v>2.9544280000000001</v>
      </c>
      <c r="G74" s="447">
        <v>2.9297859999999996</v>
      </c>
      <c r="H74" s="448"/>
      <c r="I74" s="446" t="e">
        <v>#N/A</v>
      </c>
      <c r="J74" s="143">
        <v>1.4761904761904763</v>
      </c>
      <c r="K74" s="447">
        <f t="shared" ref="K74:K82" si="16">AVERAGEIF($B$36:$B$95,B74,$L$36:$L$95)</f>
        <v>1.4531944444444445</v>
      </c>
      <c r="L74" s="447">
        <v>1.4761904761904763</v>
      </c>
      <c r="M74" s="448"/>
      <c r="O74" s="194"/>
      <c r="P74" s="194"/>
      <c r="AB74" s="194"/>
      <c r="AC74" s="194"/>
    </row>
    <row r="75" spans="2:29" s="444" customFormat="1" ht="14.25" x14ac:dyDescent="0.2">
      <c r="B75" s="444">
        <f t="shared" si="4"/>
        <v>2019</v>
      </c>
      <c r="C75" s="445">
        <v>43556</v>
      </c>
      <c r="D75" s="446" t="e">
        <v>#N/A</v>
      </c>
      <c r="E75" s="143">
        <v>2.9228989999999997</v>
      </c>
      <c r="F75" s="447">
        <f t="shared" si="14"/>
        <v>2.9544280000000001</v>
      </c>
      <c r="G75" s="447">
        <v>2.9228989999999997</v>
      </c>
      <c r="H75" s="448"/>
      <c r="I75" s="446" t="e">
        <v>#N/A</v>
      </c>
      <c r="J75" s="143">
        <v>1.4761904761904763</v>
      </c>
      <c r="K75" s="447">
        <f t="shared" si="16"/>
        <v>1.4531944444444445</v>
      </c>
      <c r="L75" s="447">
        <v>1.4761904761904763</v>
      </c>
      <c r="M75" s="448"/>
      <c r="O75" s="194"/>
      <c r="P75" s="194"/>
      <c r="AB75" s="194"/>
      <c r="AC75" s="194"/>
    </row>
    <row r="76" spans="2:29" s="444" customFormat="1" ht="14.25" x14ac:dyDescent="0.2">
      <c r="B76" s="444">
        <f t="shared" si="4"/>
        <v>2019</v>
      </c>
      <c r="C76" s="445">
        <v>43586</v>
      </c>
      <c r="D76" s="446" t="e">
        <v>#N/A</v>
      </c>
      <c r="E76" s="143">
        <v>2.9154399999999998</v>
      </c>
      <c r="F76" s="447">
        <f t="shared" si="14"/>
        <v>2.9544280000000001</v>
      </c>
      <c r="G76" s="447">
        <v>2.9154399999999998</v>
      </c>
      <c r="H76" s="448"/>
      <c r="I76" s="446" t="e">
        <v>#N/A</v>
      </c>
      <c r="J76" s="143">
        <v>1.4761904761904763</v>
      </c>
      <c r="K76" s="447">
        <f t="shared" si="16"/>
        <v>1.4531944444444445</v>
      </c>
      <c r="L76" s="447">
        <v>1.4761904761904763</v>
      </c>
      <c r="M76" s="448"/>
      <c r="O76" s="194"/>
      <c r="P76" s="194"/>
      <c r="AB76" s="194"/>
      <c r="AC76" s="194"/>
    </row>
    <row r="77" spans="2:29" s="444" customFormat="1" ht="14.25" x14ac:dyDescent="0.2">
      <c r="B77" s="444">
        <f t="shared" si="4"/>
        <v>2019</v>
      </c>
      <c r="C77" s="445">
        <v>43617</v>
      </c>
      <c r="D77" s="446" t="e">
        <v>#N/A</v>
      </c>
      <c r="E77" s="143">
        <v>2.8996440000000003</v>
      </c>
      <c r="F77" s="447">
        <f t="shared" si="14"/>
        <v>2.9544280000000001</v>
      </c>
      <c r="G77" s="447">
        <v>2.8996440000000003</v>
      </c>
      <c r="H77" s="448"/>
      <c r="I77" s="446" t="e">
        <v>#N/A</v>
      </c>
      <c r="J77" s="143">
        <v>1.4285714285714286</v>
      </c>
      <c r="K77" s="447">
        <f t="shared" si="16"/>
        <v>1.4531944444444445</v>
      </c>
      <c r="L77" s="447">
        <v>1.4285714285714286</v>
      </c>
      <c r="M77" s="448"/>
      <c r="O77" s="194"/>
      <c r="P77" s="194"/>
      <c r="AB77" s="194"/>
      <c r="AC77" s="194"/>
    </row>
    <row r="78" spans="2:29" s="444" customFormat="1" ht="14.25" x14ac:dyDescent="0.2">
      <c r="B78" s="444">
        <f t="shared" si="4"/>
        <v>2019</v>
      </c>
      <c r="C78" s="445">
        <v>43647</v>
      </c>
      <c r="D78" s="446" t="e">
        <v>#N/A</v>
      </c>
      <c r="E78" s="143">
        <v>2.916366</v>
      </c>
      <c r="F78" s="447">
        <f t="shared" si="14"/>
        <v>2.9544280000000001</v>
      </c>
      <c r="G78" s="447">
        <v>2.916366</v>
      </c>
      <c r="H78" s="448"/>
      <c r="I78" s="446" t="e">
        <v>#N/A</v>
      </c>
      <c r="J78" s="143">
        <v>1.4285714285714286</v>
      </c>
      <c r="K78" s="447">
        <f t="shared" si="16"/>
        <v>1.4531944444444445</v>
      </c>
      <c r="L78" s="447">
        <v>1.4285714285714286</v>
      </c>
      <c r="M78" s="448"/>
      <c r="O78" s="194"/>
      <c r="P78" s="194"/>
      <c r="AB78" s="194"/>
      <c r="AC78" s="194"/>
    </row>
    <row r="79" spans="2:29" s="444" customFormat="1" ht="14.25" x14ac:dyDescent="0.2">
      <c r="B79" s="444">
        <f t="shared" si="4"/>
        <v>2019</v>
      </c>
      <c r="C79" s="445">
        <v>43678</v>
      </c>
      <c r="D79" s="446" t="e">
        <v>#N/A</v>
      </c>
      <c r="E79" s="143">
        <v>2.924998</v>
      </c>
      <c r="F79" s="447">
        <f t="shared" si="14"/>
        <v>2.9544280000000001</v>
      </c>
      <c r="G79" s="447">
        <v>2.924998</v>
      </c>
      <c r="H79" s="448"/>
      <c r="I79" s="446" t="e">
        <v>#N/A</v>
      </c>
      <c r="J79" s="143">
        <v>1.4285714285714286</v>
      </c>
      <c r="K79" s="447">
        <f t="shared" si="16"/>
        <v>1.4531944444444445</v>
      </c>
      <c r="L79" s="447">
        <v>1.4285714285714286</v>
      </c>
      <c r="M79" s="448"/>
      <c r="O79" s="194"/>
      <c r="P79" s="194"/>
      <c r="AB79" s="194"/>
      <c r="AC79" s="194"/>
    </row>
    <row r="80" spans="2:29" s="444" customFormat="1" ht="14.25" x14ac:dyDescent="0.2">
      <c r="B80" s="444">
        <f t="shared" si="4"/>
        <v>2019</v>
      </c>
      <c r="C80" s="445">
        <v>43709</v>
      </c>
      <c r="D80" s="446" t="e">
        <v>#N/A</v>
      </c>
      <c r="E80" s="143">
        <v>2.9625029999999999</v>
      </c>
      <c r="F80" s="447">
        <f t="shared" si="14"/>
        <v>2.9544280000000001</v>
      </c>
      <c r="G80" s="447">
        <v>2.9625029999999999</v>
      </c>
      <c r="H80" s="448"/>
      <c r="I80" s="446" t="e">
        <v>#N/A</v>
      </c>
      <c r="J80" s="143">
        <v>1.4523809523809523</v>
      </c>
      <c r="K80" s="447">
        <f t="shared" si="16"/>
        <v>1.4531944444444445</v>
      </c>
      <c r="L80" s="447">
        <v>1.4523809523809523</v>
      </c>
      <c r="M80" s="448"/>
      <c r="O80" s="194"/>
      <c r="P80" s="194"/>
      <c r="AB80" s="194"/>
      <c r="AC80" s="194"/>
    </row>
    <row r="81" spans="2:29" s="444" customFormat="1" ht="14.25" x14ac:dyDescent="0.2">
      <c r="B81" s="444">
        <f t="shared" si="4"/>
        <v>2019</v>
      </c>
      <c r="C81" s="445">
        <v>43739</v>
      </c>
      <c r="D81" s="446" t="e">
        <v>#N/A</v>
      </c>
      <c r="E81" s="143">
        <v>3.0047100000000002</v>
      </c>
      <c r="F81" s="447">
        <f t="shared" si="14"/>
        <v>2.9544280000000001</v>
      </c>
      <c r="G81" s="447">
        <v>3.0047100000000002</v>
      </c>
      <c r="H81" s="448"/>
      <c r="I81" s="446" t="e">
        <v>#N/A</v>
      </c>
      <c r="J81" s="143">
        <v>1.4523809523809523</v>
      </c>
      <c r="K81" s="447">
        <f t="shared" si="16"/>
        <v>1.4531944444444445</v>
      </c>
      <c r="L81" s="447">
        <v>1.4523809523809523</v>
      </c>
      <c r="M81" s="448"/>
      <c r="O81" s="194"/>
      <c r="P81" s="194"/>
      <c r="AB81" s="194"/>
      <c r="AC81" s="194"/>
    </row>
    <row r="82" spans="2:29" s="444" customFormat="1" ht="14.25" x14ac:dyDescent="0.2">
      <c r="B82" s="444">
        <f t="shared" si="4"/>
        <v>2019</v>
      </c>
      <c r="C82" s="445">
        <v>43770</v>
      </c>
      <c r="D82" s="446" t="e">
        <v>#N/A</v>
      </c>
      <c r="E82" s="143">
        <v>3.0301450000000001</v>
      </c>
      <c r="F82" s="447">
        <f t="shared" si="14"/>
        <v>2.9544280000000001</v>
      </c>
      <c r="G82" s="447">
        <v>3.0301450000000001</v>
      </c>
      <c r="H82" s="448"/>
      <c r="I82" s="446" t="e">
        <v>#N/A</v>
      </c>
      <c r="J82" s="143">
        <v>1.4523809523809523</v>
      </c>
      <c r="K82" s="447">
        <f t="shared" si="16"/>
        <v>1.4531944444444445</v>
      </c>
      <c r="L82" s="447">
        <v>1.4523809523809523</v>
      </c>
      <c r="M82" s="448"/>
      <c r="O82" s="194"/>
      <c r="P82" s="194"/>
      <c r="AB82" s="194"/>
      <c r="AC82" s="194"/>
    </row>
    <row r="83" spans="2:29" s="444" customFormat="1" ht="14.25" x14ac:dyDescent="0.2">
      <c r="B83" s="444">
        <f t="shared" si="4"/>
        <v>2019</v>
      </c>
      <c r="C83" s="445">
        <v>43800</v>
      </c>
      <c r="D83" s="446" t="e">
        <v>#N/A</v>
      </c>
      <c r="E83" s="143">
        <v>3.0762689999999999</v>
      </c>
      <c r="F83" s="447"/>
      <c r="G83" s="447">
        <v>3.0762689999999999</v>
      </c>
      <c r="H83" s="448"/>
      <c r="I83" s="446" t="e">
        <v>#N/A</v>
      </c>
      <c r="J83" s="143">
        <v>1.4761904761904763</v>
      </c>
      <c r="K83" s="447"/>
      <c r="L83" s="447">
        <v>1.4761904761904763</v>
      </c>
      <c r="M83" s="448"/>
      <c r="O83" s="194"/>
      <c r="P83" s="194"/>
      <c r="AB83" s="194"/>
      <c r="AC83" s="194"/>
    </row>
    <row r="84" spans="2:29" s="444" customFormat="1" ht="14.25" x14ac:dyDescent="0.2">
      <c r="B84" s="444">
        <f t="shared" si="4"/>
        <v>2020</v>
      </c>
      <c r="C84" s="445">
        <v>43831</v>
      </c>
      <c r="D84" s="446" t="e">
        <v>#N/A</v>
      </c>
      <c r="E84" s="143">
        <v>3.0730270000000002</v>
      </c>
      <c r="F84" s="447"/>
      <c r="G84" s="447">
        <v>3.0730270000000002</v>
      </c>
      <c r="H84" s="448"/>
      <c r="I84" s="446" t="e">
        <v>#N/A</v>
      </c>
      <c r="J84" s="143">
        <v>1.4761904761904763</v>
      </c>
      <c r="K84" s="447"/>
      <c r="L84" s="447">
        <v>1.4761904761904763</v>
      </c>
      <c r="M84" s="448"/>
      <c r="O84" s="194"/>
      <c r="P84" s="194"/>
      <c r="AB84" s="194"/>
      <c r="AC84" s="194"/>
    </row>
    <row r="85" spans="2:29" s="444" customFormat="1" ht="14.25" x14ac:dyDescent="0.2">
      <c r="B85" s="444">
        <f t="shared" si="4"/>
        <v>2020</v>
      </c>
      <c r="C85" s="445">
        <v>43862</v>
      </c>
      <c r="D85" s="446" t="e">
        <v>#N/A</v>
      </c>
      <c r="E85" s="143">
        <v>3.0729509999999998</v>
      </c>
      <c r="F85" s="447">
        <f t="shared" ref="F85:F94" si="17">AVERAGEIF($B$36:$B$95,B85,$G$36:$G$95)</f>
        <v>3.1461363333333328</v>
      </c>
      <c r="G85" s="447">
        <v>3.0729509999999998</v>
      </c>
      <c r="H85" s="448"/>
      <c r="I85" s="446" t="e">
        <v>#N/A</v>
      </c>
      <c r="J85" s="143">
        <v>1.4761904761904763</v>
      </c>
      <c r="K85" s="447">
        <f t="shared" ref="K85:K94" si="18">AVERAGEIF($B$36:$B$95,B85,$L$36:$L$95)</f>
        <v>1.4761904761904763</v>
      </c>
      <c r="L85" s="447">
        <v>1.4761904761904763</v>
      </c>
      <c r="M85" s="448"/>
      <c r="O85" s="194"/>
      <c r="P85" s="194"/>
      <c r="AB85" s="194"/>
      <c r="AC85" s="194"/>
    </row>
    <row r="86" spans="2:29" s="444" customFormat="1" ht="14.25" x14ac:dyDescent="0.2">
      <c r="B86" s="444">
        <f t="shared" si="4"/>
        <v>2020</v>
      </c>
      <c r="C86" s="445">
        <v>43891</v>
      </c>
      <c r="D86" s="446" t="e">
        <v>#N/A</v>
      </c>
      <c r="E86" s="143">
        <v>3.1287729999999998</v>
      </c>
      <c r="F86" s="447">
        <f t="shared" si="17"/>
        <v>3.1461363333333328</v>
      </c>
      <c r="G86" s="447">
        <v>3.1287729999999998</v>
      </c>
      <c r="H86" s="448"/>
      <c r="I86" s="446" t="e">
        <v>#N/A</v>
      </c>
      <c r="J86" s="143">
        <v>1.4761904761904763</v>
      </c>
      <c r="K86" s="447">
        <f t="shared" si="18"/>
        <v>1.4761904761904763</v>
      </c>
      <c r="L86" s="447">
        <v>1.4761904761904763</v>
      </c>
      <c r="M86" s="448"/>
      <c r="O86" s="194"/>
      <c r="P86" s="194"/>
      <c r="AB86" s="194"/>
      <c r="AC86" s="194"/>
    </row>
    <row r="87" spans="2:29" s="444" customFormat="1" ht="14.25" x14ac:dyDescent="0.2">
      <c r="B87" s="444">
        <f t="shared" si="4"/>
        <v>2020</v>
      </c>
      <c r="C87" s="445">
        <v>43922</v>
      </c>
      <c r="D87" s="446" t="e">
        <v>#N/A</v>
      </c>
      <c r="E87" s="143">
        <v>3.1471040000000001</v>
      </c>
      <c r="F87" s="447">
        <f t="shared" si="17"/>
        <v>3.1461363333333328</v>
      </c>
      <c r="G87" s="447">
        <v>3.1471040000000001</v>
      </c>
      <c r="H87" s="448"/>
      <c r="I87" s="446" t="e">
        <v>#N/A</v>
      </c>
      <c r="J87" s="143">
        <v>1.4761904761904763</v>
      </c>
      <c r="K87" s="447">
        <f t="shared" si="18"/>
        <v>1.4761904761904763</v>
      </c>
      <c r="L87" s="447">
        <v>1.4761904761904763</v>
      </c>
      <c r="M87" s="448"/>
      <c r="O87" s="194"/>
      <c r="P87" s="194"/>
      <c r="AB87" s="194"/>
      <c r="AC87" s="194"/>
    </row>
    <row r="88" spans="2:29" s="444" customFormat="1" ht="14.25" x14ac:dyDescent="0.2">
      <c r="B88" s="444">
        <f t="shared" ref="B88:B95" si="19">YEAR(C88)</f>
        <v>2020</v>
      </c>
      <c r="C88" s="445">
        <v>43952</v>
      </c>
      <c r="D88" s="446" t="e">
        <v>#N/A</v>
      </c>
      <c r="E88" s="143">
        <v>3.1590820000000002</v>
      </c>
      <c r="F88" s="447">
        <f t="shared" si="17"/>
        <v>3.1461363333333328</v>
      </c>
      <c r="G88" s="447">
        <v>3.1590820000000002</v>
      </c>
      <c r="H88" s="448"/>
      <c r="I88" s="446" t="e">
        <v>#N/A</v>
      </c>
      <c r="J88" s="143">
        <v>1.4761904761904763</v>
      </c>
      <c r="K88" s="447">
        <f t="shared" si="18"/>
        <v>1.4761904761904763</v>
      </c>
      <c r="L88" s="447">
        <v>1.4761904761904763</v>
      </c>
      <c r="M88" s="448"/>
      <c r="O88" s="194"/>
      <c r="P88" s="194"/>
      <c r="AB88" s="194"/>
      <c r="AC88" s="194"/>
    </row>
    <row r="89" spans="2:29" s="444" customFormat="1" ht="14.25" x14ac:dyDescent="0.2">
      <c r="B89" s="444">
        <f t="shared" si="19"/>
        <v>2020</v>
      </c>
      <c r="C89" s="445">
        <v>43983</v>
      </c>
      <c r="D89" s="446" t="e">
        <v>#N/A</v>
      </c>
      <c r="E89" s="143">
        <v>3.1612709999999997</v>
      </c>
      <c r="F89" s="447">
        <f t="shared" si="17"/>
        <v>3.1461363333333328</v>
      </c>
      <c r="G89" s="447">
        <v>3.1612709999999997</v>
      </c>
      <c r="H89" s="448"/>
      <c r="I89" s="446" t="e">
        <v>#N/A</v>
      </c>
      <c r="J89" s="143">
        <v>1.4761904761904763</v>
      </c>
      <c r="K89" s="447">
        <f t="shared" si="18"/>
        <v>1.4761904761904763</v>
      </c>
      <c r="L89" s="447">
        <v>1.4761904761904763</v>
      </c>
      <c r="M89" s="448"/>
      <c r="O89" s="194"/>
      <c r="P89" s="194"/>
      <c r="AB89" s="194"/>
      <c r="AC89" s="194"/>
    </row>
    <row r="90" spans="2:29" s="444" customFormat="1" ht="14.25" x14ac:dyDescent="0.2">
      <c r="B90" s="444">
        <f t="shared" si="19"/>
        <v>2020</v>
      </c>
      <c r="C90" s="445">
        <v>44013</v>
      </c>
      <c r="D90" s="446" t="e">
        <v>#N/A</v>
      </c>
      <c r="E90" s="143">
        <v>3.1561680000000001</v>
      </c>
      <c r="F90" s="447">
        <f t="shared" si="17"/>
        <v>3.1461363333333328</v>
      </c>
      <c r="G90" s="447">
        <v>3.1561680000000001</v>
      </c>
      <c r="H90" s="448"/>
      <c r="I90" s="446" t="e">
        <v>#N/A</v>
      </c>
      <c r="J90" s="143">
        <v>1.4761904761904763</v>
      </c>
      <c r="K90" s="447">
        <f t="shared" si="18"/>
        <v>1.4761904761904763</v>
      </c>
      <c r="L90" s="447">
        <v>1.4761904761904763</v>
      </c>
      <c r="M90" s="448"/>
      <c r="O90" s="194"/>
      <c r="P90" s="194"/>
      <c r="AB90" s="194"/>
      <c r="AC90" s="194"/>
    </row>
    <row r="91" spans="2:29" s="444" customFormat="1" ht="14.25" x14ac:dyDescent="0.2">
      <c r="B91" s="444">
        <f t="shared" si="19"/>
        <v>2020</v>
      </c>
      <c r="C91" s="445">
        <v>44044</v>
      </c>
      <c r="D91" s="446" t="e">
        <v>#N/A</v>
      </c>
      <c r="E91" s="143">
        <v>3.1578570000000004</v>
      </c>
      <c r="F91" s="447">
        <f t="shared" si="17"/>
        <v>3.1461363333333328</v>
      </c>
      <c r="G91" s="447">
        <v>3.1578570000000004</v>
      </c>
      <c r="H91" s="448"/>
      <c r="I91" s="446" t="e">
        <v>#N/A</v>
      </c>
      <c r="J91" s="143">
        <v>1.4761904761904763</v>
      </c>
      <c r="K91" s="447">
        <f t="shared" si="18"/>
        <v>1.4761904761904763</v>
      </c>
      <c r="L91" s="447">
        <v>1.4761904761904763</v>
      </c>
      <c r="M91" s="448"/>
      <c r="O91" s="194"/>
      <c r="P91" s="194"/>
      <c r="AB91" s="194"/>
      <c r="AC91" s="194"/>
    </row>
    <row r="92" spans="2:29" s="444" customFormat="1" ht="14.25" x14ac:dyDescent="0.2">
      <c r="B92" s="444">
        <f t="shared" si="19"/>
        <v>2020</v>
      </c>
      <c r="C92" s="445">
        <v>44075</v>
      </c>
      <c r="D92" s="446" t="e">
        <v>#N/A</v>
      </c>
      <c r="E92" s="143">
        <v>3.1617129999999998</v>
      </c>
      <c r="F92" s="447">
        <f t="shared" si="17"/>
        <v>3.1461363333333328</v>
      </c>
      <c r="G92" s="447">
        <v>3.1617129999999998</v>
      </c>
      <c r="H92" s="448"/>
      <c r="I92" s="446" t="e">
        <v>#N/A</v>
      </c>
      <c r="J92" s="143">
        <v>1.4761904761904763</v>
      </c>
      <c r="K92" s="447">
        <f t="shared" si="18"/>
        <v>1.4761904761904763</v>
      </c>
      <c r="L92" s="447">
        <v>1.4761904761904763</v>
      </c>
      <c r="M92" s="448"/>
      <c r="O92" s="194"/>
      <c r="P92" s="194"/>
      <c r="AB92" s="194"/>
      <c r="AC92" s="194"/>
    </row>
    <row r="93" spans="2:29" s="444" customFormat="1" ht="14.25" x14ac:dyDescent="0.2">
      <c r="B93" s="444">
        <f t="shared" si="19"/>
        <v>2020</v>
      </c>
      <c r="C93" s="445">
        <v>44105</v>
      </c>
      <c r="D93" s="446" t="e">
        <v>#N/A</v>
      </c>
      <c r="E93" s="143">
        <v>3.1675580000000001</v>
      </c>
      <c r="F93" s="447">
        <f t="shared" si="17"/>
        <v>3.1461363333333328</v>
      </c>
      <c r="G93" s="447">
        <v>3.1675580000000001</v>
      </c>
      <c r="H93" s="448"/>
      <c r="I93" s="446" t="e">
        <v>#N/A</v>
      </c>
      <c r="J93" s="143">
        <v>1.4761904761904763</v>
      </c>
      <c r="K93" s="447">
        <f t="shared" si="18"/>
        <v>1.4761904761904763</v>
      </c>
      <c r="L93" s="447">
        <v>1.4761904761904763</v>
      </c>
      <c r="M93" s="448"/>
      <c r="O93" s="194"/>
      <c r="P93" s="194"/>
      <c r="AB93" s="194"/>
      <c r="AC93" s="194"/>
    </row>
    <row r="94" spans="2:29" s="444" customFormat="1" ht="14.25" x14ac:dyDescent="0.2">
      <c r="B94" s="444">
        <f t="shared" si="19"/>
        <v>2020</v>
      </c>
      <c r="C94" s="445">
        <v>44136</v>
      </c>
      <c r="D94" s="446" t="e">
        <v>#N/A</v>
      </c>
      <c r="E94" s="143">
        <v>3.1744789999999998</v>
      </c>
      <c r="F94" s="447">
        <f t="shared" si="17"/>
        <v>3.1461363333333328</v>
      </c>
      <c r="G94" s="447">
        <v>3.1744789999999998</v>
      </c>
      <c r="H94" s="448"/>
      <c r="I94" s="446" t="e">
        <v>#N/A</v>
      </c>
      <c r="J94" s="143">
        <v>1.4761904761904763</v>
      </c>
      <c r="K94" s="447">
        <f t="shared" si="18"/>
        <v>1.4761904761904763</v>
      </c>
      <c r="L94" s="447">
        <v>1.4761904761904763</v>
      </c>
      <c r="M94" s="448"/>
      <c r="O94" s="194"/>
      <c r="P94" s="194"/>
      <c r="AB94" s="194"/>
      <c r="AC94" s="194"/>
    </row>
    <row r="95" spans="2:29" s="444" customFormat="1" ht="14.25" x14ac:dyDescent="0.2">
      <c r="B95" s="444">
        <f t="shared" si="19"/>
        <v>2020</v>
      </c>
      <c r="C95" s="445">
        <v>44166</v>
      </c>
      <c r="D95" s="446" t="e">
        <v>#N/A</v>
      </c>
      <c r="E95" s="143">
        <v>3.1936529999999999</v>
      </c>
      <c r="F95" s="447"/>
      <c r="G95" s="447">
        <v>3.1936529999999999</v>
      </c>
      <c r="H95" s="448"/>
      <c r="I95" s="446" t="e">
        <v>#N/A</v>
      </c>
      <c r="J95" s="143">
        <v>1.4761904761904763</v>
      </c>
      <c r="K95" s="447"/>
      <c r="L95" s="447">
        <v>1.4761904761904763</v>
      </c>
      <c r="M95" s="448"/>
      <c r="O95" s="194"/>
      <c r="P95" s="194"/>
      <c r="AB95" s="194"/>
      <c r="AC95" s="194"/>
    </row>
    <row r="96" spans="2:29" s="444" customFormat="1" ht="14.25" x14ac:dyDescent="0.2">
      <c r="G96" s="447"/>
      <c r="O96" s="194"/>
      <c r="P96" s="194"/>
      <c r="AB96" s="194"/>
      <c r="AC96" s="194"/>
    </row>
    <row r="97" spans="2:29" s="444" customFormat="1" ht="14.25" x14ac:dyDescent="0.2">
      <c r="G97" s="447"/>
      <c r="O97" s="194"/>
      <c r="P97" s="194"/>
      <c r="AB97" s="194"/>
      <c r="AC97" s="194"/>
    </row>
    <row r="98" spans="2:29" s="444" customFormat="1" ht="14.25" x14ac:dyDescent="0.2">
      <c r="G98" s="447"/>
      <c r="O98" s="194"/>
      <c r="P98" s="194"/>
      <c r="AB98" s="194"/>
      <c r="AC98" s="194"/>
    </row>
    <row r="99" spans="2:29" s="444" customFormat="1" ht="14.25" x14ac:dyDescent="0.2">
      <c r="B99" s="75"/>
      <c r="C99" s="75" t="s">
        <v>0</v>
      </c>
      <c r="G99" s="447"/>
      <c r="O99" s="194"/>
      <c r="P99" s="194"/>
      <c r="AB99" s="194"/>
      <c r="AC99" s="194"/>
    </row>
    <row r="100" spans="2:29" s="444" customFormat="1" ht="14.25" x14ac:dyDescent="0.2">
      <c r="B100" s="30">
        <v>2.5</v>
      </c>
      <c r="C100" s="29">
        <v>-0.5</v>
      </c>
      <c r="G100" s="447"/>
      <c r="O100" s="194"/>
      <c r="P100" s="194"/>
      <c r="AB100" s="194"/>
      <c r="AC100" s="194"/>
    </row>
    <row r="101" spans="2:29" s="444" customFormat="1" ht="14.25" x14ac:dyDescent="0.2">
      <c r="B101" s="30">
        <v>2.5</v>
      </c>
      <c r="C101" s="29">
        <v>0.5</v>
      </c>
      <c r="G101" s="447"/>
      <c r="O101" s="194"/>
      <c r="P101" s="194"/>
      <c r="AB101" s="194"/>
      <c r="AC101" s="194"/>
    </row>
    <row r="102" spans="2:29" s="444" customFormat="1" ht="14.25" x14ac:dyDescent="0.2">
      <c r="G102" s="447"/>
      <c r="O102" s="194"/>
      <c r="P102" s="194"/>
      <c r="AB102" s="194"/>
      <c r="AC102" s="194"/>
    </row>
    <row r="103" spans="2:29" s="444" customFormat="1" ht="14.25" x14ac:dyDescent="0.2">
      <c r="G103" s="447"/>
      <c r="O103" s="194"/>
      <c r="P103" s="194"/>
      <c r="AB103" s="194"/>
      <c r="AC103" s="194"/>
    </row>
    <row r="104" spans="2:29" s="444" customFormat="1" ht="14.25" x14ac:dyDescent="0.2">
      <c r="G104" s="447"/>
      <c r="O104" s="194"/>
      <c r="P104" s="194"/>
      <c r="AB104" s="194"/>
      <c r="AC104" s="194"/>
    </row>
    <row r="105" spans="2:29" s="444" customFormat="1" ht="14.25" x14ac:dyDescent="0.2">
      <c r="G105" s="447"/>
      <c r="O105" s="194"/>
      <c r="P105" s="194"/>
      <c r="AB105" s="194"/>
      <c r="AC105" s="194"/>
    </row>
    <row r="106" spans="2:29" s="444" customFormat="1" ht="14.25" x14ac:dyDescent="0.2">
      <c r="G106" s="447"/>
      <c r="O106" s="194"/>
      <c r="P106" s="194"/>
      <c r="AB106" s="194"/>
      <c r="AC106" s="194"/>
    </row>
    <row r="107" spans="2:29" s="444" customFormat="1" ht="14.25" x14ac:dyDescent="0.2">
      <c r="G107" s="447"/>
      <c r="O107" s="194"/>
      <c r="P107" s="194"/>
      <c r="AB107" s="194"/>
      <c r="AC107" s="194"/>
    </row>
    <row r="108" spans="2:29" s="444" customFormat="1" ht="14.25" x14ac:dyDescent="0.2">
      <c r="G108" s="447"/>
      <c r="O108" s="194"/>
      <c r="P108" s="194"/>
      <c r="AB108" s="194"/>
      <c r="AC108" s="194"/>
    </row>
    <row r="109" spans="2:29" s="444" customFormat="1" ht="14.25" x14ac:dyDescent="0.2">
      <c r="G109" s="447"/>
      <c r="O109" s="194"/>
      <c r="P109" s="194"/>
      <c r="AB109" s="194"/>
      <c r="AC109" s="194"/>
    </row>
    <row r="110" spans="2:29" s="444" customFormat="1" ht="14.25" x14ac:dyDescent="0.2">
      <c r="G110" s="447"/>
      <c r="O110" s="194"/>
      <c r="P110" s="194"/>
      <c r="AB110" s="194"/>
      <c r="AC110" s="194"/>
    </row>
    <row r="111" spans="2:29" s="444" customFormat="1" ht="14.25" x14ac:dyDescent="0.2">
      <c r="G111" s="447"/>
      <c r="O111" s="194"/>
      <c r="P111" s="194"/>
      <c r="AB111" s="194"/>
      <c r="AC111" s="194"/>
    </row>
    <row r="112" spans="2:29" s="444" customFormat="1" ht="14.25" x14ac:dyDescent="0.2">
      <c r="G112" s="447"/>
      <c r="O112" s="194"/>
      <c r="P112" s="194"/>
      <c r="AB112" s="194"/>
      <c r="AC112" s="194"/>
    </row>
    <row r="113" spans="7:29" s="444" customFormat="1" ht="14.25" x14ac:dyDescent="0.2">
      <c r="G113" s="447"/>
      <c r="O113" s="194"/>
      <c r="P113" s="194"/>
      <c r="AB113" s="194"/>
      <c r="AC113" s="194"/>
    </row>
    <row r="114" spans="7:29" s="444" customFormat="1" ht="14.25" x14ac:dyDescent="0.2">
      <c r="G114" s="447"/>
      <c r="O114" s="194"/>
      <c r="P114" s="194"/>
      <c r="AB114" s="194"/>
      <c r="AC114" s="194"/>
    </row>
    <row r="115" spans="7:29" s="444" customFormat="1" ht="14.25" x14ac:dyDescent="0.2">
      <c r="G115" s="447"/>
      <c r="O115" s="194"/>
      <c r="P115" s="194"/>
      <c r="AB115" s="194"/>
      <c r="AC115" s="194"/>
    </row>
    <row r="116" spans="7:29" s="444" customFormat="1" ht="14.25" x14ac:dyDescent="0.2">
      <c r="G116" s="447"/>
      <c r="O116" s="194"/>
      <c r="P116" s="194"/>
      <c r="AB116" s="194"/>
      <c r="AC116" s="194"/>
    </row>
    <row r="117" spans="7:29" s="444" customFormat="1" ht="14.25" x14ac:dyDescent="0.2">
      <c r="G117" s="447"/>
      <c r="O117" s="194"/>
      <c r="P117" s="194"/>
      <c r="AB117" s="194"/>
      <c r="AC117" s="194"/>
    </row>
    <row r="118" spans="7:29" s="444" customFormat="1" ht="14.25" x14ac:dyDescent="0.2">
      <c r="G118" s="447"/>
      <c r="O118" s="194"/>
      <c r="P118" s="194"/>
      <c r="AB118" s="194"/>
      <c r="AC118" s="194"/>
    </row>
    <row r="119" spans="7:29" s="444" customFormat="1" ht="14.25" x14ac:dyDescent="0.2">
      <c r="G119" s="447"/>
      <c r="O119" s="194"/>
      <c r="P119" s="194"/>
      <c r="AB119" s="194"/>
      <c r="AC119" s="194"/>
    </row>
    <row r="120" spans="7:29" s="444" customFormat="1" ht="14.25" x14ac:dyDescent="0.2">
      <c r="O120" s="194"/>
      <c r="P120" s="194"/>
      <c r="AB120" s="194"/>
      <c r="AC120" s="194"/>
    </row>
    <row r="121" spans="7:29" s="444" customFormat="1" ht="14.25" x14ac:dyDescent="0.2">
      <c r="O121" s="194"/>
      <c r="P121" s="194"/>
      <c r="AB121" s="194"/>
      <c r="AC121" s="194"/>
    </row>
    <row r="122" spans="7:29" s="444" customFormat="1" ht="14.25" x14ac:dyDescent="0.2">
      <c r="O122" s="194"/>
      <c r="P122" s="194"/>
      <c r="AB122" s="194"/>
      <c r="AC122" s="194"/>
    </row>
  </sheetData>
  <mergeCells count="2">
    <mergeCell ref="D24:H24"/>
    <mergeCell ref="J24:M24"/>
  </mergeCells>
  <conditionalFormatting sqref="D36:E95 I36:J95">
    <cfRule type="expression" dxfId="120" priority="12" stopIfTrue="1">
      <formula>ISNA(D36)</formula>
    </cfRule>
  </conditionalFormatting>
  <hyperlinks>
    <hyperlink ref="A3" location="Contents!A1" display="Return to Contents"/>
  </hyperlink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2:R134"/>
  <sheetViews>
    <sheetView workbookViewId="0"/>
  </sheetViews>
  <sheetFormatPr defaultRowHeight="12.75" x14ac:dyDescent="0.2"/>
  <cols>
    <col min="10" max="11" width="9.140625" hidden="1" customWidth="1"/>
    <col min="17" max="17" width="15.42578125" customWidth="1"/>
    <col min="18" max="18" width="10.85546875" customWidth="1"/>
  </cols>
  <sheetData>
    <row r="2" spans="1:18" ht="15.75" x14ac:dyDescent="0.25">
      <c r="A2" s="44" t="s">
        <v>547</v>
      </c>
    </row>
    <row r="3" spans="1:18" x14ac:dyDescent="0.2">
      <c r="A3" s="22" t="s">
        <v>16</v>
      </c>
    </row>
    <row r="5" spans="1:18" x14ac:dyDescent="0.2">
      <c r="Q5" s="182" t="s">
        <v>369</v>
      </c>
      <c r="R5" s="183"/>
    </row>
    <row r="6" spans="1:18" x14ac:dyDescent="0.2">
      <c r="Q6" s="344" t="s">
        <v>423</v>
      </c>
      <c r="R6" s="218" t="s">
        <v>297</v>
      </c>
    </row>
    <row r="24" spans="2:11" x14ac:dyDescent="0.2">
      <c r="B24" s="45" t="s">
        <v>49</v>
      </c>
      <c r="C24" s="46"/>
      <c r="D24" s="46"/>
      <c r="E24" s="46"/>
      <c r="F24" s="46"/>
    </row>
    <row r="25" spans="2:11" x14ac:dyDescent="0.2">
      <c r="B25" s="45" t="s">
        <v>50</v>
      </c>
      <c r="C25" s="46"/>
      <c r="D25" s="46"/>
      <c r="E25" s="46"/>
      <c r="F25" s="46"/>
      <c r="H25" s="566">
        <v>0.95</v>
      </c>
      <c r="I25" s="566"/>
    </row>
    <row r="26" spans="2:11" x14ac:dyDescent="0.2">
      <c r="J26" s="570"/>
      <c r="K26" s="570"/>
    </row>
    <row r="27" spans="2:11" x14ac:dyDescent="0.2">
      <c r="B27" s="47"/>
      <c r="C27" s="47" t="s">
        <v>51</v>
      </c>
      <c r="D27" s="47" t="s">
        <v>52</v>
      </c>
      <c r="E27" s="47" t="s">
        <v>53</v>
      </c>
      <c r="F27" s="47" t="s">
        <v>54</v>
      </c>
      <c r="G27" s="47" t="s">
        <v>55</v>
      </c>
      <c r="H27" s="567" t="s">
        <v>56</v>
      </c>
      <c r="I27" s="567"/>
      <c r="J27" s="571"/>
      <c r="K27" s="571"/>
    </row>
    <row r="28" spans="2:11" x14ac:dyDescent="0.2">
      <c r="B28" s="48" t="s">
        <v>1</v>
      </c>
      <c r="C28" s="48" t="s">
        <v>3</v>
      </c>
      <c r="D28" s="48" t="s">
        <v>0</v>
      </c>
      <c r="E28" s="48" t="s">
        <v>3</v>
      </c>
      <c r="F28" s="49" t="s">
        <v>57</v>
      </c>
      <c r="G28" s="50" t="s">
        <v>58</v>
      </c>
      <c r="H28" s="50" t="s">
        <v>59</v>
      </c>
      <c r="I28" s="50" t="s">
        <v>37</v>
      </c>
      <c r="J28" s="95"/>
      <c r="K28" s="95"/>
    </row>
    <row r="29" spans="2:11" x14ac:dyDescent="0.2">
      <c r="B29" s="131">
        <v>41640</v>
      </c>
      <c r="C29" s="132">
        <v>4.7130000000000001</v>
      </c>
      <c r="D29" s="59" t="e">
        <v>#N/A</v>
      </c>
      <c r="E29" s="59" t="e">
        <v>#N/A</v>
      </c>
      <c r="F29" s="62" t="e">
        <v>#N/A</v>
      </c>
      <c r="G29" s="60" t="e">
        <v>#N/A</v>
      </c>
      <c r="H29" s="59" t="e">
        <f t="shared" ref="H29:H76" si="0">$E29*EXP((+NORMSINV((1-$H$25)/2)*$F29*SQRT($G29/252)))</f>
        <v>#N/A</v>
      </c>
      <c r="I29" s="59" t="e">
        <f t="shared" ref="I29:I76" si="1">$E29*EXP(-NORMSINV((1-$H$25)/2)*$F29*SQRT($G29/252))</f>
        <v>#N/A</v>
      </c>
      <c r="J29" s="95"/>
      <c r="K29" s="95"/>
    </row>
    <row r="30" spans="2:11" x14ac:dyDescent="0.2">
      <c r="B30" s="55">
        <v>41671</v>
      </c>
      <c r="C30" s="132">
        <v>5.9989999999999997</v>
      </c>
      <c r="D30" s="59" t="e">
        <v>#N/A</v>
      </c>
      <c r="E30" s="51" t="e">
        <v>#N/A</v>
      </c>
      <c r="F30" s="63" t="e">
        <v>#N/A</v>
      </c>
      <c r="G30" s="52" t="e">
        <v>#N/A</v>
      </c>
      <c r="H30" s="51" t="e">
        <f t="shared" si="0"/>
        <v>#N/A</v>
      </c>
      <c r="I30" s="51" t="e">
        <f t="shared" si="1"/>
        <v>#N/A</v>
      </c>
      <c r="J30" s="95"/>
      <c r="K30" s="95"/>
    </row>
    <row r="31" spans="2:11" x14ac:dyDescent="0.2">
      <c r="B31" s="55">
        <v>41699</v>
      </c>
      <c r="C31" s="132">
        <v>4.9029999999999996</v>
      </c>
      <c r="D31" s="59" t="e">
        <v>#N/A</v>
      </c>
      <c r="E31" s="51" t="e">
        <v>#N/A</v>
      </c>
      <c r="F31" s="63" t="e">
        <v>#N/A</v>
      </c>
      <c r="G31" s="52" t="e">
        <v>#N/A</v>
      </c>
      <c r="H31" s="51" t="e">
        <f t="shared" si="0"/>
        <v>#N/A</v>
      </c>
      <c r="I31" s="51" t="e">
        <f t="shared" si="1"/>
        <v>#N/A</v>
      </c>
      <c r="J31" s="95"/>
      <c r="K31" s="95"/>
    </row>
    <row r="32" spans="2:11" x14ac:dyDescent="0.2">
      <c r="B32" s="55">
        <v>41730</v>
      </c>
      <c r="C32" s="132">
        <v>4.6580000000000004</v>
      </c>
      <c r="D32" s="59" t="e">
        <v>#N/A</v>
      </c>
      <c r="E32" s="51" t="e">
        <v>#N/A</v>
      </c>
      <c r="F32" s="63" t="e">
        <v>#N/A</v>
      </c>
      <c r="G32" s="52" t="e">
        <v>#N/A</v>
      </c>
      <c r="H32" s="51" t="e">
        <f t="shared" si="0"/>
        <v>#N/A</v>
      </c>
      <c r="I32" s="51" t="e">
        <f t="shared" si="1"/>
        <v>#N/A</v>
      </c>
      <c r="J32" s="95"/>
      <c r="K32" s="95"/>
    </row>
    <row r="33" spans="1:11" x14ac:dyDescent="0.2">
      <c r="B33" s="55">
        <v>41760</v>
      </c>
      <c r="C33" s="132">
        <v>4.5810000000000004</v>
      </c>
      <c r="D33" s="59" t="e">
        <v>#N/A</v>
      </c>
      <c r="E33" s="51" t="e">
        <v>#N/A</v>
      </c>
      <c r="F33" s="63" t="e">
        <v>#N/A</v>
      </c>
      <c r="G33" s="52" t="e">
        <v>#N/A</v>
      </c>
      <c r="H33" s="51" t="e">
        <f t="shared" si="0"/>
        <v>#N/A</v>
      </c>
      <c r="I33" s="51" t="e">
        <f t="shared" si="1"/>
        <v>#N/A</v>
      </c>
      <c r="J33" s="95"/>
      <c r="K33" s="95"/>
    </row>
    <row r="34" spans="1:11" x14ac:dyDescent="0.2">
      <c r="A34">
        <v>2013</v>
      </c>
      <c r="B34" s="55">
        <v>41791</v>
      </c>
      <c r="C34" s="132">
        <v>4.5880000000000001</v>
      </c>
      <c r="D34" s="59" t="e">
        <v>#N/A</v>
      </c>
      <c r="E34" s="51" t="e">
        <v>#N/A</v>
      </c>
      <c r="F34" s="63" t="e">
        <v>#N/A</v>
      </c>
      <c r="G34" s="52" t="e">
        <v>#N/A</v>
      </c>
      <c r="H34" s="51" t="e">
        <f t="shared" si="0"/>
        <v>#N/A</v>
      </c>
      <c r="I34" s="51" t="e">
        <f t="shared" si="1"/>
        <v>#N/A</v>
      </c>
      <c r="J34" s="95"/>
      <c r="K34" s="95"/>
    </row>
    <row r="35" spans="1:11" x14ac:dyDescent="0.2">
      <c r="B35" s="55">
        <v>41821</v>
      </c>
      <c r="C35" s="132">
        <v>4.0490000000000004</v>
      </c>
      <c r="D35" s="59" t="e">
        <v>#N/A</v>
      </c>
      <c r="E35" s="51" t="e">
        <v>#N/A</v>
      </c>
      <c r="F35" s="63" t="e">
        <v>#N/A</v>
      </c>
      <c r="G35" s="52" t="e">
        <v>#N/A</v>
      </c>
      <c r="H35" s="51" t="e">
        <f t="shared" si="0"/>
        <v>#N/A</v>
      </c>
      <c r="I35" s="51" t="e">
        <f t="shared" si="1"/>
        <v>#N/A</v>
      </c>
      <c r="J35" s="95"/>
      <c r="K35" s="95"/>
    </row>
    <row r="36" spans="1:11" x14ac:dyDescent="0.2">
      <c r="B36" s="55">
        <v>41852</v>
      </c>
      <c r="C36" s="132">
        <v>3.9119999999999999</v>
      </c>
      <c r="D36" s="59" t="e">
        <v>#N/A</v>
      </c>
      <c r="E36" s="51" t="e">
        <v>#N/A</v>
      </c>
      <c r="F36" s="63" t="e">
        <v>#N/A</v>
      </c>
      <c r="G36" s="52" t="e">
        <v>#N/A</v>
      </c>
      <c r="H36" s="51" t="e">
        <f t="shared" si="0"/>
        <v>#N/A</v>
      </c>
      <c r="I36" s="51" t="e">
        <f t="shared" si="1"/>
        <v>#N/A</v>
      </c>
      <c r="J36" s="95"/>
      <c r="K36" s="95"/>
    </row>
    <row r="37" spans="1:11" x14ac:dyDescent="0.2">
      <c r="B37" s="55">
        <v>41883</v>
      </c>
      <c r="C37" s="132">
        <v>3.9239999999999999</v>
      </c>
      <c r="D37" s="59" t="e">
        <v>#N/A</v>
      </c>
      <c r="E37" s="51" t="e">
        <v>#N/A</v>
      </c>
      <c r="F37" s="63" t="e">
        <v>#N/A</v>
      </c>
      <c r="G37" s="52" t="e">
        <v>#N/A</v>
      </c>
      <c r="H37" s="51" t="e">
        <f t="shared" si="0"/>
        <v>#N/A</v>
      </c>
      <c r="I37" s="51" t="e">
        <f t="shared" si="1"/>
        <v>#N/A</v>
      </c>
      <c r="J37" s="95"/>
      <c r="K37" s="95"/>
    </row>
    <row r="38" spans="1:11" x14ac:dyDescent="0.2">
      <c r="B38" s="55">
        <v>41913</v>
      </c>
      <c r="C38" s="132">
        <v>3.7810000000000001</v>
      </c>
      <c r="D38" s="59" t="e">
        <v>#N/A</v>
      </c>
      <c r="E38" s="51" t="e">
        <v>#N/A</v>
      </c>
      <c r="F38" s="63" t="e">
        <v>#N/A</v>
      </c>
      <c r="G38" s="52" t="e">
        <v>#N/A</v>
      </c>
      <c r="H38" s="51" t="e">
        <f t="shared" si="0"/>
        <v>#N/A</v>
      </c>
      <c r="I38" s="51" t="e">
        <f t="shared" si="1"/>
        <v>#N/A</v>
      </c>
      <c r="J38" s="95"/>
      <c r="K38" s="95"/>
    </row>
    <row r="39" spans="1:11" x14ac:dyDescent="0.2">
      <c r="B39" s="55">
        <v>41944</v>
      </c>
      <c r="C39" s="132">
        <v>4.1219999999999999</v>
      </c>
      <c r="D39" s="59" t="e">
        <v>#N/A</v>
      </c>
      <c r="E39" s="51" t="e">
        <v>#N/A</v>
      </c>
      <c r="F39" s="63" t="e">
        <v>#N/A</v>
      </c>
      <c r="G39" s="52" t="e">
        <v>#N/A</v>
      </c>
      <c r="H39" s="51" t="e">
        <f t="shared" si="0"/>
        <v>#N/A</v>
      </c>
      <c r="I39" s="51" t="e">
        <f t="shared" si="1"/>
        <v>#N/A</v>
      </c>
      <c r="J39" s="95"/>
      <c r="K39" s="95"/>
    </row>
    <row r="40" spans="1:11" x14ac:dyDescent="0.2">
      <c r="B40" s="55">
        <v>41974</v>
      </c>
      <c r="C40" s="132">
        <v>3.4820000000000002</v>
      </c>
      <c r="D40" s="59" t="e">
        <v>#N/A</v>
      </c>
      <c r="E40" s="51" t="e">
        <v>#N/A</v>
      </c>
      <c r="F40" s="63" t="e">
        <v>#N/A</v>
      </c>
      <c r="G40" s="52" t="e">
        <v>#N/A</v>
      </c>
      <c r="H40" s="51" t="e">
        <f t="shared" si="0"/>
        <v>#N/A</v>
      </c>
      <c r="I40" s="51" t="e">
        <f t="shared" si="1"/>
        <v>#N/A</v>
      </c>
      <c r="J40" s="95"/>
      <c r="K40" s="95"/>
    </row>
    <row r="41" spans="1:11" x14ac:dyDescent="0.2">
      <c r="B41" s="55">
        <v>42005</v>
      </c>
      <c r="C41" s="132">
        <v>2.9940000000000002</v>
      </c>
      <c r="D41" s="59" t="e">
        <v>#N/A</v>
      </c>
      <c r="E41" s="59" t="e">
        <v>#N/A</v>
      </c>
      <c r="F41" s="62" t="e">
        <v>#N/A</v>
      </c>
      <c r="G41" s="60" t="e">
        <v>#N/A</v>
      </c>
      <c r="H41" s="59" t="e">
        <f t="shared" si="0"/>
        <v>#N/A</v>
      </c>
      <c r="I41" s="59" t="e">
        <f t="shared" si="1"/>
        <v>#N/A</v>
      </c>
      <c r="J41" s="95"/>
      <c r="K41" s="95"/>
    </row>
    <row r="42" spans="1:11" x14ac:dyDescent="0.2">
      <c r="B42" s="55">
        <v>42036</v>
      </c>
      <c r="C42" s="132">
        <v>2.8730000000000002</v>
      </c>
      <c r="D42" s="59" t="e">
        <v>#N/A</v>
      </c>
      <c r="E42" s="51" t="e">
        <v>#N/A</v>
      </c>
      <c r="F42" s="63" t="e">
        <v>#N/A</v>
      </c>
      <c r="G42" s="52" t="e">
        <v>#N/A</v>
      </c>
      <c r="H42" s="51" t="e">
        <f t="shared" si="0"/>
        <v>#N/A</v>
      </c>
      <c r="I42" s="51" t="e">
        <f t="shared" si="1"/>
        <v>#N/A</v>
      </c>
      <c r="J42" s="95"/>
      <c r="K42" s="95"/>
    </row>
    <row r="43" spans="1:11" x14ac:dyDescent="0.2">
      <c r="B43" s="55">
        <v>42064</v>
      </c>
      <c r="C43" s="132">
        <v>2.831</v>
      </c>
      <c r="D43" s="59" t="e">
        <v>#N/A</v>
      </c>
      <c r="E43" s="51" t="e">
        <v>#N/A</v>
      </c>
      <c r="F43" s="63" t="e">
        <v>#N/A</v>
      </c>
      <c r="G43" s="52" t="e">
        <v>#N/A</v>
      </c>
      <c r="H43" s="51" t="e">
        <f t="shared" si="0"/>
        <v>#N/A</v>
      </c>
      <c r="I43" s="51" t="e">
        <f t="shared" si="1"/>
        <v>#N/A</v>
      </c>
      <c r="J43" s="95"/>
      <c r="K43" s="95"/>
    </row>
    <row r="44" spans="1:11" x14ac:dyDescent="0.2">
      <c r="B44" s="55">
        <v>42095</v>
      </c>
      <c r="C44" s="132">
        <v>2.61</v>
      </c>
      <c r="D44" s="59" t="e">
        <v>#N/A</v>
      </c>
      <c r="E44" s="51" t="e">
        <v>#N/A</v>
      </c>
      <c r="F44" s="63" t="e">
        <v>#N/A</v>
      </c>
      <c r="G44" s="52" t="e">
        <v>#N/A</v>
      </c>
      <c r="H44" s="51" t="e">
        <f t="shared" si="0"/>
        <v>#N/A</v>
      </c>
      <c r="I44" s="51" t="e">
        <f t="shared" si="1"/>
        <v>#N/A</v>
      </c>
      <c r="J44" s="95"/>
      <c r="K44" s="95"/>
    </row>
    <row r="45" spans="1:11" x14ac:dyDescent="0.2">
      <c r="B45" s="55">
        <v>42125</v>
      </c>
      <c r="C45" s="132">
        <v>2.8490000000000002</v>
      </c>
      <c r="D45" s="59" t="e">
        <v>#N/A</v>
      </c>
      <c r="E45" s="51" t="e">
        <v>#N/A</v>
      </c>
      <c r="F45" s="63" t="e">
        <v>#N/A</v>
      </c>
      <c r="G45" s="52" t="e">
        <v>#N/A</v>
      </c>
      <c r="H45" s="51" t="e">
        <f t="shared" si="0"/>
        <v>#N/A</v>
      </c>
      <c r="I45" s="51" t="e">
        <f t="shared" si="1"/>
        <v>#N/A</v>
      </c>
      <c r="J45" s="95"/>
      <c r="K45" s="95"/>
    </row>
    <row r="46" spans="1:11" x14ac:dyDescent="0.2">
      <c r="A46">
        <v>2014</v>
      </c>
      <c r="B46" s="55">
        <v>42156</v>
      </c>
      <c r="C46" s="132">
        <v>2.7839999999999998</v>
      </c>
      <c r="D46" s="59" t="e">
        <v>#N/A</v>
      </c>
      <c r="E46" s="51" t="e">
        <v>#N/A</v>
      </c>
      <c r="F46" s="63" t="e">
        <v>#N/A</v>
      </c>
      <c r="G46" s="52" t="e">
        <v>#N/A</v>
      </c>
      <c r="H46" s="51" t="e">
        <f t="shared" si="0"/>
        <v>#N/A</v>
      </c>
      <c r="I46" s="51" t="e">
        <f t="shared" si="1"/>
        <v>#N/A</v>
      </c>
      <c r="J46" s="95"/>
      <c r="K46" s="95"/>
    </row>
    <row r="47" spans="1:11" x14ac:dyDescent="0.2">
      <c r="B47" s="55">
        <v>42186</v>
      </c>
      <c r="C47" s="132">
        <v>2.839</v>
      </c>
      <c r="D47" s="59" t="e">
        <v>#N/A</v>
      </c>
      <c r="E47" s="51" t="e">
        <v>#N/A</v>
      </c>
      <c r="F47" s="63" t="e">
        <v>#N/A</v>
      </c>
      <c r="G47" s="52" t="e">
        <v>#N/A</v>
      </c>
      <c r="H47" s="51" t="e">
        <f t="shared" si="0"/>
        <v>#N/A</v>
      </c>
      <c r="I47" s="51" t="e">
        <f t="shared" si="1"/>
        <v>#N/A</v>
      </c>
      <c r="J47" s="95"/>
      <c r="K47" s="95"/>
    </row>
    <row r="48" spans="1:11" x14ac:dyDescent="0.2">
      <c r="B48" s="55">
        <v>42217</v>
      </c>
      <c r="C48" s="132">
        <v>2.774</v>
      </c>
      <c r="D48" s="59" t="e">
        <v>#N/A</v>
      </c>
      <c r="E48" s="51" t="e">
        <v>#N/A</v>
      </c>
      <c r="F48" s="63" t="e">
        <v>#N/A</v>
      </c>
      <c r="G48" s="52" t="e">
        <v>#N/A</v>
      </c>
      <c r="H48" s="51" t="e">
        <f t="shared" si="0"/>
        <v>#N/A</v>
      </c>
      <c r="I48" s="51" t="e">
        <f t="shared" si="1"/>
        <v>#N/A</v>
      </c>
      <c r="J48" s="95"/>
      <c r="K48" s="95"/>
    </row>
    <row r="49" spans="1:11" x14ac:dyDescent="0.2">
      <c r="B49" s="55">
        <v>42248</v>
      </c>
      <c r="C49" s="132">
        <v>2.66</v>
      </c>
      <c r="D49" s="59" t="e">
        <v>#N/A</v>
      </c>
      <c r="E49" s="51" t="e">
        <v>#N/A</v>
      </c>
      <c r="F49" s="63" t="e">
        <v>#N/A</v>
      </c>
      <c r="G49" s="52" t="e">
        <v>#N/A</v>
      </c>
      <c r="H49" s="51" t="e">
        <f t="shared" si="0"/>
        <v>#N/A</v>
      </c>
      <c r="I49" s="51" t="e">
        <f t="shared" si="1"/>
        <v>#N/A</v>
      </c>
      <c r="J49" s="95"/>
      <c r="K49" s="95"/>
    </row>
    <row r="50" spans="1:11" x14ac:dyDescent="0.2">
      <c r="B50" s="55">
        <v>42278</v>
      </c>
      <c r="C50" s="132">
        <v>2.3410000000000002</v>
      </c>
      <c r="D50" s="59" t="e">
        <v>#N/A</v>
      </c>
      <c r="E50" s="51" t="e">
        <v>#N/A</v>
      </c>
      <c r="F50" s="63" t="e">
        <v>#N/A</v>
      </c>
      <c r="G50" s="52" t="e">
        <v>#N/A</v>
      </c>
      <c r="H50" s="51" t="e">
        <f t="shared" si="0"/>
        <v>#N/A</v>
      </c>
      <c r="I50" s="51" t="e">
        <f t="shared" si="1"/>
        <v>#N/A</v>
      </c>
      <c r="J50" s="95"/>
      <c r="K50" s="95"/>
    </row>
    <row r="51" spans="1:11" x14ac:dyDescent="0.2">
      <c r="B51" s="55">
        <v>42309</v>
      </c>
      <c r="C51" s="132">
        <v>2.093</v>
      </c>
      <c r="D51" s="59" t="e">
        <v>#N/A</v>
      </c>
      <c r="E51" s="51" t="e">
        <v>#N/A</v>
      </c>
      <c r="F51" s="63" t="e">
        <v>#N/A</v>
      </c>
      <c r="G51" s="52" t="e">
        <v>#N/A</v>
      </c>
      <c r="H51" s="51" t="e">
        <f t="shared" si="0"/>
        <v>#N/A</v>
      </c>
      <c r="I51" s="51" t="e">
        <f t="shared" si="1"/>
        <v>#N/A</v>
      </c>
      <c r="J51" s="95"/>
      <c r="K51" s="95"/>
    </row>
    <row r="52" spans="1:11" x14ac:dyDescent="0.2">
      <c r="B52" s="55">
        <v>42339</v>
      </c>
      <c r="C52" s="132">
        <v>1.929</v>
      </c>
      <c r="D52" s="59" t="e">
        <v>#N/A</v>
      </c>
      <c r="E52" s="51" t="e">
        <v>#N/A</v>
      </c>
      <c r="F52" s="63" t="e">
        <v>#N/A</v>
      </c>
      <c r="G52" s="52" t="e">
        <v>#N/A</v>
      </c>
      <c r="H52" s="51" t="e">
        <f t="shared" si="0"/>
        <v>#N/A</v>
      </c>
      <c r="I52" s="51" t="e">
        <f t="shared" si="1"/>
        <v>#N/A</v>
      </c>
      <c r="J52" s="95"/>
      <c r="K52" s="95"/>
    </row>
    <row r="53" spans="1:11" x14ac:dyDescent="0.2">
      <c r="B53" s="55">
        <v>42370</v>
      </c>
      <c r="C53" s="132">
        <v>2.2829999999999999</v>
      </c>
      <c r="D53" s="59" t="e">
        <v>#N/A</v>
      </c>
      <c r="E53" s="59" t="e">
        <v>#N/A</v>
      </c>
      <c r="F53" s="62" t="e">
        <v>#N/A</v>
      </c>
      <c r="G53" s="60" t="e">
        <v>#N/A</v>
      </c>
      <c r="H53" s="59" t="e">
        <f t="shared" si="0"/>
        <v>#N/A</v>
      </c>
      <c r="I53" s="59" t="e">
        <f t="shared" si="1"/>
        <v>#N/A</v>
      </c>
      <c r="J53" s="95"/>
      <c r="K53" s="95"/>
    </row>
    <row r="54" spans="1:11" x14ac:dyDescent="0.2">
      <c r="B54" s="55">
        <v>42401</v>
      </c>
      <c r="C54" s="132">
        <v>1.9890000000000001</v>
      </c>
      <c r="D54" s="59" t="e">
        <v>#N/A</v>
      </c>
      <c r="E54" s="51" t="e">
        <v>#N/A</v>
      </c>
      <c r="F54" s="63" t="e">
        <v>#N/A</v>
      </c>
      <c r="G54" s="52" t="e">
        <v>#N/A</v>
      </c>
      <c r="H54" s="51" t="e">
        <f t="shared" si="0"/>
        <v>#N/A</v>
      </c>
      <c r="I54" s="51" t="e">
        <f t="shared" si="1"/>
        <v>#N/A</v>
      </c>
      <c r="J54" s="95"/>
      <c r="K54" s="95"/>
    </row>
    <row r="55" spans="1:11" x14ac:dyDescent="0.2">
      <c r="B55" s="55">
        <v>42430</v>
      </c>
      <c r="C55" s="132">
        <v>1.7290000000000001</v>
      </c>
      <c r="D55" s="59" t="e">
        <v>#N/A</v>
      </c>
      <c r="E55" s="51" t="e">
        <v>#N/A</v>
      </c>
      <c r="F55" s="63" t="e">
        <v>#N/A</v>
      </c>
      <c r="G55" s="52" t="e">
        <v>#N/A</v>
      </c>
      <c r="H55" s="51" t="e">
        <f t="shared" si="0"/>
        <v>#N/A</v>
      </c>
      <c r="I55" s="51" t="e">
        <f t="shared" si="1"/>
        <v>#N/A</v>
      </c>
      <c r="J55" s="95"/>
      <c r="K55" s="95"/>
    </row>
    <row r="56" spans="1:11" x14ac:dyDescent="0.2">
      <c r="B56" s="55">
        <v>42461</v>
      </c>
      <c r="C56" s="132">
        <v>1.917</v>
      </c>
      <c r="D56" s="59" t="e">
        <v>#N/A</v>
      </c>
      <c r="E56" s="51" t="e">
        <v>#N/A</v>
      </c>
      <c r="F56" s="63" t="e">
        <v>#N/A</v>
      </c>
      <c r="G56" s="52" t="e">
        <v>#N/A</v>
      </c>
      <c r="H56" s="51" t="e">
        <f t="shared" si="0"/>
        <v>#N/A</v>
      </c>
      <c r="I56" s="51" t="e">
        <f t="shared" si="1"/>
        <v>#N/A</v>
      </c>
      <c r="J56" s="95"/>
      <c r="K56" s="95"/>
    </row>
    <row r="57" spans="1:11" x14ac:dyDescent="0.2">
      <c r="B57" s="55">
        <v>42491</v>
      </c>
      <c r="C57" s="132">
        <v>1.9219999999999999</v>
      </c>
      <c r="D57" s="59" t="e">
        <v>#N/A</v>
      </c>
      <c r="E57" s="51" t="e">
        <v>#N/A</v>
      </c>
      <c r="F57" s="63" t="e">
        <v>#N/A</v>
      </c>
      <c r="G57" s="52" t="e">
        <v>#N/A</v>
      </c>
      <c r="H57" s="51" t="e">
        <f t="shared" si="0"/>
        <v>#N/A</v>
      </c>
      <c r="I57" s="51" t="e">
        <f t="shared" si="1"/>
        <v>#N/A</v>
      </c>
      <c r="J57" s="95"/>
      <c r="K57" s="95"/>
    </row>
    <row r="58" spans="1:11" x14ac:dyDescent="0.2">
      <c r="A58">
        <v>2015</v>
      </c>
      <c r="B58" s="55">
        <v>42522</v>
      </c>
      <c r="C58" s="132">
        <v>2.5870000000000002</v>
      </c>
      <c r="D58" s="59" t="e">
        <v>#N/A</v>
      </c>
      <c r="E58" s="51" t="e">
        <v>#N/A</v>
      </c>
      <c r="F58" s="63" t="e">
        <v>#N/A</v>
      </c>
      <c r="G58" s="52" t="e">
        <v>#N/A</v>
      </c>
      <c r="H58" s="51" t="e">
        <f t="shared" si="0"/>
        <v>#N/A</v>
      </c>
      <c r="I58" s="51" t="e">
        <f t="shared" si="1"/>
        <v>#N/A</v>
      </c>
      <c r="J58" s="95"/>
      <c r="K58" s="95"/>
    </row>
    <row r="59" spans="1:11" x14ac:dyDescent="0.2">
      <c r="B59" s="55">
        <v>42552</v>
      </c>
      <c r="C59" s="132">
        <v>2.8220000000000001</v>
      </c>
      <c r="D59" s="59" t="e">
        <v>#N/A</v>
      </c>
      <c r="E59" s="51" t="e">
        <v>#N/A</v>
      </c>
      <c r="F59" s="63" t="e">
        <v>#N/A</v>
      </c>
      <c r="G59" s="52" t="e">
        <v>#N/A</v>
      </c>
      <c r="H59" s="51" t="e">
        <f t="shared" si="0"/>
        <v>#N/A</v>
      </c>
      <c r="I59" s="51" t="e">
        <f t="shared" si="1"/>
        <v>#N/A</v>
      </c>
      <c r="J59" s="95"/>
      <c r="K59" s="95"/>
    </row>
    <row r="60" spans="1:11" x14ac:dyDescent="0.2">
      <c r="B60" s="55">
        <v>42583</v>
      </c>
      <c r="C60" s="132">
        <v>2.8220000000000001</v>
      </c>
      <c r="D60" s="59" t="e">
        <v>#N/A</v>
      </c>
      <c r="E60" s="51" t="e">
        <v>#N/A</v>
      </c>
      <c r="F60" s="63" t="e">
        <v>#N/A</v>
      </c>
      <c r="G60" s="52" t="e">
        <v>#N/A</v>
      </c>
      <c r="H60" s="51" t="e">
        <f t="shared" si="0"/>
        <v>#N/A</v>
      </c>
      <c r="I60" s="51" t="e">
        <f t="shared" si="1"/>
        <v>#N/A</v>
      </c>
      <c r="J60" s="95"/>
      <c r="K60" s="95"/>
    </row>
    <row r="61" spans="1:11" x14ac:dyDescent="0.2">
      <c r="B61" s="55">
        <v>42614</v>
      </c>
      <c r="C61" s="132">
        <v>2.992</v>
      </c>
      <c r="D61" s="59" t="e">
        <v>#N/A</v>
      </c>
      <c r="E61" s="51" t="e">
        <v>#N/A</v>
      </c>
      <c r="F61" s="63" t="e">
        <v>#N/A</v>
      </c>
      <c r="G61" s="52" t="e">
        <v>#N/A</v>
      </c>
      <c r="H61" s="51" t="e">
        <f t="shared" si="0"/>
        <v>#N/A</v>
      </c>
      <c r="I61" s="51" t="e">
        <f t="shared" si="1"/>
        <v>#N/A</v>
      </c>
      <c r="J61" s="95"/>
      <c r="K61" s="95"/>
    </row>
    <row r="62" spans="1:11" x14ac:dyDescent="0.2">
      <c r="B62" s="55">
        <v>42644</v>
      </c>
      <c r="C62" s="132">
        <v>2.9769999999999999</v>
      </c>
      <c r="D62" s="59" t="e">
        <v>#N/A</v>
      </c>
      <c r="E62" s="51" t="e">
        <v>#N/A</v>
      </c>
      <c r="F62" s="63" t="e">
        <v>#N/A</v>
      </c>
      <c r="G62" s="52" t="e">
        <v>#N/A</v>
      </c>
      <c r="H62" s="51" t="e">
        <f t="shared" si="0"/>
        <v>#N/A</v>
      </c>
      <c r="I62" s="51" t="e">
        <f t="shared" si="1"/>
        <v>#N/A</v>
      </c>
      <c r="J62" s="95"/>
      <c r="K62" s="95"/>
    </row>
    <row r="63" spans="1:11" x14ac:dyDescent="0.2">
      <c r="B63" s="55">
        <v>42675</v>
      </c>
      <c r="C63" s="132">
        <v>2.548</v>
      </c>
      <c r="D63" s="59" t="e">
        <v>#N/A</v>
      </c>
      <c r="E63" s="51" t="e">
        <v>#N/A</v>
      </c>
      <c r="F63" s="63" t="e">
        <v>#N/A</v>
      </c>
      <c r="G63" s="52" t="e">
        <v>#N/A</v>
      </c>
      <c r="H63" s="51" t="e">
        <f t="shared" si="0"/>
        <v>#N/A</v>
      </c>
      <c r="I63" s="51" t="e">
        <f t="shared" si="1"/>
        <v>#N/A</v>
      </c>
      <c r="J63" s="95"/>
      <c r="K63" s="95"/>
    </row>
    <row r="64" spans="1:11" x14ac:dyDescent="0.2">
      <c r="B64" s="55">
        <v>42705</v>
      </c>
      <c r="C64" s="132">
        <v>3.5910000000000002</v>
      </c>
      <c r="D64" s="59" t="e">
        <v>#N/A</v>
      </c>
      <c r="E64" s="51" t="e">
        <v>#N/A</v>
      </c>
      <c r="F64" s="63" t="e">
        <v>#N/A</v>
      </c>
      <c r="G64" s="52" t="e">
        <v>#N/A</v>
      </c>
      <c r="H64" s="51" t="e">
        <f t="shared" si="0"/>
        <v>#N/A</v>
      </c>
      <c r="I64" s="51" t="e">
        <f t="shared" si="1"/>
        <v>#N/A</v>
      </c>
      <c r="J64" s="95"/>
      <c r="K64" s="95"/>
    </row>
    <row r="65" spans="1:11" x14ac:dyDescent="0.2">
      <c r="B65" s="55">
        <v>42736</v>
      </c>
      <c r="C65" s="132">
        <v>3.3039999999999998</v>
      </c>
      <c r="D65" s="59" t="e">
        <v>#N/A</v>
      </c>
      <c r="E65" s="59" t="e">
        <v>#N/A</v>
      </c>
      <c r="F65" s="62" t="e">
        <v>#N/A</v>
      </c>
      <c r="G65" s="60" t="e">
        <v>#N/A</v>
      </c>
      <c r="H65" s="59" t="e">
        <f t="shared" si="0"/>
        <v>#N/A</v>
      </c>
      <c r="I65" s="59" t="e">
        <f t="shared" si="1"/>
        <v>#N/A</v>
      </c>
      <c r="J65" s="95"/>
      <c r="K65" s="95"/>
    </row>
    <row r="66" spans="1:11" x14ac:dyDescent="0.2">
      <c r="B66" s="55">
        <v>42767</v>
      </c>
      <c r="C66" s="132">
        <v>2.8519999999999999</v>
      </c>
      <c r="D66" s="59" t="e">
        <v>#N/A</v>
      </c>
      <c r="E66" s="51" t="e">
        <v>#N/A</v>
      </c>
      <c r="F66" s="63" t="e">
        <v>#N/A</v>
      </c>
      <c r="G66" s="52" t="e">
        <v>#N/A</v>
      </c>
      <c r="H66" s="51" t="e">
        <f t="shared" si="0"/>
        <v>#N/A</v>
      </c>
      <c r="I66" s="51" t="e">
        <f t="shared" si="1"/>
        <v>#N/A</v>
      </c>
      <c r="J66" s="95"/>
      <c r="K66" s="95"/>
    </row>
    <row r="67" spans="1:11" x14ac:dyDescent="0.2">
      <c r="B67" s="55">
        <v>42795</v>
      </c>
      <c r="C67" s="132">
        <v>2.88</v>
      </c>
      <c r="D67" s="59" t="e">
        <v>#N/A</v>
      </c>
      <c r="E67" s="51" t="e">
        <v>#N/A</v>
      </c>
      <c r="F67" s="63" t="e">
        <v>#N/A</v>
      </c>
      <c r="G67" s="52" t="e">
        <v>#N/A</v>
      </c>
      <c r="H67" s="51" t="e">
        <f t="shared" si="0"/>
        <v>#N/A</v>
      </c>
      <c r="I67" s="51" t="e">
        <f t="shared" si="1"/>
        <v>#N/A</v>
      </c>
      <c r="J67" s="95"/>
      <c r="K67" s="95"/>
    </row>
    <row r="68" spans="1:11" x14ac:dyDescent="0.2">
      <c r="B68" s="55">
        <v>42826</v>
      </c>
      <c r="C68" s="132">
        <v>3.1030000000000002</v>
      </c>
      <c r="D68" s="59" t="e">
        <v>#N/A</v>
      </c>
      <c r="E68" s="51" t="e">
        <v>#N/A</v>
      </c>
      <c r="F68" s="63" t="e">
        <v>#N/A</v>
      </c>
      <c r="G68" s="52" t="e">
        <v>#N/A</v>
      </c>
      <c r="H68" s="51" t="e">
        <f t="shared" si="0"/>
        <v>#N/A</v>
      </c>
      <c r="I68" s="51" t="e">
        <f t="shared" si="1"/>
        <v>#N/A</v>
      </c>
      <c r="J68" s="95"/>
      <c r="K68" s="95"/>
    </row>
    <row r="69" spans="1:11" x14ac:dyDescent="0.2">
      <c r="B69" s="55">
        <v>42856</v>
      </c>
      <c r="C69" s="132">
        <v>3.15</v>
      </c>
      <c r="D69" s="59" t="e">
        <v>#N/A</v>
      </c>
      <c r="E69" s="51" t="e">
        <v>#N/A</v>
      </c>
      <c r="F69" s="63" t="e">
        <v>#N/A</v>
      </c>
      <c r="G69" s="52" t="e">
        <v>#N/A</v>
      </c>
      <c r="H69" s="51" t="e">
        <f t="shared" si="0"/>
        <v>#N/A</v>
      </c>
      <c r="I69" s="51" t="e">
        <f t="shared" si="1"/>
        <v>#N/A</v>
      </c>
      <c r="J69" s="95"/>
      <c r="K69" s="95"/>
    </row>
    <row r="70" spans="1:11" x14ac:dyDescent="0.2">
      <c r="A70">
        <v>2016</v>
      </c>
      <c r="B70" s="55">
        <v>42887</v>
      </c>
      <c r="C70" s="132">
        <v>2.9750000000000001</v>
      </c>
      <c r="D70" s="59" t="e">
        <v>#N/A</v>
      </c>
      <c r="E70" s="51" t="e">
        <v>#N/A</v>
      </c>
      <c r="F70" s="63" t="e">
        <v>#N/A</v>
      </c>
      <c r="G70" s="52" t="e">
        <v>#N/A</v>
      </c>
      <c r="H70" s="51" t="e">
        <f t="shared" si="0"/>
        <v>#N/A</v>
      </c>
      <c r="I70" s="51" t="e">
        <f t="shared" si="1"/>
        <v>#N/A</v>
      </c>
      <c r="J70" s="95"/>
      <c r="K70" s="95"/>
    </row>
    <row r="71" spans="1:11" x14ac:dyDescent="0.2">
      <c r="B71" s="55">
        <v>42917</v>
      </c>
      <c r="C71" s="132">
        <v>2.984</v>
      </c>
      <c r="D71" s="59" t="e">
        <v>#N/A</v>
      </c>
      <c r="E71" s="51" t="e">
        <v>#N/A</v>
      </c>
      <c r="F71" s="63" t="e">
        <v>#N/A</v>
      </c>
      <c r="G71" s="52" t="e">
        <v>#N/A</v>
      </c>
      <c r="H71" s="51" t="e">
        <f t="shared" si="0"/>
        <v>#N/A</v>
      </c>
      <c r="I71" s="51" t="e">
        <f t="shared" si="1"/>
        <v>#N/A</v>
      </c>
      <c r="J71" s="95"/>
      <c r="K71" s="95"/>
    </row>
    <row r="72" spans="1:11" x14ac:dyDescent="0.2">
      <c r="B72" s="55">
        <v>42948</v>
      </c>
      <c r="C72" s="132">
        <v>2.9</v>
      </c>
      <c r="D72" s="59" t="e">
        <v>#N/A</v>
      </c>
      <c r="E72" s="51" t="e">
        <v>#N/A</v>
      </c>
      <c r="F72" s="63" t="e">
        <v>#N/A</v>
      </c>
      <c r="G72" s="52" t="e">
        <v>#N/A</v>
      </c>
      <c r="H72" s="51" t="e">
        <f t="shared" si="0"/>
        <v>#N/A</v>
      </c>
      <c r="I72" s="51" t="e">
        <f t="shared" si="1"/>
        <v>#N/A</v>
      </c>
      <c r="J72" s="95"/>
      <c r="K72" s="95"/>
    </row>
    <row r="73" spans="1:11" x14ac:dyDescent="0.2">
      <c r="B73" s="55">
        <v>42979</v>
      </c>
      <c r="C73" s="132">
        <v>2.976</v>
      </c>
      <c r="D73" s="59" t="e">
        <v>#N/A</v>
      </c>
      <c r="E73" s="51" t="e">
        <v>#N/A</v>
      </c>
      <c r="F73" s="63" t="e">
        <v>#N/A</v>
      </c>
      <c r="G73" s="52" t="e">
        <v>#N/A</v>
      </c>
      <c r="H73" s="51" t="e">
        <f t="shared" si="0"/>
        <v>#N/A</v>
      </c>
      <c r="I73" s="51" t="e">
        <f t="shared" si="1"/>
        <v>#N/A</v>
      </c>
      <c r="J73" s="95"/>
      <c r="K73" s="95"/>
    </row>
    <row r="74" spans="1:11" x14ac:dyDescent="0.2">
      <c r="B74" s="55">
        <v>43009</v>
      </c>
      <c r="C74" s="132">
        <v>2.879</v>
      </c>
      <c r="D74" s="59" t="e">
        <v>#N/A</v>
      </c>
      <c r="E74" s="51" t="e">
        <v>#N/A</v>
      </c>
      <c r="F74" s="63" t="e">
        <v>#N/A</v>
      </c>
      <c r="G74" s="52" t="e">
        <v>#N/A</v>
      </c>
      <c r="H74" s="51" t="e">
        <f t="shared" si="0"/>
        <v>#N/A</v>
      </c>
      <c r="I74" s="51" t="e">
        <f t="shared" si="1"/>
        <v>#N/A</v>
      </c>
      <c r="J74" s="95"/>
      <c r="K74" s="95"/>
    </row>
    <row r="75" spans="1:11" x14ac:dyDescent="0.2">
      <c r="B75" s="55">
        <v>43040</v>
      </c>
      <c r="C75" s="132">
        <v>3.0139999999999998</v>
      </c>
      <c r="D75" s="59" t="e">
        <v>#N/A</v>
      </c>
      <c r="E75" s="51" t="e">
        <v>#N/A</v>
      </c>
      <c r="F75" s="63" t="e">
        <v>#N/A</v>
      </c>
      <c r="G75" s="52" t="e">
        <v>#N/A</v>
      </c>
      <c r="H75" s="51" t="e">
        <f t="shared" si="0"/>
        <v>#N/A</v>
      </c>
      <c r="I75" s="51" t="e">
        <f t="shared" si="1"/>
        <v>#N/A</v>
      </c>
      <c r="J75" s="95"/>
      <c r="K75" s="95"/>
    </row>
    <row r="76" spans="1:11" x14ac:dyDescent="0.2">
      <c r="B76" s="55">
        <v>43070</v>
      </c>
      <c r="C76" s="132">
        <v>2.8210000000000002</v>
      </c>
      <c r="D76" s="59" t="e">
        <v>#N/A</v>
      </c>
      <c r="E76" s="51" t="e">
        <v>#N/A</v>
      </c>
      <c r="F76" s="63" t="e">
        <v>#N/A</v>
      </c>
      <c r="G76" s="52" t="e">
        <v>#N/A</v>
      </c>
      <c r="H76" s="51" t="e">
        <f t="shared" si="0"/>
        <v>#N/A</v>
      </c>
      <c r="I76" s="51" t="e">
        <f t="shared" si="1"/>
        <v>#N/A</v>
      </c>
      <c r="J76" s="95"/>
      <c r="K76" s="95"/>
    </row>
    <row r="77" spans="1:11" x14ac:dyDescent="0.2">
      <c r="B77" s="103">
        <v>43101</v>
      </c>
      <c r="C77" s="102">
        <v>3.69</v>
      </c>
      <c r="D77" s="102" t="e">
        <v>#N/A</v>
      </c>
      <c r="E77" s="102" t="e">
        <v>#N/A</v>
      </c>
      <c r="F77" s="104" t="e">
        <v>#N/A</v>
      </c>
      <c r="G77" s="105" t="e">
        <v>#N/A</v>
      </c>
      <c r="H77" s="102" t="e">
        <f t="shared" ref="H77:H112" si="2">$E77*EXP((+NORMSINV((1-$H$25)/2)*$F77*SQRT($G77/252)))</f>
        <v>#N/A</v>
      </c>
      <c r="I77" s="102" t="e">
        <f t="shared" ref="I77:I112" si="3">$E77*EXP(-NORMSINV((1-$H$25)/2)*$F77*SQRT($G77/252))</f>
        <v>#N/A</v>
      </c>
      <c r="J77" s="51" t="e">
        <f>$E77*EXP((-1.959963985*$F77*SQRT($G77/252)))</f>
        <v>#N/A</v>
      </c>
      <c r="K77" s="51" t="e">
        <f>$E77*EXP((1.959963985*$F77*SQRT($G77/252)))</f>
        <v>#N/A</v>
      </c>
    </row>
    <row r="78" spans="1:11" x14ac:dyDescent="0.2">
      <c r="B78" s="103">
        <v>43132</v>
      </c>
      <c r="C78" s="102">
        <v>2.67</v>
      </c>
      <c r="D78" s="106" t="e">
        <v>#N/A</v>
      </c>
      <c r="E78" s="106" t="e">
        <v>#N/A</v>
      </c>
      <c r="F78" s="107" t="e">
        <v>#N/A</v>
      </c>
      <c r="G78" s="108" t="e">
        <v>#N/A</v>
      </c>
      <c r="H78" s="51" t="e">
        <f t="shared" si="2"/>
        <v>#N/A</v>
      </c>
      <c r="I78" s="51" t="e">
        <f t="shared" si="3"/>
        <v>#N/A</v>
      </c>
      <c r="J78" s="51" t="e">
        <f t="shared" ref="J78:J112" si="4">$E78*EXP((-1.959963985*$F78*SQRT($G78/252)))</f>
        <v>#N/A</v>
      </c>
      <c r="K78" s="51" t="e">
        <f t="shared" ref="K78:K112" si="5">$E78*EXP((1.959963985*$F78*SQRT($G78/252)))</f>
        <v>#N/A</v>
      </c>
    </row>
    <row r="79" spans="1:11" x14ac:dyDescent="0.2">
      <c r="B79" s="103">
        <v>43160</v>
      </c>
      <c r="C79" s="102">
        <v>2.6930000000000001</v>
      </c>
      <c r="D79" s="106" t="e">
        <v>#N/A</v>
      </c>
      <c r="E79" s="106" t="e">
        <v>#N/A</v>
      </c>
      <c r="F79" s="107" t="e">
        <v>#N/A</v>
      </c>
      <c r="G79" s="108" t="e">
        <v>#N/A</v>
      </c>
      <c r="H79" s="51" t="e">
        <f t="shared" si="2"/>
        <v>#N/A</v>
      </c>
      <c r="I79" s="51" t="e">
        <f t="shared" si="3"/>
        <v>#N/A</v>
      </c>
      <c r="J79" s="51" t="e">
        <f t="shared" si="4"/>
        <v>#N/A</v>
      </c>
      <c r="K79" s="51" t="e">
        <f t="shared" si="5"/>
        <v>#N/A</v>
      </c>
    </row>
    <row r="80" spans="1:11" x14ac:dyDescent="0.2">
      <c r="B80" s="103">
        <v>43191</v>
      </c>
      <c r="C80" s="102">
        <v>2.7959999999999998</v>
      </c>
      <c r="D80" s="106" t="e">
        <v>#N/A</v>
      </c>
      <c r="E80" s="106" t="e">
        <v>#N/A</v>
      </c>
      <c r="F80" s="107" t="e">
        <v>#N/A</v>
      </c>
      <c r="G80" s="108" t="e">
        <v>#N/A</v>
      </c>
      <c r="H80" s="51" t="e">
        <f t="shared" si="2"/>
        <v>#N/A</v>
      </c>
      <c r="I80" s="51" t="e">
        <f t="shared" si="3"/>
        <v>#N/A</v>
      </c>
      <c r="J80" s="51" t="e">
        <f t="shared" si="4"/>
        <v>#N/A</v>
      </c>
      <c r="K80" s="51" t="e">
        <f t="shared" si="5"/>
        <v>#N/A</v>
      </c>
    </row>
    <row r="81" spans="1:11" x14ac:dyDescent="0.2">
      <c r="B81" s="103">
        <v>43221</v>
      </c>
      <c r="C81" s="102">
        <v>2.8</v>
      </c>
      <c r="D81" s="106" t="e">
        <v>#N/A</v>
      </c>
      <c r="E81" s="106" t="e">
        <v>#N/A</v>
      </c>
      <c r="F81" s="107" t="e">
        <v>#N/A</v>
      </c>
      <c r="G81" s="108" t="e">
        <v>#N/A</v>
      </c>
      <c r="H81" s="51" t="e">
        <f t="shared" si="2"/>
        <v>#N/A</v>
      </c>
      <c r="I81" s="51" t="e">
        <f t="shared" si="3"/>
        <v>#N/A</v>
      </c>
      <c r="J81" s="51" t="e">
        <f t="shared" si="4"/>
        <v>#N/A</v>
      </c>
      <c r="K81" s="51" t="e">
        <f t="shared" si="5"/>
        <v>#N/A</v>
      </c>
    </row>
    <row r="82" spans="1:11" x14ac:dyDescent="0.2">
      <c r="A82">
        <v>2017</v>
      </c>
      <c r="B82" s="103">
        <v>43252</v>
      </c>
      <c r="C82" s="102">
        <v>2.9670000000000001</v>
      </c>
      <c r="D82" s="106" t="e">
        <v>#N/A</v>
      </c>
      <c r="E82" s="106" t="e">
        <v>#N/A</v>
      </c>
      <c r="F82" s="107" t="e">
        <v>#N/A</v>
      </c>
      <c r="G82" s="108" t="e">
        <v>#N/A</v>
      </c>
      <c r="H82" s="51" t="e">
        <f t="shared" si="2"/>
        <v>#N/A</v>
      </c>
      <c r="I82" s="51" t="e">
        <f t="shared" si="3"/>
        <v>#N/A</v>
      </c>
      <c r="J82" s="51" t="e">
        <f t="shared" si="4"/>
        <v>#N/A</v>
      </c>
      <c r="K82" s="51" t="e">
        <f t="shared" si="5"/>
        <v>#N/A</v>
      </c>
    </row>
    <row r="83" spans="1:11" x14ac:dyDescent="0.2">
      <c r="B83" s="103">
        <v>43282</v>
      </c>
      <c r="C83" s="102">
        <v>2.8330000000000002</v>
      </c>
      <c r="D83" s="106" t="e">
        <v>#N/A</v>
      </c>
      <c r="E83" s="106" t="e">
        <v>#N/A</v>
      </c>
      <c r="F83" s="107" t="e">
        <v>#N/A</v>
      </c>
      <c r="G83" s="108" t="e">
        <v>#N/A</v>
      </c>
      <c r="H83" s="51" t="e">
        <f t="shared" si="2"/>
        <v>#N/A</v>
      </c>
      <c r="I83" s="51" t="e">
        <f t="shared" si="3"/>
        <v>#N/A</v>
      </c>
      <c r="J83" s="51" t="e">
        <f t="shared" si="4"/>
        <v>#N/A</v>
      </c>
      <c r="K83" s="51" t="e">
        <f t="shared" si="5"/>
        <v>#N/A</v>
      </c>
    </row>
    <row r="84" spans="1:11" x14ac:dyDescent="0.2">
      <c r="B84" s="103">
        <v>43313</v>
      </c>
      <c r="C84" s="102">
        <v>2.9609999999999999</v>
      </c>
      <c r="D84" s="106" t="e">
        <v>#N/A</v>
      </c>
      <c r="E84" s="106" t="e">
        <v>#N/A</v>
      </c>
      <c r="F84" s="107" t="e">
        <v>#N/A</v>
      </c>
      <c r="G84" s="108" t="e">
        <v>#N/A</v>
      </c>
      <c r="H84" s="51" t="e">
        <f t="shared" si="2"/>
        <v>#N/A</v>
      </c>
      <c r="I84" s="51" t="e">
        <f t="shared" si="3"/>
        <v>#N/A</v>
      </c>
      <c r="J84" s="51" t="e">
        <f t="shared" si="4"/>
        <v>#N/A</v>
      </c>
      <c r="K84" s="51" t="e">
        <f t="shared" si="5"/>
        <v>#N/A</v>
      </c>
    </row>
    <row r="85" spans="1:11" x14ac:dyDescent="0.2">
      <c r="B85" s="103">
        <v>43344</v>
      </c>
      <c r="C85" s="102">
        <v>2.9950000000000001</v>
      </c>
      <c r="D85" s="106" t="e">
        <v>#N/A</v>
      </c>
      <c r="E85" s="106" t="e">
        <v>#N/A</v>
      </c>
      <c r="F85" s="107" t="e">
        <v>#N/A</v>
      </c>
      <c r="G85" s="108" t="e">
        <v>#N/A</v>
      </c>
      <c r="H85" s="51" t="e">
        <f t="shared" si="2"/>
        <v>#N/A</v>
      </c>
      <c r="I85" s="51" t="e">
        <f t="shared" si="3"/>
        <v>#N/A</v>
      </c>
      <c r="J85" s="51" t="e">
        <f t="shared" si="4"/>
        <v>#N/A</v>
      </c>
      <c r="K85" s="51" t="e">
        <f t="shared" si="5"/>
        <v>#N/A</v>
      </c>
    </row>
    <row r="86" spans="1:11" x14ac:dyDescent="0.2">
      <c r="B86" s="103">
        <v>43374</v>
      </c>
      <c r="C86" s="102">
        <v>3.2759999999999998</v>
      </c>
      <c r="D86" s="106" t="e">
        <v>#N/A</v>
      </c>
      <c r="E86" s="106" t="e">
        <v>#N/A</v>
      </c>
      <c r="F86" s="107" t="e">
        <v>#N/A</v>
      </c>
      <c r="G86" s="108" t="e">
        <v>#N/A</v>
      </c>
      <c r="H86" s="51" t="e">
        <f t="shared" si="2"/>
        <v>#N/A</v>
      </c>
      <c r="I86" s="51" t="e">
        <f t="shared" si="3"/>
        <v>#N/A</v>
      </c>
      <c r="J86" s="51" t="e">
        <f t="shared" si="4"/>
        <v>#N/A</v>
      </c>
      <c r="K86" s="51" t="e">
        <f t="shared" si="5"/>
        <v>#N/A</v>
      </c>
    </row>
    <row r="87" spans="1:11" x14ac:dyDescent="0.2">
      <c r="B87" s="103">
        <v>43405</v>
      </c>
      <c r="C87" s="102">
        <v>4.0910000000000002</v>
      </c>
      <c r="D87" s="106" t="e">
        <v>#N/A</v>
      </c>
      <c r="E87" s="106" t="e">
        <v>#N/A</v>
      </c>
      <c r="F87" s="107" t="e">
        <v>#N/A</v>
      </c>
      <c r="G87" s="108" t="e">
        <v>#N/A</v>
      </c>
      <c r="H87" s="51" t="e">
        <f t="shared" si="2"/>
        <v>#N/A</v>
      </c>
      <c r="I87" s="51" t="e">
        <f t="shared" si="3"/>
        <v>#N/A</v>
      </c>
      <c r="J87" s="51" t="e">
        <f t="shared" si="4"/>
        <v>#N/A</v>
      </c>
      <c r="K87" s="51" t="e">
        <f t="shared" si="5"/>
        <v>#N/A</v>
      </c>
    </row>
    <row r="88" spans="1:11" x14ac:dyDescent="0.2">
      <c r="B88" s="103">
        <v>43435</v>
      </c>
      <c r="C88" s="102">
        <v>4.0410000000000004</v>
      </c>
      <c r="D88" s="106" t="e">
        <v>#N/A</v>
      </c>
      <c r="E88" s="106" t="e">
        <v>#N/A</v>
      </c>
      <c r="F88" s="107" t="e">
        <v>#N/A</v>
      </c>
      <c r="G88" s="108" t="e">
        <v>#N/A</v>
      </c>
      <c r="H88" s="51" t="e">
        <f t="shared" si="2"/>
        <v>#N/A</v>
      </c>
      <c r="I88" s="51" t="e">
        <f t="shared" si="3"/>
        <v>#N/A</v>
      </c>
      <c r="J88" s="51" t="e">
        <f t="shared" si="4"/>
        <v>#N/A</v>
      </c>
      <c r="K88" s="51" t="e">
        <f t="shared" si="5"/>
        <v>#N/A</v>
      </c>
    </row>
    <row r="89" spans="1:11" x14ac:dyDescent="0.2">
      <c r="B89" s="103">
        <v>43466</v>
      </c>
      <c r="C89" s="102">
        <v>3.129</v>
      </c>
      <c r="D89" s="106">
        <v>3.129</v>
      </c>
      <c r="E89" s="106" t="e">
        <v>#N/A</v>
      </c>
      <c r="F89" s="107" t="e">
        <v>#N/A</v>
      </c>
      <c r="G89" s="108" t="e">
        <v>#N/A</v>
      </c>
      <c r="H89" s="51" t="e">
        <f t="shared" si="2"/>
        <v>#N/A</v>
      </c>
      <c r="I89" s="51" t="e">
        <f t="shared" si="3"/>
        <v>#N/A</v>
      </c>
      <c r="J89" s="51" t="e">
        <f t="shared" si="4"/>
        <v>#N/A</v>
      </c>
      <c r="K89" s="51" t="e">
        <f t="shared" si="5"/>
        <v>#N/A</v>
      </c>
    </row>
    <row r="90" spans="1:11" x14ac:dyDescent="0.2">
      <c r="B90" s="103">
        <v>43497</v>
      </c>
      <c r="C90" s="102" t="e">
        <v>#N/A</v>
      </c>
      <c r="D90" s="106">
        <v>2.9454850000000001</v>
      </c>
      <c r="E90" s="106" t="e">
        <v>#N/A</v>
      </c>
      <c r="F90" s="107" t="e">
        <v>#N/A</v>
      </c>
      <c r="G90" s="108" t="e">
        <v>#N/A</v>
      </c>
      <c r="H90" s="51" t="e">
        <f t="shared" si="2"/>
        <v>#N/A</v>
      </c>
      <c r="I90" s="51" t="e">
        <f t="shared" si="3"/>
        <v>#N/A</v>
      </c>
      <c r="J90" s="51" t="e">
        <f t="shared" si="4"/>
        <v>#N/A</v>
      </c>
      <c r="K90" s="51" t="e">
        <f t="shared" si="5"/>
        <v>#N/A</v>
      </c>
    </row>
    <row r="91" spans="1:11" x14ac:dyDescent="0.2">
      <c r="B91" s="103">
        <v>43525</v>
      </c>
      <c r="C91" s="102" t="e">
        <v>#N/A</v>
      </c>
      <c r="D91" s="106">
        <v>2.8277380000000001</v>
      </c>
      <c r="E91" s="106">
        <v>2.6537999999999999</v>
      </c>
      <c r="F91" s="107">
        <v>0.30344532499999999</v>
      </c>
      <c r="G91" s="108">
        <v>11</v>
      </c>
      <c r="H91" s="51">
        <f t="shared" si="2"/>
        <v>2.3437084958636447</v>
      </c>
      <c r="I91" s="51">
        <f t="shared" si="3"/>
        <v>3.0049191068042007</v>
      </c>
      <c r="J91" s="51">
        <f t="shared" si="4"/>
        <v>2.3437084957953025</v>
      </c>
      <c r="K91" s="51">
        <f t="shared" si="5"/>
        <v>3.0049191068918235</v>
      </c>
    </row>
    <row r="92" spans="1:11" x14ac:dyDescent="0.2">
      <c r="B92" s="103">
        <v>43556</v>
      </c>
      <c r="C92" s="102" t="e">
        <v>#N/A</v>
      </c>
      <c r="D92" s="106">
        <v>2.7349869999999998</v>
      </c>
      <c r="E92" s="106">
        <v>2.6439999999999997</v>
      </c>
      <c r="F92" s="107">
        <v>0.25401004999999999</v>
      </c>
      <c r="G92" s="108">
        <v>32</v>
      </c>
      <c r="H92" s="51">
        <f t="shared" si="2"/>
        <v>2.214185716853148</v>
      </c>
      <c r="I92" s="51">
        <f t="shared" si="3"/>
        <v>3.1572491624304186</v>
      </c>
      <c r="J92" s="51">
        <f t="shared" si="4"/>
        <v>2.2141857167609662</v>
      </c>
      <c r="K92" s="51">
        <f t="shared" si="5"/>
        <v>3.1572491625618633</v>
      </c>
    </row>
    <row r="93" spans="1:11" x14ac:dyDescent="0.2">
      <c r="B93" s="103">
        <v>43586</v>
      </c>
      <c r="C93" s="102" t="e">
        <v>#N/A</v>
      </c>
      <c r="D93" s="106">
        <v>2.663605</v>
      </c>
      <c r="E93" s="106">
        <v>2.6604000000000001</v>
      </c>
      <c r="F93" s="107">
        <v>0.23875122500000004</v>
      </c>
      <c r="G93" s="108">
        <v>53</v>
      </c>
      <c r="H93" s="51">
        <f t="shared" si="2"/>
        <v>2.1465795619625148</v>
      </c>
      <c r="I93" s="51">
        <f t="shared" si="3"/>
        <v>3.2972121254751778</v>
      </c>
      <c r="J93" s="51">
        <f t="shared" si="4"/>
        <v>2.1465795618544119</v>
      </c>
      <c r="K93" s="51">
        <f t="shared" si="5"/>
        <v>3.2972121256412277</v>
      </c>
    </row>
    <row r="94" spans="1:11" x14ac:dyDescent="0.2">
      <c r="A94">
        <v>2018</v>
      </c>
      <c r="B94" s="103">
        <v>43617</v>
      </c>
      <c r="C94" s="102" t="e">
        <v>#N/A</v>
      </c>
      <c r="D94" s="106">
        <v>2.672812</v>
      </c>
      <c r="E94" s="106">
        <v>2.7092000000000001</v>
      </c>
      <c r="F94" s="107">
        <v>0.23014400000000004</v>
      </c>
      <c r="G94" s="108">
        <v>75</v>
      </c>
      <c r="H94" s="51">
        <f t="shared" si="2"/>
        <v>2.1182120779501545</v>
      </c>
      <c r="I94" s="51">
        <f t="shared" si="3"/>
        <v>3.4650754362154661</v>
      </c>
      <c r="J94" s="51">
        <f t="shared" si="4"/>
        <v>2.1182120778278319</v>
      </c>
      <c r="K94" s="51">
        <f t="shared" si="5"/>
        <v>3.4650754364155669</v>
      </c>
    </row>
    <row r="95" spans="1:11" x14ac:dyDescent="0.2">
      <c r="B95" s="103">
        <v>43647</v>
      </c>
      <c r="C95" s="102" t="e">
        <v>#N/A</v>
      </c>
      <c r="D95" s="106">
        <v>2.7021790000000001</v>
      </c>
      <c r="E95" s="106">
        <v>2.7581999999999995</v>
      </c>
      <c r="F95" s="107">
        <v>0.22700360000000003</v>
      </c>
      <c r="G95" s="108">
        <v>95</v>
      </c>
      <c r="H95" s="51">
        <f t="shared" si="2"/>
        <v>2.0988769212827489</v>
      </c>
      <c r="I95" s="51">
        <f t="shared" si="3"/>
        <v>3.6246371394424108</v>
      </c>
      <c r="J95" s="51">
        <f t="shared" si="4"/>
        <v>2.0988769211481975</v>
      </c>
      <c r="K95" s="51">
        <f t="shared" si="5"/>
        <v>3.6246371396747734</v>
      </c>
    </row>
    <row r="96" spans="1:11" x14ac:dyDescent="0.2">
      <c r="B96" s="103">
        <v>43678</v>
      </c>
      <c r="C96" s="102" t="e">
        <v>#N/A</v>
      </c>
      <c r="D96" s="106">
        <v>2.7120760000000002</v>
      </c>
      <c r="E96" s="106">
        <v>2.7659999999999996</v>
      </c>
      <c r="F96" s="107">
        <v>0.223467625</v>
      </c>
      <c r="G96" s="108">
        <v>117</v>
      </c>
      <c r="H96" s="51">
        <f t="shared" si="2"/>
        <v>2.0523046442479846</v>
      </c>
      <c r="I96" s="51">
        <f t="shared" si="3"/>
        <v>3.7278851467996477</v>
      </c>
      <c r="J96" s="51">
        <f t="shared" si="4"/>
        <v>2.0523046441042516</v>
      </c>
      <c r="K96" s="51">
        <f t="shared" si="5"/>
        <v>3.7278851470607299</v>
      </c>
    </row>
    <row r="97" spans="1:11" x14ac:dyDescent="0.2">
      <c r="B97" s="103">
        <v>43709</v>
      </c>
      <c r="C97" s="102" t="e">
        <v>#N/A</v>
      </c>
      <c r="D97" s="106">
        <v>2.6962429999999999</v>
      </c>
      <c r="E97" s="106">
        <v>2.7451999999999996</v>
      </c>
      <c r="F97" s="107">
        <v>0.22201494999999999</v>
      </c>
      <c r="G97" s="108">
        <v>139</v>
      </c>
      <c r="H97" s="51">
        <f t="shared" si="2"/>
        <v>1.9871057196823765</v>
      </c>
      <c r="I97" s="51">
        <f t="shared" si="3"/>
        <v>3.7925123788605415</v>
      </c>
      <c r="J97" s="51">
        <f t="shared" si="4"/>
        <v>1.987105719531675</v>
      </c>
      <c r="K97" s="51">
        <f t="shared" si="5"/>
        <v>3.7925123791481643</v>
      </c>
    </row>
    <row r="98" spans="1:11" x14ac:dyDescent="0.2">
      <c r="B98" s="103">
        <v>43739</v>
      </c>
      <c r="C98" s="102" t="e">
        <v>#N/A</v>
      </c>
      <c r="D98" s="106">
        <v>2.8287079999999998</v>
      </c>
      <c r="E98" s="106">
        <v>2.7715999999999994</v>
      </c>
      <c r="F98" s="107">
        <v>0.22303922500000001</v>
      </c>
      <c r="G98" s="108">
        <v>159</v>
      </c>
      <c r="H98" s="51">
        <f t="shared" si="2"/>
        <v>1.9585148642956791</v>
      </c>
      <c r="I98" s="51">
        <f t="shared" si="3"/>
        <v>3.9222406222392969</v>
      </c>
      <c r="J98" s="51">
        <f t="shared" si="4"/>
        <v>1.9585148641360863</v>
      </c>
      <c r="K98" s="51">
        <f t="shared" si="5"/>
        <v>3.922240622558907</v>
      </c>
    </row>
    <row r="99" spans="1:11" x14ac:dyDescent="0.2">
      <c r="B99" s="103">
        <v>43770</v>
      </c>
      <c r="C99" s="102" t="e">
        <v>#N/A</v>
      </c>
      <c r="D99" s="106">
        <v>2.9582160000000002</v>
      </c>
      <c r="E99" s="106">
        <v>2.8245999999999998</v>
      </c>
      <c r="F99" s="107">
        <v>0.23512872499999998</v>
      </c>
      <c r="G99" s="108">
        <v>182</v>
      </c>
      <c r="H99" s="51">
        <f t="shared" si="2"/>
        <v>1.9092773360052255</v>
      </c>
      <c r="I99" s="51">
        <f t="shared" si="3"/>
        <v>4.1787355925426235</v>
      </c>
      <c r="J99" s="51">
        <f t="shared" si="4"/>
        <v>1.9092773358297499</v>
      </c>
      <c r="K99" s="51">
        <f t="shared" si="5"/>
        <v>4.178735592926679</v>
      </c>
    </row>
    <row r="100" spans="1:11" x14ac:dyDescent="0.2">
      <c r="B100" s="103">
        <v>43800</v>
      </c>
      <c r="C100" s="102" t="e">
        <v>#N/A</v>
      </c>
      <c r="D100" s="106">
        <v>3.0721509999999999</v>
      </c>
      <c r="E100" s="106">
        <v>2.9715999999999996</v>
      </c>
      <c r="F100" s="107">
        <v>0.249107775</v>
      </c>
      <c r="G100" s="108">
        <v>202</v>
      </c>
      <c r="H100" s="51">
        <f t="shared" si="2"/>
        <v>1.9193188395563432</v>
      </c>
      <c r="I100" s="51">
        <f t="shared" si="3"/>
        <v>4.6008023148676926</v>
      </c>
      <c r="J100" s="51">
        <f t="shared" si="4"/>
        <v>1.9193188393594562</v>
      </c>
      <c r="K100" s="51">
        <f t="shared" si="5"/>
        <v>4.6008023153396502</v>
      </c>
    </row>
    <row r="101" spans="1:11" x14ac:dyDescent="0.2">
      <c r="B101" s="103">
        <v>43831</v>
      </c>
      <c r="C101" s="102" t="e">
        <v>#N/A</v>
      </c>
      <c r="D101" s="106">
        <v>3.1736810000000002</v>
      </c>
      <c r="E101" s="106">
        <v>3.0672000000000001</v>
      </c>
      <c r="F101" s="107">
        <v>0.27674054285714289</v>
      </c>
      <c r="G101" s="108">
        <v>223</v>
      </c>
      <c r="H101" s="51">
        <f t="shared" si="2"/>
        <v>1.8414012119834022</v>
      </c>
      <c r="I101" s="51">
        <f t="shared" si="3"/>
        <v>5.1089983968604011</v>
      </c>
      <c r="J101" s="51">
        <f t="shared" si="4"/>
        <v>1.8414012117629166</v>
      </c>
      <c r="K101" s="51">
        <f t="shared" si="5"/>
        <v>5.108998397472142</v>
      </c>
    </row>
    <row r="102" spans="1:11" x14ac:dyDescent="0.2">
      <c r="B102" s="103">
        <v>43862</v>
      </c>
      <c r="C102" s="102" t="e">
        <v>#N/A</v>
      </c>
      <c r="D102" s="106">
        <v>3.1056530000000002</v>
      </c>
      <c r="E102" s="106">
        <v>3.0114000000000001</v>
      </c>
      <c r="F102" s="107">
        <v>0.30598688571428573</v>
      </c>
      <c r="G102" s="108">
        <v>244</v>
      </c>
      <c r="H102" s="51">
        <f t="shared" si="2"/>
        <v>1.6690890569560448</v>
      </c>
      <c r="I102" s="51">
        <f t="shared" si="3"/>
        <v>5.433221146712496</v>
      </c>
      <c r="J102" s="51">
        <f t="shared" si="4"/>
        <v>1.6690890567248999</v>
      </c>
      <c r="K102" s="51">
        <f t="shared" si="5"/>
        <v>5.433221147464919</v>
      </c>
    </row>
    <row r="103" spans="1:11" x14ac:dyDescent="0.2">
      <c r="B103" s="103">
        <v>43891</v>
      </c>
      <c r="C103" s="102" t="e">
        <v>#N/A</v>
      </c>
      <c r="D103" s="106">
        <v>2.8285840000000002</v>
      </c>
      <c r="E103" s="106">
        <v>2.8807999999999998</v>
      </c>
      <c r="F103" s="107">
        <v>0.30589539642857144</v>
      </c>
      <c r="G103" s="108">
        <v>263</v>
      </c>
      <c r="H103" s="51">
        <f t="shared" si="2"/>
        <v>1.5613932789251765</v>
      </c>
      <c r="I103" s="51">
        <f t="shared" si="3"/>
        <v>5.3151302442603221</v>
      </c>
      <c r="J103" s="51">
        <f t="shared" si="4"/>
        <v>1.5613932787007523</v>
      </c>
      <c r="K103" s="51">
        <f t="shared" si="5"/>
        <v>5.3151302450242834</v>
      </c>
    </row>
    <row r="104" spans="1:11" x14ac:dyDescent="0.2">
      <c r="B104" s="103">
        <v>43922</v>
      </c>
      <c r="C104" s="102" t="e">
        <v>#N/A</v>
      </c>
      <c r="D104" s="106">
        <v>2.6429260000000001</v>
      </c>
      <c r="E104" s="106">
        <v>2.5743999999999998</v>
      </c>
      <c r="F104" s="107">
        <v>0.16783180714285714</v>
      </c>
      <c r="G104" s="108">
        <v>285</v>
      </c>
      <c r="H104" s="51">
        <f t="shared" si="2"/>
        <v>1.8144757608787645</v>
      </c>
      <c r="I104" s="51">
        <f t="shared" si="3"/>
        <v>3.6525896365737247</v>
      </c>
      <c r="J104" s="51">
        <f t="shared" si="4"/>
        <v>1.8144757607298094</v>
      </c>
      <c r="K104" s="51">
        <f t="shared" si="5"/>
        <v>3.6525896368735751</v>
      </c>
    </row>
    <row r="105" spans="1:11" x14ac:dyDescent="0.2">
      <c r="B105" s="103">
        <v>43952</v>
      </c>
      <c r="C105" s="102" t="e">
        <v>#N/A</v>
      </c>
      <c r="D105" s="106">
        <v>2.584165</v>
      </c>
      <c r="E105" s="106">
        <v>2.5298000000000003</v>
      </c>
      <c r="F105" s="107">
        <v>0.158698065</v>
      </c>
      <c r="G105" s="108">
        <v>306</v>
      </c>
      <c r="H105" s="51">
        <f t="shared" si="2"/>
        <v>1.7956877853716682</v>
      </c>
      <c r="I105" s="51">
        <f t="shared" si="3"/>
        <v>3.5640316162619357</v>
      </c>
      <c r="J105" s="51">
        <f t="shared" si="4"/>
        <v>1.7956877852272339</v>
      </c>
      <c r="K105" s="51">
        <f t="shared" si="5"/>
        <v>3.5640316165486046</v>
      </c>
    </row>
    <row r="106" spans="1:11" x14ac:dyDescent="0.2">
      <c r="A106">
        <v>2019</v>
      </c>
      <c r="B106" s="103">
        <v>43983</v>
      </c>
      <c r="C106" s="102" t="e">
        <v>#N/A</v>
      </c>
      <c r="D106" s="106">
        <v>2.560028</v>
      </c>
      <c r="E106" s="106">
        <v>2.5561999999999996</v>
      </c>
      <c r="F106" s="107">
        <v>0.15325254285714282</v>
      </c>
      <c r="G106" s="108">
        <v>326</v>
      </c>
      <c r="H106" s="51">
        <f t="shared" si="2"/>
        <v>1.8164521755016831</v>
      </c>
      <c r="I106" s="51">
        <f t="shared" si="3"/>
        <v>3.5972091795895142</v>
      </c>
      <c r="J106" s="51">
        <f t="shared" si="4"/>
        <v>1.8164521753560545</v>
      </c>
      <c r="K106" s="51">
        <f t="shared" si="5"/>
        <v>3.5972091798779098</v>
      </c>
    </row>
    <row r="107" spans="1:11" x14ac:dyDescent="0.2">
      <c r="B107" s="103">
        <v>44013</v>
      </c>
      <c r="C107" s="102" t="e">
        <v>#N/A</v>
      </c>
      <c r="D107" s="106">
        <v>2.668167</v>
      </c>
      <c r="E107" s="106">
        <v>2.5844</v>
      </c>
      <c r="F107" s="107">
        <v>0.15101738928571429</v>
      </c>
      <c r="G107" s="108">
        <v>348</v>
      </c>
      <c r="H107" s="51">
        <f t="shared" si="2"/>
        <v>1.825156038473644</v>
      </c>
      <c r="I107" s="51">
        <f t="shared" si="3"/>
        <v>3.6594807343626741</v>
      </c>
      <c r="J107" s="51">
        <f t="shared" si="4"/>
        <v>1.8251560383246657</v>
      </c>
      <c r="K107" s="51">
        <f t="shared" si="5"/>
        <v>3.6594807346613796</v>
      </c>
    </row>
    <row r="108" spans="1:11" x14ac:dyDescent="0.2">
      <c r="B108" s="103">
        <v>44044</v>
      </c>
      <c r="C108" s="102" t="e">
        <v>#N/A</v>
      </c>
      <c r="D108" s="106">
        <v>2.6345100000000001</v>
      </c>
      <c r="E108" s="106">
        <v>2.5862000000000003</v>
      </c>
      <c r="F108" s="107">
        <v>0.15012125000000001</v>
      </c>
      <c r="G108" s="108">
        <v>370</v>
      </c>
      <c r="H108" s="51">
        <f t="shared" si="2"/>
        <v>1.8106101825594345</v>
      </c>
      <c r="I108" s="51">
        <f t="shared" si="3"/>
        <v>3.6940201178728596</v>
      </c>
      <c r="J108" s="51">
        <f t="shared" si="4"/>
        <v>1.8106101824079475</v>
      </c>
      <c r="K108" s="51">
        <f t="shared" si="5"/>
        <v>3.6940201181819239</v>
      </c>
    </row>
    <row r="109" spans="1:11" x14ac:dyDescent="0.2">
      <c r="B109" s="103">
        <v>44075</v>
      </c>
      <c r="C109" s="102" t="e">
        <v>#N/A</v>
      </c>
      <c r="D109" s="106">
        <v>2.6285560000000001</v>
      </c>
      <c r="E109" s="106">
        <v>2.5709999999999997</v>
      </c>
      <c r="F109" s="107">
        <v>0.14875983928571429</v>
      </c>
      <c r="G109" s="108">
        <v>391</v>
      </c>
      <c r="H109" s="51">
        <f t="shared" si="2"/>
        <v>1.7880308826042977</v>
      </c>
      <c r="I109" s="51">
        <f t="shared" si="3"/>
        <v>3.6968270874451341</v>
      </c>
      <c r="J109" s="51">
        <f t="shared" si="4"/>
        <v>1.788030882451908</v>
      </c>
      <c r="K109" s="51">
        <f t="shared" si="5"/>
        <v>3.696827087760207</v>
      </c>
    </row>
    <row r="110" spans="1:11" x14ac:dyDescent="0.2">
      <c r="B110" s="103">
        <v>44105</v>
      </c>
      <c r="C110" s="102" t="e">
        <v>#N/A</v>
      </c>
      <c r="D110" s="106">
        <v>2.7389269999999999</v>
      </c>
      <c r="E110" s="106">
        <v>2.5990000000000002</v>
      </c>
      <c r="F110" s="107">
        <v>0.15016095000000002</v>
      </c>
      <c r="G110" s="108">
        <v>412</v>
      </c>
      <c r="H110" s="51">
        <f t="shared" si="2"/>
        <v>1.7839144946748304</v>
      </c>
      <c r="I110" s="51">
        <f t="shared" si="3"/>
        <v>3.7865049138643037</v>
      </c>
      <c r="J110" s="51">
        <f t="shared" si="4"/>
        <v>1.7839144945172918</v>
      </c>
      <c r="K110" s="51">
        <f t="shared" si="5"/>
        <v>3.7865049141986917</v>
      </c>
    </row>
    <row r="111" spans="1:11" x14ac:dyDescent="0.2">
      <c r="B111" s="103">
        <v>44136</v>
      </c>
      <c r="C111" s="102" t="e">
        <v>#N/A</v>
      </c>
      <c r="D111" s="106">
        <v>2.9023789999999998</v>
      </c>
      <c r="E111" s="106">
        <v>2.6521999999999997</v>
      </c>
      <c r="F111" s="107">
        <v>0.15082006071428572</v>
      </c>
      <c r="G111" s="108">
        <v>434</v>
      </c>
      <c r="H111" s="51">
        <f t="shared" si="2"/>
        <v>1.7994136942662664</v>
      </c>
      <c r="I111" s="51">
        <f t="shared" si="3"/>
        <v>3.9091426626428265</v>
      </c>
      <c r="J111" s="51">
        <f t="shared" si="4"/>
        <v>1.7994136941024559</v>
      </c>
      <c r="K111" s="51">
        <f t="shared" si="5"/>
        <v>3.9091426629986974</v>
      </c>
    </row>
    <row r="112" spans="1:11" x14ac:dyDescent="0.2">
      <c r="B112" s="109">
        <v>44166</v>
      </c>
      <c r="C112" s="102" t="e">
        <v>#N/A</v>
      </c>
      <c r="D112" s="110">
        <v>3.0753550000000001</v>
      </c>
      <c r="E112" s="110">
        <v>2.8217999999999996</v>
      </c>
      <c r="F112" s="111">
        <v>0.15341109999999997</v>
      </c>
      <c r="G112" s="76">
        <v>454</v>
      </c>
      <c r="H112" s="53">
        <f t="shared" si="2"/>
        <v>1.8847445395175699</v>
      </c>
      <c r="I112" s="53">
        <f t="shared" si="3"/>
        <v>4.2247397846490848</v>
      </c>
      <c r="J112" s="51">
        <f t="shared" si="4"/>
        <v>1.8847445393390678</v>
      </c>
      <c r="K112" s="51">
        <f t="shared" si="5"/>
        <v>4.2247397850492057</v>
      </c>
    </row>
    <row r="113" spans="2:13" x14ac:dyDescent="0.2">
      <c r="B113" s="32" t="s">
        <v>548</v>
      </c>
    </row>
    <row r="114" spans="2:13" ht="12.75" customHeight="1" x14ac:dyDescent="0.2">
      <c r="B114" s="568" t="s">
        <v>546</v>
      </c>
      <c r="C114" s="568"/>
      <c r="D114" s="568"/>
      <c r="E114" s="568"/>
      <c r="F114" s="568"/>
      <c r="G114" s="568"/>
      <c r="H114" s="568"/>
      <c r="I114" s="568"/>
      <c r="J114" s="568"/>
      <c r="K114" s="568"/>
      <c r="L114" s="568"/>
      <c r="M114" s="568"/>
    </row>
    <row r="115" spans="2:13" x14ac:dyDescent="0.2">
      <c r="B115" s="568"/>
      <c r="C115" s="568"/>
      <c r="D115" s="568"/>
      <c r="E115" s="568"/>
      <c r="F115" s="568"/>
      <c r="G115" s="568"/>
      <c r="H115" s="568"/>
      <c r="I115" s="568"/>
      <c r="J115" s="568"/>
      <c r="K115" s="568"/>
      <c r="L115" s="568"/>
      <c r="M115" s="568"/>
    </row>
    <row r="116" spans="2:13" x14ac:dyDescent="0.2">
      <c r="B116" s="376"/>
      <c r="C116" s="376"/>
      <c r="D116" s="376"/>
      <c r="E116" s="376"/>
      <c r="F116" s="376"/>
      <c r="G116" s="376"/>
      <c r="H116" s="376"/>
      <c r="I116" s="376"/>
      <c r="J116" s="376"/>
      <c r="K116" s="376"/>
      <c r="L116" s="376"/>
      <c r="M116" s="376"/>
    </row>
    <row r="121" spans="2:13" ht="15.75" x14ac:dyDescent="0.25">
      <c r="B121" s="54" t="s">
        <v>60</v>
      </c>
    </row>
    <row r="132" spans="2:2" x14ac:dyDescent="0.2">
      <c r="B132" s="57"/>
    </row>
    <row r="133" spans="2:2" x14ac:dyDescent="0.2">
      <c r="B133" t="str">
        <f>(100*$H$25)&amp;"% NYMEX futures upper confidence interval"</f>
        <v>95% NYMEX futures upper confidence interval</v>
      </c>
    </row>
    <row r="134" spans="2:2" x14ac:dyDescent="0.2">
      <c r="B134" t="str">
        <f>(100*$H$25)&amp;"% NYMEX futures lower confidence interval"</f>
        <v>95% NYMEX futures lower confidence interval</v>
      </c>
    </row>
  </sheetData>
  <mergeCells count="5">
    <mergeCell ref="H25:I25"/>
    <mergeCell ref="H27:I27"/>
    <mergeCell ref="J26:K26"/>
    <mergeCell ref="J27:K27"/>
    <mergeCell ref="B114:M115"/>
  </mergeCells>
  <phoneticPr fontId="25" type="noConversion"/>
  <conditionalFormatting sqref="C77:K112">
    <cfRule type="expression" dxfId="119" priority="10" stopIfTrue="1">
      <formula>ISNA(C77)</formula>
    </cfRule>
  </conditionalFormatting>
  <conditionalFormatting sqref="C77:G112">
    <cfRule type="expression" dxfId="118" priority="9" stopIfTrue="1">
      <formula>ISNA(C77)</formula>
    </cfRule>
  </conditionalFormatting>
  <conditionalFormatting sqref="H77:I77">
    <cfRule type="expression" dxfId="117" priority="8" stopIfTrue="1">
      <formula>ISNA(H77)</formula>
    </cfRule>
  </conditionalFormatting>
  <conditionalFormatting sqref="E41:I52">
    <cfRule type="expression" dxfId="116" priority="5" stopIfTrue="1">
      <formula>ISNA(E41)</formula>
    </cfRule>
  </conditionalFormatting>
  <conditionalFormatting sqref="C30:C76">
    <cfRule type="expression" dxfId="115" priority="1" stopIfTrue="1">
      <formula>ISNA(C30)</formula>
    </cfRule>
  </conditionalFormatting>
  <conditionalFormatting sqref="C29:I29 E30:I40">
    <cfRule type="expression" dxfId="114" priority="7" stopIfTrue="1">
      <formula>ISNA(C29)</formula>
    </cfRule>
  </conditionalFormatting>
  <conditionalFormatting sqref="C29">
    <cfRule type="expression" dxfId="113" priority="6" stopIfTrue="1">
      <formula>ISNA(C29)</formula>
    </cfRule>
  </conditionalFormatting>
  <conditionalFormatting sqref="E65:I76">
    <cfRule type="expression" dxfId="112" priority="3" stopIfTrue="1">
      <formula>ISNA(E65)</formula>
    </cfRule>
  </conditionalFormatting>
  <conditionalFormatting sqref="E53:I64">
    <cfRule type="expression" dxfId="111" priority="4" stopIfTrue="1">
      <formula>ISNA(E53)</formula>
    </cfRule>
  </conditionalFormatting>
  <conditionalFormatting sqref="C30:D76">
    <cfRule type="expression" dxfId="110" priority="2" stopIfTrue="1">
      <formula>ISNA(C30)</formula>
    </cfRule>
  </conditionalFormatting>
  <dataValidations disablePrompts="1" count="1">
    <dataValidation type="decimal" errorStyle="information" operator="lessThan" allowBlank="1" showInputMessage="1" showErrorMessage="1" errorTitle="Invalid entry" error="Value must be less than 100%" sqref="J26:K26 H25:I25">
      <formula1>1</formula1>
    </dataValidation>
  </dataValidations>
  <hyperlinks>
    <hyperlink ref="A3" location="Contents!A1" display="Return to Contents"/>
  </hyperlinks>
  <pageMargins left="0.75" right="0.75" top="1" bottom="1" header="0.5" footer="0.5"/>
  <pageSetup scale="46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2:AC131"/>
  <sheetViews>
    <sheetView workbookViewId="0"/>
  </sheetViews>
  <sheetFormatPr defaultRowHeight="15" x14ac:dyDescent="0.25"/>
  <cols>
    <col min="1" max="1" width="7.140625" style="133" customWidth="1"/>
    <col min="2" max="2" width="9.140625" style="133"/>
    <col min="3" max="3" width="14.7109375" style="133" customWidth="1"/>
    <col min="4" max="14" width="9.140625" style="133"/>
    <col min="15" max="16" width="9.140625" style="135"/>
    <col min="17" max="17" width="25.85546875" style="133" customWidth="1"/>
    <col min="18" max="18" width="10.5703125" style="133" customWidth="1"/>
    <col min="19" max="27" width="9.140625" style="133"/>
    <col min="28" max="29" width="9.140625" style="135"/>
    <col min="30" max="16384" width="9.140625" style="133"/>
  </cols>
  <sheetData>
    <row r="2" spans="1:18" ht="15.75" x14ac:dyDescent="0.25">
      <c r="A2" s="44" t="s">
        <v>547</v>
      </c>
    </row>
    <row r="3" spans="1:18" x14ac:dyDescent="0.25">
      <c r="A3" s="22" t="s">
        <v>16</v>
      </c>
      <c r="R3" s="139"/>
    </row>
    <row r="4" spans="1:18" x14ac:dyDescent="0.25">
      <c r="A4" s="329"/>
      <c r="B4" s="330"/>
      <c r="C4" s="330"/>
      <c r="D4" s="330"/>
      <c r="E4" s="330"/>
      <c r="F4" s="330"/>
      <c r="G4" s="330"/>
      <c r="H4" s="330"/>
      <c r="I4" s="330"/>
      <c r="J4" s="330"/>
      <c r="R4" s="139"/>
    </row>
    <row r="5" spans="1:18" x14ac:dyDescent="0.25">
      <c r="A5" s="331"/>
      <c r="B5" s="330"/>
      <c r="C5" s="330"/>
      <c r="D5" s="330"/>
      <c r="E5" s="330"/>
      <c r="F5" s="330"/>
      <c r="G5" s="330"/>
      <c r="H5" s="330"/>
      <c r="I5" s="330"/>
      <c r="J5" s="330"/>
      <c r="Q5" s="182" t="s">
        <v>369</v>
      </c>
      <c r="R5" s="183"/>
    </row>
    <row r="6" spans="1:18" x14ac:dyDescent="0.25">
      <c r="A6" s="330"/>
      <c r="B6" s="330"/>
      <c r="C6" s="330"/>
      <c r="D6" s="330"/>
      <c r="E6" s="330"/>
      <c r="F6" s="330"/>
      <c r="G6" s="330"/>
      <c r="H6" s="330"/>
      <c r="I6" s="330"/>
      <c r="J6" s="330"/>
      <c r="Q6" s="465" t="s">
        <v>422</v>
      </c>
      <c r="R6" s="466" t="s">
        <v>298</v>
      </c>
    </row>
    <row r="7" spans="1:18" x14ac:dyDescent="0.25">
      <c r="A7" s="330"/>
      <c r="B7" s="330"/>
      <c r="C7" s="330"/>
      <c r="D7" s="330"/>
      <c r="E7" s="330"/>
      <c r="F7" s="330"/>
      <c r="G7" s="330"/>
      <c r="H7" s="330"/>
      <c r="I7" s="330"/>
      <c r="J7" s="330"/>
      <c r="Q7" s="467" t="s">
        <v>423</v>
      </c>
      <c r="R7" s="468" t="s">
        <v>300</v>
      </c>
    </row>
    <row r="8" spans="1:18" x14ac:dyDescent="0.25">
      <c r="A8" s="330"/>
      <c r="B8" s="330"/>
      <c r="C8" s="330"/>
      <c r="D8" s="330"/>
      <c r="E8" s="330"/>
      <c r="F8" s="330"/>
      <c r="G8" s="330"/>
      <c r="H8" s="330"/>
      <c r="I8" s="330"/>
      <c r="J8" s="330"/>
    </row>
    <row r="9" spans="1:18" x14ac:dyDescent="0.25">
      <c r="A9" s="330"/>
      <c r="B9" s="330"/>
      <c r="C9" s="330"/>
      <c r="D9" s="330"/>
      <c r="E9" s="330"/>
      <c r="F9" s="330"/>
      <c r="G9" s="330"/>
      <c r="H9" s="330"/>
      <c r="I9" s="330"/>
      <c r="J9" s="330"/>
    </row>
    <row r="10" spans="1:18" x14ac:dyDescent="0.25">
      <c r="A10" s="330"/>
      <c r="B10" s="330"/>
      <c r="C10" s="330"/>
      <c r="D10" s="330"/>
      <c r="E10" s="330"/>
      <c r="F10" s="330"/>
      <c r="G10" s="330"/>
      <c r="H10" s="330"/>
      <c r="I10" s="330"/>
      <c r="J10" s="330"/>
    </row>
    <row r="11" spans="1:18" x14ac:dyDescent="0.25">
      <c r="A11" s="330"/>
      <c r="B11" s="330"/>
      <c r="C11" s="330"/>
      <c r="D11" s="330"/>
      <c r="E11" s="330"/>
      <c r="F11" s="330"/>
      <c r="G11" s="330"/>
      <c r="H11" s="330"/>
      <c r="I11" s="330"/>
      <c r="J11" s="330"/>
    </row>
    <row r="12" spans="1:18" x14ac:dyDescent="0.25">
      <c r="A12" s="330"/>
      <c r="B12" s="330"/>
      <c r="C12" s="330"/>
      <c r="D12" s="330"/>
      <c r="E12" s="330"/>
      <c r="F12" s="330"/>
      <c r="G12" s="330"/>
      <c r="H12" s="330"/>
      <c r="I12" s="330"/>
      <c r="J12" s="330"/>
    </row>
    <row r="13" spans="1:18" x14ac:dyDescent="0.25">
      <c r="A13" s="330"/>
      <c r="B13" s="330"/>
      <c r="C13" s="330"/>
      <c r="D13" s="330"/>
      <c r="E13" s="330"/>
      <c r="F13" s="330"/>
      <c r="G13" s="330"/>
      <c r="H13" s="330"/>
      <c r="I13" s="330"/>
      <c r="J13" s="330"/>
    </row>
    <row r="14" spans="1:18" x14ac:dyDescent="0.25">
      <c r="A14" s="330"/>
      <c r="B14" s="330"/>
      <c r="C14" s="330"/>
      <c r="D14" s="330"/>
      <c r="E14" s="330"/>
      <c r="F14" s="330"/>
      <c r="G14" s="330"/>
      <c r="H14" s="330"/>
      <c r="I14" s="330"/>
      <c r="J14" s="330"/>
    </row>
    <row r="15" spans="1:18" x14ac:dyDescent="0.25">
      <c r="A15" s="330"/>
      <c r="B15" s="330"/>
      <c r="C15" s="330"/>
      <c r="D15" s="330"/>
      <c r="E15" s="330"/>
      <c r="F15" s="330"/>
      <c r="G15" s="330"/>
      <c r="H15" s="330"/>
      <c r="I15" s="330"/>
      <c r="J15" s="330"/>
    </row>
    <row r="16" spans="1:18" x14ac:dyDescent="0.25">
      <c r="A16" s="330"/>
      <c r="B16" s="330"/>
      <c r="C16" s="330"/>
      <c r="D16" s="330"/>
      <c r="E16" s="330"/>
      <c r="F16" s="330"/>
      <c r="G16" s="330"/>
      <c r="H16" s="330"/>
      <c r="I16" s="330"/>
      <c r="J16" s="330"/>
    </row>
    <row r="17" spans="1:29" x14ac:dyDescent="0.25">
      <c r="A17" s="330"/>
      <c r="B17" s="330"/>
      <c r="C17" s="330"/>
      <c r="D17" s="330"/>
      <c r="E17" s="330"/>
      <c r="F17" s="330"/>
      <c r="G17" s="330"/>
      <c r="H17" s="330"/>
      <c r="I17" s="330"/>
      <c r="J17" s="330"/>
    </row>
    <row r="18" spans="1:29" x14ac:dyDescent="0.25">
      <c r="A18" s="330"/>
      <c r="B18" s="330"/>
      <c r="C18" s="330"/>
      <c r="D18" s="330"/>
      <c r="E18" s="330"/>
      <c r="F18" s="330"/>
      <c r="G18" s="330"/>
      <c r="H18" s="330"/>
      <c r="I18" s="330"/>
      <c r="J18" s="330"/>
    </row>
    <row r="19" spans="1:29" x14ac:dyDescent="0.25">
      <c r="A19" s="330"/>
      <c r="B19" s="330"/>
      <c r="C19" s="330"/>
      <c r="D19" s="330"/>
      <c r="E19" s="330"/>
      <c r="F19" s="330"/>
      <c r="G19" s="330"/>
      <c r="H19" s="330"/>
      <c r="I19" s="330"/>
      <c r="J19" s="330"/>
    </row>
    <row r="20" spans="1:29" x14ac:dyDescent="0.25">
      <c r="A20" s="330"/>
      <c r="B20" s="330"/>
      <c r="C20" s="330"/>
      <c r="D20" s="330"/>
      <c r="E20" s="330"/>
      <c r="F20" s="330"/>
      <c r="G20" s="330"/>
      <c r="H20" s="330"/>
      <c r="I20" s="330"/>
      <c r="J20" s="330"/>
    </row>
    <row r="21" spans="1:29" x14ac:dyDescent="0.25">
      <c r="A21" s="330"/>
      <c r="B21" s="330"/>
      <c r="C21" s="330"/>
      <c r="D21" s="330"/>
      <c r="E21" s="330"/>
      <c r="F21" s="330"/>
      <c r="G21" s="330"/>
      <c r="H21" s="330"/>
      <c r="I21" s="330"/>
      <c r="J21" s="330"/>
    </row>
    <row r="22" spans="1:29" x14ac:dyDescent="0.25">
      <c r="A22" s="330"/>
      <c r="B22" s="330"/>
      <c r="C22" s="330"/>
      <c r="D22" s="330"/>
      <c r="E22" s="330"/>
      <c r="F22" s="330"/>
      <c r="G22" s="330"/>
      <c r="H22" s="330"/>
      <c r="I22" s="330"/>
      <c r="J22" s="330"/>
    </row>
    <row r="23" spans="1:29" x14ac:dyDescent="0.25">
      <c r="A23" s="330"/>
      <c r="B23" s="330"/>
      <c r="C23" s="330"/>
      <c r="D23" s="330"/>
      <c r="E23" s="330"/>
      <c r="F23" s="330"/>
      <c r="G23" s="330"/>
      <c r="H23" s="330"/>
      <c r="I23" s="330"/>
      <c r="J23" s="330"/>
    </row>
    <row r="24" spans="1:29" x14ac:dyDescent="0.25">
      <c r="B24"/>
      <c r="C24"/>
      <c r="D24" s="569"/>
      <c r="E24" s="569"/>
      <c r="F24" s="569"/>
      <c r="G24" s="569"/>
      <c r="H24" s="569"/>
      <c r="I24" s="32"/>
      <c r="J24" s="569"/>
      <c r="K24" s="569"/>
      <c r="L24" s="569"/>
      <c r="M24" s="569"/>
    </row>
    <row r="25" spans="1:29" s="396" customFormat="1" x14ac:dyDescent="0.25">
      <c r="D25" s="441" t="s">
        <v>544</v>
      </c>
      <c r="E25" s="441" t="s">
        <v>301</v>
      </c>
      <c r="F25" s="475" t="s">
        <v>545</v>
      </c>
      <c r="G25" s="475" t="s">
        <v>498</v>
      </c>
      <c r="H25" s="441"/>
      <c r="I25" s="442" t="s">
        <v>542</v>
      </c>
      <c r="J25" s="441" t="s">
        <v>242</v>
      </c>
      <c r="K25" s="475" t="s">
        <v>543</v>
      </c>
      <c r="L25" s="475" t="s">
        <v>498</v>
      </c>
      <c r="O25" s="464"/>
      <c r="P25" s="464"/>
      <c r="AB25" s="464"/>
      <c r="AC25" s="464"/>
    </row>
    <row r="26" spans="1:29" x14ac:dyDescent="0.25">
      <c r="B26" s="133">
        <f t="shared" ref="B26:B73" si="0">YEAR(C26)</f>
        <v>2015</v>
      </c>
      <c r="C26" s="136">
        <v>42005</v>
      </c>
      <c r="D26" s="137">
        <v>9.5</v>
      </c>
      <c r="E26" s="143" t="e">
        <v>#N/A</v>
      </c>
      <c r="F26" s="142"/>
      <c r="G26" s="551">
        <v>9.5</v>
      </c>
      <c r="H26" s="140"/>
      <c r="I26" s="137">
        <v>3.1077720000000002</v>
      </c>
      <c r="J26" s="143" t="e">
        <v>#N/A</v>
      </c>
      <c r="K26" s="142"/>
      <c r="L26" s="142">
        <v>3.1077720000000002</v>
      </c>
      <c r="M26" s="142"/>
    </row>
    <row r="27" spans="1:29" x14ac:dyDescent="0.25">
      <c r="B27" s="133">
        <f t="shared" si="0"/>
        <v>2015</v>
      </c>
      <c r="C27" s="136">
        <v>42036</v>
      </c>
      <c r="D27" s="137">
        <v>9.08</v>
      </c>
      <c r="E27" s="143" t="e">
        <v>#N/A</v>
      </c>
      <c r="F27" s="151">
        <f t="shared" ref="F27:F36" si="1">AVERAGEIF($B$26:$B$97,B27,$G$26:$G$97)</f>
        <v>12.295000000000002</v>
      </c>
      <c r="G27" s="142">
        <v>9.08</v>
      </c>
      <c r="H27" s="140"/>
      <c r="I27" s="137">
        <v>2.9821740000000001</v>
      </c>
      <c r="J27" s="143" t="e">
        <v>#N/A</v>
      </c>
      <c r="K27" s="151">
        <f t="shared" ref="K27:K36" si="2">AVERAGEIF($B$26:$B$97,B27,$L$26:$L$97)</f>
        <v>2.7314104999999995</v>
      </c>
      <c r="L27" s="142">
        <v>2.9821740000000001</v>
      </c>
      <c r="M27" s="140"/>
    </row>
    <row r="28" spans="1:29" x14ac:dyDescent="0.25">
      <c r="B28" s="133">
        <f t="shared" si="0"/>
        <v>2015</v>
      </c>
      <c r="C28" s="136">
        <v>42064</v>
      </c>
      <c r="D28" s="137">
        <v>9.2799999999999994</v>
      </c>
      <c r="E28" s="143" t="e">
        <v>#N/A</v>
      </c>
      <c r="F28" s="151">
        <f t="shared" si="1"/>
        <v>12.295000000000002</v>
      </c>
      <c r="G28" s="142">
        <v>9.2799999999999994</v>
      </c>
      <c r="H28" s="140"/>
      <c r="I28" s="137">
        <v>2.9385780000000001</v>
      </c>
      <c r="J28" s="143" t="e">
        <v>#N/A</v>
      </c>
      <c r="K28" s="151">
        <f t="shared" si="2"/>
        <v>2.7314104999999995</v>
      </c>
      <c r="L28" s="142">
        <v>2.9385780000000001</v>
      </c>
      <c r="M28" s="140"/>
    </row>
    <row r="29" spans="1:29" x14ac:dyDescent="0.25">
      <c r="B29" s="133">
        <f t="shared" si="0"/>
        <v>2015</v>
      </c>
      <c r="C29" s="136">
        <v>42095</v>
      </c>
      <c r="D29" s="137">
        <v>10.43</v>
      </c>
      <c r="E29" s="143" t="e">
        <v>#N/A</v>
      </c>
      <c r="F29" s="151">
        <f t="shared" si="1"/>
        <v>12.295000000000002</v>
      </c>
      <c r="G29" s="142">
        <v>10.43</v>
      </c>
      <c r="H29" s="140"/>
      <c r="I29" s="137">
        <v>2.7091799999999999</v>
      </c>
      <c r="J29" s="143" t="e">
        <v>#N/A</v>
      </c>
      <c r="K29" s="142">
        <f t="shared" si="2"/>
        <v>2.7314104999999995</v>
      </c>
      <c r="L29" s="142">
        <v>2.7091799999999999</v>
      </c>
      <c r="M29" s="140"/>
    </row>
    <row r="30" spans="1:29" x14ac:dyDescent="0.25">
      <c r="B30" s="133">
        <f t="shared" si="0"/>
        <v>2015</v>
      </c>
      <c r="C30" s="136">
        <v>42125</v>
      </c>
      <c r="D30" s="137">
        <v>12.73</v>
      </c>
      <c r="E30" s="143" t="e">
        <v>#N/A</v>
      </c>
      <c r="F30" s="151">
        <f t="shared" si="1"/>
        <v>12.295000000000002</v>
      </c>
      <c r="G30" s="142">
        <v>12.73</v>
      </c>
      <c r="H30" s="140"/>
      <c r="I30" s="137">
        <v>2.9572620000000001</v>
      </c>
      <c r="J30" s="143" t="e">
        <v>#N/A</v>
      </c>
      <c r="K30" s="142">
        <f t="shared" si="2"/>
        <v>2.7314104999999995</v>
      </c>
      <c r="L30" s="142">
        <v>2.9572620000000001</v>
      </c>
      <c r="M30" s="140"/>
    </row>
    <row r="31" spans="1:29" x14ac:dyDescent="0.25">
      <c r="B31" s="133">
        <f t="shared" si="0"/>
        <v>2015</v>
      </c>
      <c r="C31" s="136">
        <v>42156</v>
      </c>
      <c r="D31" s="137">
        <v>15.07</v>
      </c>
      <c r="E31" s="143" t="e">
        <v>#N/A</v>
      </c>
      <c r="F31" s="151">
        <f t="shared" si="1"/>
        <v>12.295000000000002</v>
      </c>
      <c r="G31" s="142">
        <v>15.07</v>
      </c>
      <c r="H31" s="140"/>
      <c r="I31" s="137">
        <v>2.8897919999999999</v>
      </c>
      <c r="J31" s="143" t="e">
        <v>#N/A</v>
      </c>
      <c r="K31" s="142">
        <f t="shared" si="2"/>
        <v>2.7314104999999995</v>
      </c>
      <c r="L31" s="142">
        <v>2.8897919999999999</v>
      </c>
      <c r="M31" s="140"/>
    </row>
    <row r="32" spans="1:29" x14ac:dyDescent="0.25">
      <c r="B32" s="133">
        <f t="shared" si="0"/>
        <v>2015</v>
      </c>
      <c r="C32" s="136">
        <v>42186</v>
      </c>
      <c r="D32" s="137">
        <v>16.28</v>
      </c>
      <c r="E32" s="143" t="e">
        <v>#N/A</v>
      </c>
      <c r="F32" s="151">
        <f t="shared" si="1"/>
        <v>12.295000000000002</v>
      </c>
      <c r="G32" s="142">
        <v>16.28</v>
      </c>
      <c r="H32" s="140"/>
      <c r="I32" s="137">
        <v>2.946882</v>
      </c>
      <c r="J32" s="143" t="e">
        <v>#N/A</v>
      </c>
      <c r="K32" s="142">
        <f t="shared" si="2"/>
        <v>2.7314104999999995</v>
      </c>
      <c r="L32" s="142">
        <v>2.946882</v>
      </c>
      <c r="M32" s="140"/>
    </row>
    <row r="33" spans="2:13" x14ac:dyDescent="0.25">
      <c r="B33" s="133">
        <f t="shared" si="0"/>
        <v>2015</v>
      </c>
      <c r="C33" s="136">
        <v>42217</v>
      </c>
      <c r="D33" s="137">
        <v>16.88</v>
      </c>
      <c r="E33" s="143" t="e">
        <v>#N/A</v>
      </c>
      <c r="F33" s="151">
        <f t="shared" si="1"/>
        <v>12.295000000000002</v>
      </c>
      <c r="G33" s="142">
        <v>16.88</v>
      </c>
      <c r="H33" s="140"/>
      <c r="I33" s="137">
        <v>2.8794119999999999</v>
      </c>
      <c r="J33" s="143" t="e">
        <v>#N/A</v>
      </c>
      <c r="K33" s="142">
        <f t="shared" si="2"/>
        <v>2.7314104999999995</v>
      </c>
      <c r="L33" s="142">
        <v>2.8794119999999999</v>
      </c>
      <c r="M33" s="140"/>
    </row>
    <row r="34" spans="2:13" x14ac:dyDescent="0.25">
      <c r="B34" s="133">
        <f t="shared" si="0"/>
        <v>2015</v>
      </c>
      <c r="C34" s="136">
        <v>42248</v>
      </c>
      <c r="D34" s="137">
        <v>16.399999999999999</v>
      </c>
      <c r="E34" s="143" t="e">
        <v>#N/A</v>
      </c>
      <c r="F34" s="151">
        <f t="shared" si="1"/>
        <v>12.295000000000002</v>
      </c>
      <c r="G34" s="142">
        <v>16.399999999999999</v>
      </c>
      <c r="H34" s="140"/>
      <c r="I34" s="137">
        <v>2.7610800000000002</v>
      </c>
      <c r="J34" s="143" t="e">
        <v>#N/A</v>
      </c>
      <c r="K34" s="142">
        <f t="shared" si="2"/>
        <v>2.7314104999999995</v>
      </c>
      <c r="L34" s="142">
        <v>2.7610800000000002</v>
      </c>
      <c r="M34" s="140"/>
    </row>
    <row r="35" spans="2:13" x14ac:dyDescent="0.25">
      <c r="B35" s="133">
        <f t="shared" si="0"/>
        <v>2015</v>
      </c>
      <c r="C35" s="136">
        <v>42278</v>
      </c>
      <c r="D35" s="137">
        <v>12.6</v>
      </c>
      <c r="E35" s="143" t="e">
        <v>#N/A</v>
      </c>
      <c r="F35" s="151">
        <f t="shared" si="1"/>
        <v>12.295000000000002</v>
      </c>
      <c r="G35" s="142">
        <v>12.6</v>
      </c>
      <c r="H35" s="140"/>
      <c r="I35" s="137">
        <v>2.4299580000000001</v>
      </c>
      <c r="J35" s="143" t="e">
        <v>#N/A</v>
      </c>
      <c r="K35" s="142">
        <f t="shared" si="2"/>
        <v>2.7314104999999995</v>
      </c>
      <c r="L35" s="142">
        <v>2.4299580000000001</v>
      </c>
      <c r="M35" s="140"/>
    </row>
    <row r="36" spans="2:13" x14ac:dyDescent="0.25">
      <c r="B36" s="133">
        <f t="shared" si="0"/>
        <v>2015</v>
      </c>
      <c r="C36" s="136">
        <v>42309</v>
      </c>
      <c r="D36" s="137">
        <v>10.02</v>
      </c>
      <c r="E36" s="143" t="e">
        <v>#N/A</v>
      </c>
      <c r="F36" s="151">
        <f t="shared" si="1"/>
        <v>12.295000000000002</v>
      </c>
      <c r="G36" s="142">
        <v>10.02</v>
      </c>
      <c r="H36" s="140"/>
      <c r="I36" s="137">
        <v>2.1725340000000002</v>
      </c>
      <c r="J36" s="143" t="e">
        <v>#N/A</v>
      </c>
      <c r="K36" s="151">
        <f t="shared" si="2"/>
        <v>2.7314104999999995</v>
      </c>
      <c r="L36" s="142">
        <v>2.1725340000000002</v>
      </c>
      <c r="M36" s="140"/>
    </row>
    <row r="37" spans="2:13" x14ac:dyDescent="0.25">
      <c r="B37" s="133">
        <f t="shared" si="0"/>
        <v>2015</v>
      </c>
      <c r="C37" s="136">
        <v>42339</v>
      </c>
      <c r="D37" s="137">
        <v>9.27</v>
      </c>
      <c r="E37" s="143" t="e">
        <v>#N/A</v>
      </c>
      <c r="F37" s="142"/>
      <c r="G37" s="142">
        <v>9.27</v>
      </c>
      <c r="H37" s="140"/>
      <c r="I37" s="137">
        <v>2.0023019999999998</v>
      </c>
      <c r="J37" s="143" t="e">
        <v>#N/A</v>
      </c>
      <c r="K37" s="142"/>
      <c r="L37" s="142">
        <v>2.0023019999999998</v>
      </c>
      <c r="M37" s="140"/>
    </row>
    <row r="38" spans="2:13" x14ac:dyDescent="0.25">
      <c r="B38" s="133">
        <f t="shared" si="0"/>
        <v>2016</v>
      </c>
      <c r="C38" s="136">
        <v>42370</v>
      </c>
      <c r="D38" s="137">
        <v>8.2799999999999994</v>
      </c>
      <c r="E38" s="143" t="e">
        <v>#N/A</v>
      </c>
      <c r="F38" s="142"/>
      <c r="G38" s="142">
        <v>8.2799999999999994</v>
      </c>
      <c r="H38" s="140"/>
      <c r="I38" s="137">
        <v>2.3674710000000001</v>
      </c>
      <c r="J38" s="143" t="e">
        <v>#N/A</v>
      </c>
      <c r="K38" s="142"/>
      <c r="L38" s="142">
        <v>2.3674710000000001</v>
      </c>
      <c r="M38" s="140"/>
    </row>
    <row r="39" spans="2:13" x14ac:dyDescent="0.25">
      <c r="B39" s="133">
        <f t="shared" si="0"/>
        <v>2016</v>
      </c>
      <c r="C39" s="136">
        <v>42401</v>
      </c>
      <c r="D39" s="137">
        <v>8.36</v>
      </c>
      <c r="E39" s="143" t="e">
        <v>#N/A</v>
      </c>
      <c r="F39" s="151">
        <f t="shared" ref="F39" si="3">AVERAGEIF($B$26:$B$97,B39,$G$26:$G$97)</f>
        <v>12.17</v>
      </c>
      <c r="G39" s="142">
        <v>8.36</v>
      </c>
      <c r="H39" s="140"/>
      <c r="I39" s="137">
        <v>2.0625930000000001</v>
      </c>
      <c r="J39" s="143" t="e">
        <v>#N/A</v>
      </c>
      <c r="K39" s="151">
        <f t="shared" ref="K39" si="4">AVERAGEIF($B$26:$B$97,B39,$L$26:$L$97)</f>
        <v>2.6079685833333328</v>
      </c>
      <c r="L39" s="142">
        <v>2.0625930000000001</v>
      </c>
      <c r="M39" s="140"/>
    </row>
    <row r="40" spans="2:13" x14ac:dyDescent="0.25">
      <c r="B40" s="133">
        <f t="shared" si="0"/>
        <v>2016</v>
      </c>
      <c r="C40" s="136">
        <v>42430</v>
      </c>
      <c r="D40" s="137">
        <v>9.19</v>
      </c>
      <c r="E40" s="143" t="e">
        <v>#N/A</v>
      </c>
      <c r="F40" s="142">
        <f t="shared" ref="F40:F48" si="5">AVERAGEIF($B$26:$B$97,B40,$G$26:$G$97)</f>
        <v>12.17</v>
      </c>
      <c r="G40" s="142">
        <v>9.19</v>
      </c>
      <c r="H40" s="140"/>
      <c r="I40" s="137">
        <v>1.7929729999999999</v>
      </c>
      <c r="J40" s="143" t="e">
        <v>#N/A</v>
      </c>
      <c r="K40" s="142">
        <f t="shared" ref="K40:K48" si="6">AVERAGEIF($B$26:$B$97,B40,$L$26:$L$97)</f>
        <v>2.6079685833333328</v>
      </c>
      <c r="L40" s="142">
        <v>1.7929729999999999</v>
      </c>
      <c r="M40" s="140"/>
    </row>
    <row r="41" spans="2:13" x14ac:dyDescent="0.25">
      <c r="B41" s="133">
        <f t="shared" si="0"/>
        <v>2016</v>
      </c>
      <c r="C41" s="136">
        <v>42461</v>
      </c>
      <c r="D41" s="137">
        <v>9.65</v>
      </c>
      <c r="E41" s="143" t="e">
        <v>#N/A</v>
      </c>
      <c r="F41" s="142">
        <f t="shared" si="5"/>
        <v>12.17</v>
      </c>
      <c r="G41" s="142">
        <v>9.65</v>
      </c>
      <c r="H41" s="140"/>
      <c r="I41" s="137">
        <v>1.9879290000000001</v>
      </c>
      <c r="J41" s="143" t="e">
        <v>#N/A</v>
      </c>
      <c r="K41" s="142">
        <f t="shared" si="6"/>
        <v>2.6079685833333328</v>
      </c>
      <c r="L41" s="142">
        <v>1.9879290000000001</v>
      </c>
      <c r="M41" s="140"/>
    </row>
    <row r="42" spans="2:13" x14ac:dyDescent="0.25">
      <c r="B42" s="133">
        <f t="shared" si="0"/>
        <v>2016</v>
      </c>
      <c r="C42" s="136">
        <v>42491</v>
      </c>
      <c r="D42" s="137">
        <v>11.62</v>
      </c>
      <c r="E42" s="143" t="e">
        <v>#N/A</v>
      </c>
      <c r="F42" s="142">
        <f t="shared" si="5"/>
        <v>12.17</v>
      </c>
      <c r="G42" s="142">
        <v>11.62</v>
      </c>
      <c r="H42" s="140"/>
      <c r="I42" s="137">
        <v>1.9931140000000001</v>
      </c>
      <c r="J42" s="143" t="e">
        <v>#N/A</v>
      </c>
      <c r="K42" s="142">
        <f t="shared" si="6"/>
        <v>2.6079685833333328</v>
      </c>
      <c r="L42" s="142">
        <v>1.9931140000000001</v>
      </c>
      <c r="M42" s="140"/>
    </row>
    <row r="43" spans="2:13" x14ac:dyDescent="0.25">
      <c r="B43" s="133">
        <f t="shared" si="0"/>
        <v>2016</v>
      </c>
      <c r="C43" s="136">
        <v>42522</v>
      </c>
      <c r="D43" s="137">
        <v>14.43</v>
      </c>
      <c r="E43" s="143" t="e">
        <v>#N/A</v>
      </c>
      <c r="F43" s="142">
        <f t="shared" si="5"/>
        <v>12.17</v>
      </c>
      <c r="G43" s="142">
        <v>14.43</v>
      </c>
      <c r="H43" s="140"/>
      <c r="I43" s="137">
        <v>2.6827190000000001</v>
      </c>
      <c r="J43" s="143" t="e">
        <v>#N/A</v>
      </c>
      <c r="K43" s="142">
        <f t="shared" si="6"/>
        <v>2.6079685833333328</v>
      </c>
      <c r="L43" s="142">
        <v>2.6827190000000001</v>
      </c>
      <c r="M43" s="140"/>
    </row>
    <row r="44" spans="2:13" x14ac:dyDescent="0.25">
      <c r="B44" s="133">
        <f t="shared" si="0"/>
        <v>2016</v>
      </c>
      <c r="C44" s="136">
        <v>42552</v>
      </c>
      <c r="D44" s="137">
        <v>16.559999999999999</v>
      </c>
      <c r="E44" s="143" t="e">
        <v>#N/A</v>
      </c>
      <c r="F44" s="142">
        <f t="shared" si="5"/>
        <v>12.17</v>
      </c>
      <c r="G44" s="142">
        <v>16.559999999999999</v>
      </c>
      <c r="H44" s="140"/>
      <c r="I44" s="137">
        <v>2.9264139999999998</v>
      </c>
      <c r="J44" s="143" t="e">
        <v>#N/A</v>
      </c>
      <c r="K44" s="142">
        <f t="shared" si="6"/>
        <v>2.6079685833333328</v>
      </c>
      <c r="L44" s="142">
        <v>2.9264139999999998</v>
      </c>
      <c r="M44" s="140"/>
    </row>
    <row r="45" spans="2:13" x14ac:dyDescent="0.25">
      <c r="B45" s="133">
        <f t="shared" si="0"/>
        <v>2016</v>
      </c>
      <c r="C45" s="136">
        <v>42583</v>
      </c>
      <c r="D45" s="137">
        <v>17.600000000000001</v>
      </c>
      <c r="E45" s="143" t="e">
        <v>#N/A</v>
      </c>
      <c r="F45" s="142">
        <f t="shared" si="5"/>
        <v>12.17</v>
      </c>
      <c r="G45" s="142">
        <v>17.600000000000001</v>
      </c>
      <c r="H45" s="140"/>
      <c r="I45" s="137">
        <v>2.9264139999999998</v>
      </c>
      <c r="J45" s="143" t="e">
        <v>#N/A</v>
      </c>
      <c r="K45" s="142">
        <f t="shared" si="6"/>
        <v>2.6079685833333328</v>
      </c>
      <c r="L45" s="142">
        <v>2.9264139999999998</v>
      </c>
      <c r="M45" s="140"/>
    </row>
    <row r="46" spans="2:13" x14ac:dyDescent="0.25">
      <c r="B46" s="133">
        <f t="shared" si="0"/>
        <v>2016</v>
      </c>
      <c r="C46" s="136">
        <v>42614</v>
      </c>
      <c r="D46" s="137">
        <v>16.78</v>
      </c>
      <c r="E46" s="143" t="e">
        <v>#N/A</v>
      </c>
      <c r="F46" s="142">
        <f t="shared" si="5"/>
        <v>12.17</v>
      </c>
      <c r="G46" s="142">
        <v>16.78</v>
      </c>
      <c r="H46" s="140"/>
      <c r="I46" s="137">
        <v>3.1027040000000001</v>
      </c>
      <c r="J46" s="143" t="e">
        <v>#N/A</v>
      </c>
      <c r="K46" s="142">
        <f t="shared" si="6"/>
        <v>2.6079685833333328</v>
      </c>
      <c r="L46" s="142">
        <v>3.1027040000000001</v>
      </c>
      <c r="M46" s="140"/>
    </row>
    <row r="47" spans="2:13" x14ac:dyDescent="0.25">
      <c r="B47" s="133">
        <f t="shared" si="0"/>
        <v>2016</v>
      </c>
      <c r="C47" s="136">
        <v>42644</v>
      </c>
      <c r="D47" s="137">
        <v>13.74</v>
      </c>
      <c r="E47" s="143" t="e">
        <v>#N/A</v>
      </c>
      <c r="F47" s="142">
        <f t="shared" si="5"/>
        <v>12.17</v>
      </c>
      <c r="G47" s="142">
        <v>13.74</v>
      </c>
      <c r="H47" s="140"/>
      <c r="I47" s="137">
        <v>3.0871490000000001</v>
      </c>
      <c r="J47" s="143" t="e">
        <v>#N/A</v>
      </c>
      <c r="K47" s="142">
        <f t="shared" si="6"/>
        <v>2.6079685833333328</v>
      </c>
      <c r="L47" s="142">
        <v>3.0871490000000001</v>
      </c>
      <c r="M47" s="140"/>
    </row>
    <row r="48" spans="2:13" x14ac:dyDescent="0.25">
      <c r="B48" s="133">
        <f t="shared" si="0"/>
        <v>2016</v>
      </c>
      <c r="C48" s="136">
        <v>42675</v>
      </c>
      <c r="D48" s="137">
        <v>10.77</v>
      </c>
      <c r="E48" s="143" t="e">
        <v>#N/A</v>
      </c>
      <c r="F48" s="151">
        <f t="shared" si="5"/>
        <v>12.17</v>
      </c>
      <c r="G48" s="142">
        <v>10.77</v>
      </c>
      <c r="H48" s="140"/>
      <c r="I48" s="137">
        <v>2.6422759999999998</v>
      </c>
      <c r="J48" s="143" t="e">
        <v>#N/A</v>
      </c>
      <c r="K48" s="151">
        <f t="shared" si="6"/>
        <v>2.6079685833333328</v>
      </c>
      <c r="L48" s="142">
        <v>2.6422759999999998</v>
      </c>
      <c r="M48" s="140"/>
    </row>
    <row r="49" spans="2:13" x14ac:dyDescent="0.25">
      <c r="B49" s="133">
        <f t="shared" si="0"/>
        <v>2016</v>
      </c>
      <c r="C49" s="136">
        <v>42705</v>
      </c>
      <c r="D49" s="137">
        <v>9.06</v>
      </c>
      <c r="E49" s="143" t="e">
        <v>#N/A</v>
      </c>
      <c r="F49" s="142"/>
      <c r="G49" s="142">
        <v>9.06</v>
      </c>
      <c r="H49" s="140"/>
      <c r="I49" s="137">
        <v>3.7238669999999998</v>
      </c>
      <c r="J49" s="143" t="e">
        <v>#N/A</v>
      </c>
      <c r="K49" s="142"/>
      <c r="L49" s="142">
        <v>3.7238669999999998</v>
      </c>
      <c r="M49" s="140"/>
    </row>
    <row r="50" spans="2:13" x14ac:dyDescent="0.25">
      <c r="B50" s="133">
        <f t="shared" si="0"/>
        <v>2017</v>
      </c>
      <c r="C50" s="136">
        <v>42736</v>
      </c>
      <c r="D50" s="137">
        <v>9.32</v>
      </c>
      <c r="E50" s="143" t="e">
        <v>#N/A</v>
      </c>
      <c r="F50" s="142"/>
      <c r="G50" s="142">
        <v>9.32</v>
      </c>
      <c r="H50" s="140"/>
      <c r="I50" s="137">
        <v>3.4262480000000002</v>
      </c>
      <c r="J50" s="143" t="e">
        <v>#N/A</v>
      </c>
      <c r="K50" s="142"/>
      <c r="L50" s="142">
        <v>3.4262480000000002</v>
      </c>
      <c r="M50" s="140"/>
    </row>
    <row r="51" spans="2:13" x14ac:dyDescent="0.25">
      <c r="B51" s="133">
        <f t="shared" si="0"/>
        <v>2017</v>
      </c>
      <c r="C51" s="136">
        <v>42767</v>
      </c>
      <c r="D51" s="137">
        <v>10.01</v>
      </c>
      <c r="E51" s="143" t="e">
        <v>#N/A</v>
      </c>
      <c r="F51" s="151">
        <f t="shared" ref="F51" si="7">AVERAGEIF($B$26:$B$97,B51,$G$26:$G$97)</f>
        <v>12.970833333333331</v>
      </c>
      <c r="G51" s="142">
        <v>10.01</v>
      </c>
      <c r="H51" s="140"/>
      <c r="I51" s="137">
        <v>2.9575239999999998</v>
      </c>
      <c r="J51" s="143" t="e">
        <v>#N/A</v>
      </c>
      <c r="K51" s="151">
        <f t="shared" ref="K51" si="8">AVERAGEIF($B$26:$B$97,B51,$L$26:$L$97)</f>
        <v>3.0970005</v>
      </c>
      <c r="L51" s="142">
        <v>2.9575239999999998</v>
      </c>
      <c r="M51" s="140"/>
    </row>
    <row r="52" spans="2:13" x14ac:dyDescent="0.25">
      <c r="B52" s="133">
        <f t="shared" si="0"/>
        <v>2017</v>
      </c>
      <c r="C52" s="136">
        <v>42795</v>
      </c>
      <c r="D52" s="137">
        <v>9.86</v>
      </c>
      <c r="E52" s="143" t="e">
        <v>#N/A</v>
      </c>
      <c r="F52" s="142">
        <f t="shared" ref="F52:F60" si="9">AVERAGEIF($B$26:$B$97,B52,$G$26:$G$97)</f>
        <v>12.970833333333331</v>
      </c>
      <c r="G52" s="142">
        <v>9.86</v>
      </c>
      <c r="H52" s="140"/>
      <c r="I52" s="137">
        <v>2.9865599999999999</v>
      </c>
      <c r="J52" s="143" t="e">
        <v>#N/A</v>
      </c>
      <c r="K52" s="142">
        <f t="shared" ref="K52:K60" si="10">AVERAGEIF($B$26:$B$97,B52,$L$26:$L$97)</f>
        <v>3.0970005</v>
      </c>
      <c r="L52" s="142">
        <v>2.9865599999999999</v>
      </c>
      <c r="M52" s="140"/>
    </row>
    <row r="53" spans="2:13" x14ac:dyDescent="0.25">
      <c r="B53" s="133">
        <f t="shared" si="0"/>
        <v>2017</v>
      </c>
      <c r="C53" s="136">
        <v>42826</v>
      </c>
      <c r="D53" s="137">
        <v>11.34</v>
      </c>
      <c r="E53" s="143" t="e">
        <v>#N/A</v>
      </c>
      <c r="F53" s="142">
        <f t="shared" si="9"/>
        <v>12.970833333333331</v>
      </c>
      <c r="G53" s="142">
        <v>11.34</v>
      </c>
      <c r="H53" s="140"/>
      <c r="I53" s="137">
        <v>3.2178110000000002</v>
      </c>
      <c r="J53" s="143" t="e">
        <v>#N/A</v>
      </c>
      <c r="K53" s="142">
        <f t="shared" si="10"/>
        <v>3.0970005</v>
      </c>
      <c r="L53" s="142">
        <v>3.2178110000000002</v>
      </c>
      <c r="M53" s="140"/>
    </row>
    <row r="54" spans="2:13" x14ac:dyDescent="0.25">
      <c r="B54" s="133">
        <f t="shared" si="0"/>
        <v>2017</v>
      </c>
      <c r="C54" s="136">
        <v>42856</v>
      </c>
      <c r="D54" s="137">
        <v>13.26</v>
      </c>
      <c r="E54" s="143" t="e">
        <v>#N/A</v>
      </c>
      <c r="F54" s="142">
        <f t="shared" si="9"/>
        <v>12.970833333333331</v>
      </c>
      <c r="G54" s="142">
        <v>13.26</v>
      </c>
      <c r="H54" s="140"/>
      <c r="I54" s="137">
        <v>3.2665500000000001</v>
      </c>
      <c r="J54" s="143" t="e">
        <v>#N/A</v>
      </c>
      <c r="K54" s="142">
        <f t="shared" si="10"/>
        <v>3.0970005</v>
      </c>
      <c r="L54" s="142">
        <v>3.2665500000000001</v>
      </c>
      <c r="M54" s="140"/>
    </row>
    <row r="55" spans="2:13" x14ac:dyDescent="0.25">
      <c r="B55" s="133">
        <f t="shared" si="0"/>
        <v>2017</v>
      </c>
      <c r="C55" s="136">
        <v>42887</v>
      </c>
      <c r="D55" s="137">
        <v>16.059999999999999</v>
      </c>
      <c r="E55" s="143" t="e">
        <v>#N/A</v>
      </c>
      <c r="F55" s="142">
        <f t="shared" si="9"/>
        <v>12.970833333333331</v>
      </c>
      <c r="G55" s="142">
        <v>16.059999999999999</v>
      </c>
      <c r="H55" s="140"/>
      <c r="I55" s="137">
        <v>3.0850749999999998</v>
      </c>
      <c r="J55" s="143" t="e">
        <v>#N/A</v>
      </c>
      <c r="K55" s="142">
        <f t="shared" si="10"/>
        <v>3.0970005</v>
      </c>
      <c r="L55" s="142">
        <v>3.0850749999999998</v>
      </c>
      <c r="M55" s="140"/>
    </row>
    <row r="56" spans="2:13" x14ac:dyDescent="0.25">
      <c r="B56" s="133">
        <f t="shared" si="0"/>
        <v>2017</v>
      </c>
      <c r="C56" s="136">
        <v>42917</v>
      </c>
      <c r="D56" s="137">
        <v>17.86</v>
      </c>
      <c r="E56" s="143" t="e">
        <v>#N/A</v>
      </c>
      <c r="F56" s="142">
        <f t="shared" si="9"/>
        <v>12.970833333333331</v>
      </c>
      <c r="G56" s="142">
        <v>17.86</v>
      </c>
      <c r="H56" s="140"/>
      <c r="I56" s="137">
        <v>3.094408</v>
      </c>
      <c r="J56" s="143" t="e">
        <v>#N/A</v>
      </c>
      <c r="K56" s="142">
        <f t="shared" si="10"/>
        <v>3.0970005</v>
      </c>
      <c r="L56" s="142">
        <v>3.094408</v>
      </c>
      <c r="M56" s="140"/>
    </row>
    <row r="57" spans="2:13" x14ac:dyDescent="0.25">
      <c r="B57" s="133">
        <f t="shared" si="0"/>
        <v>2017</v>
      </c>
      <c r="C57" s="136">
        <v>42948</v>
      </c>
      <c r="D57" s="137">
        <v>18.22</v>
      </c>
      <c r="E57" s="143" t="e">
        <v>#N/A</v>
      </c>
      <c r="F57" s="142">
        <f t="shared" si="9"/>
        <v>12.970833333333331</v>
      </c>
      <c r="G57" s="142">
        <v>18.22</v>
      </c>
      <c r="H57" s="140"/>
      <c r="I57" s="137">
        <v>3.0072999999999999</v>
      </c>
      <c r="J57" s="143" t="e">
        <v>#N/A</v>
      </c>
      <c r="K57" s="142">
        <f t="shared" si="10"/>
        <v>3.0970005</v>
      </c>
      <c r="L57" s="142">
        <v>3.0072999999999999</v>
      </c>
      <c r="M57" s="140"/>
    </row>
    <row r="58" spans="2:13" x14ac:dyDescent="0.25">
      <c r="B58" s="133">
        <f t="shared" si="0"/>
        <v>2017</v>
      </c>
      <c r="C58" s="136">
        <v>42979</v>
      </c>
      <c r="D58" s="137">
        <v>16.920000000000002</v>
      </c>
      <c r="E58" s="143" t="e">
        <v>#N/A</v>
      </c>
      <c r="F58" s="142">
        <f t="shared" si="9"/>
        <v>12.970833333333331</v>
      </c>
      <c r="G58" s="142">
        <v>16.920000000000002</v>
      </c>
      <c r="H58" s="140"/>
      <c r="I58" s="137">
        <v>3.086112</v>
      </c>
      <c r="J58" s="143" t="e">
        <v>#N/A</v>
      </c>
      <c r="K58" s="142">
        <f t="shared" si="10"/>
        <v>3.0970005</v>
      </c>
      <c r="L58" s="142">
        <v>3.086112</v>
      </c>
      <c r="M58" s="140"/>
    </row>
    <row r="59" spans="2:13" x14ac:dyDescent="0.25">
      <c r="B59" s="133">
        <f t="shared" si="0"/>
        <v>2017</v>
      </c>
      <c r="C59" s="136">
        <v>43009</v>
      </c>
      <c r="D59" s="137">
        <v>13.36</v>
      </c>
      <c r="E59" s="143" t="e">
        <v>#N/A</v>
      </c>
      <c r="F59" s="142">
        <f t="shared" si="9"/>
        <v>12.970833333333331</v>
      </c>
      <c r="G59" s="142">
        <v>13.36</v>
      </c>
      <c r="H59" s="140"/>
      <c r="I59" s="137">
        <v>2.9855230000000001</v>
      </c>
      <c r="J59" s="143" t="e">
        <v>#N/A</v>
      </c>
      <c r="K59" s="142">
        <f t="shared" si="10"/>
        <v>3.0970005</v>
      </c>
      <c r="L59" s="142">
        <v>2.9855230000000001</v>
      </c>
      <c r="M59" s="140"/>
    </row>
    <row r="60" spans="2:13" x14ac:dyDescent="0.25">
      <c r="B60" s="133">
        <f t="shared" si="0"/>
        <v>2017</v>
      </c>
      <c r="C60" s="136">
        <v>43040</v>
      </c>
      <c r="D60" s="137">
        <v>10.15</v>
      </c>
      <c r="E60" s="143" t="e">
        <v>#N/A</v>
      </c>
      <c r="F60" s="151">
        <f t="shared" si="9"/>
        <v>12.970833333333331</v>
      </c>
      <c r="G60" s="142">
        <v>10.15</v>
      </c>
      <c r="H60" s="140"/>
      <c r="I60" s="137">
        <v>3.125518</v>
      </c>
      <c r="J60" s="143" t="e">
        <v>#N/A</v>
      </c>
      <c r="K60" s="151">
        <f t="shared" si="10"/>
        <v>3.0970005</v>
      </c>
      <c r="L60" s="142">
        <v>3.125518</v>
      </c>
      <c r="M60" s="140"/>
    </row>
    <row r="61" spans="2:13" x14ac:dyDescent="0.25">
      <c r="B61" s="133">
        <f t="shared" si="0"/>
        <v>2017</v>
      </c>
      <c r="C61" s="136">
        <v>43070</v>
      </c>
      <c r="D61" s="137">
        <v>9.2899999999999991</v>
      </c>
      <c r="E61" s="143" t="e">
        <v>#N/A</v>
      </c>
      <c r="F61" s="142"/>
      <c r="G61" s="142">
        <v>9.2899999999999991</v>
      </c>
      <c r="H61" s="140"/>
      <c r="I61" s="137">
        <v>2.9253770000000001</v>
      </c>
      <c r="J61" s="143" t="e">
        <v>#N/A</v>
      </c>
      <c r="K61" s="142"/>
      <c r="L61" s="142">
        <v>2.9253770000000001</v>
      </c>
      <c r="M61" s="140"/>
    </row>
    <row r="62" spans="2:13" x14ac:dyDescent="0.25">
      <c r="B62" s="133">
        <f t="shared" si="0"/>
        <v>2018</v>
      </c>
      <c r="C62" s="136">
        <v>43101</v>
      </c>
      <c r="D62" s="137">
        <v>8.91</v>
      </c>
      <c r="E62" s="143" t="e">
        <v>#N/A</v>
      </c>
      <c r="F62" s="142"/>
      <c r="G62" s="142">
        <v>8.91</v>
      </c>
      <c r="H62" s="140"/>
      <c r="I62" s="137">
        <v>3.82653</v>
      </c>
      <c r="J62" s="143" t="e">
        <v>#N/A</v>
      </c>
      <c r="K62" s="142"/>
      <c r="L62" s="142">
        <v>3.82653</v>
      </c>
      <c r="M62" s="140"/>
    </row>
    <row r="63" spans="2:13" x14ac:dyDescent="0.25">
      <c r="B63" s="133">
        <f t="shared" si="0"/>
        <v>2018</v>
      </c>
      <c r="C63" s="136">
        <v>43132</v>
      </c>
      <c r="D63" s="137">
        <v>9.6300000000000008</v>
      </c>
      <c r="E63" s="143" t="e">
        <v>#N/A</v>
      </c>
      <c r="F63" s="142">
        <f t="shared" ref="F63:F72" si="11">AVERAGEIF($B$26:$B$97,B63,$G$26:$G$97)</f>
        <v>12.80902925</v>
      </c>
      <c r="G63" s="142">
        <v>9.6300000000000008</v>
      </c>
      <c r="H63" s="140"/>
      <c r="I63" s="137">
        <v>2.7687900000000001</v>
      </c>
      <c r="J63" s="143" t="e">
        <v>#N/A</v>
      </c>
      <c r="K63" s="151">
        <f t="shared" ref="K63" si="12">AVERAGEIF($B$26:$B$97,B63,$L$26:$L$97)</f>
        <v>3.2676734166666663</v>
      </c>
      <c r="L63" s="142">
        <v>2.7687900000000001</v>
      </c>
      <c r="M63" s="140"/>
    </row>
    <row r="64" spans="2:13" x14ac:dyDescent="0.25">
      <c r="B64" s="133">
        <f t="shared" si="0"/>
        <v>2018</v>
      </c>
      <c r="C64" s="136">
        <v>43160</v>
      </c>
      <c r="D64" s="137">
        <v>9.7799999999999994</v>
      </c>
      <c r="E64" s="143" t="e">
        <v>#N/A</v>
      </c>
      <c r="F64" s="142">
        <f t="shared" si="11"/>
        <v>12.80902925</v>
      </c>
      <c r="G64" s="142">
        <v>9.7799999999999994</v>
      </c>
      <c r="H64" s="140"/>
      <c r="I64" s="137">
        <v>2.7926410000000002</v>
      </c>
      <c r="J64" s="143" t="e">
        <v>#N/A</v>
      </c>
      <c r="K64" s="142">
        <f t="shared" ref="K64:K72" si="13">AVERAGEIF($B$26:$B$97,B64,$L$26:$L$97)</f>
        <v>3.2676734166666663</v>
      </c>
      <c r="L64" s="142">
        <v>2.7926410000000002</v>
      </c>
      <c r="M64" s="140"/>
    </row>
    <row r="65" spans="2:13" x14ac:dyDescent="0.25">
      <c r="B65" s="133">
        <f t="shared" si="0"/>
        <v>2018</v>
      </c>
      <c r="C65" s="136">
        <v>43191</v>
      </c>
      <c r="D65" s="137">
        <v>10.039999999999999</v>
      </c>
      <c r="E65" s="143" t="e">
        <v>#N/A</v>
      </c>
      <c r="F65" s="152">
        <f t="shared" si="11"/>
        <v>12.80902925</v>
      </c>
      <c r="G65" s="142">
        <v>10.039999999999999</v>
      </c>
      <c r="H65" s="140"/>
      <c r="I65" s="137">
        <v>2.8994520000000001</v>
      </c>
      <c r="J65" s="143" t="e">
        <v>#N/A</v>
      </c>
      <c r="K65" s="142">
        <f t="shared" si="13"/>
        <v>3.2676734166666663</v>
      </c>
      <c r="L65" s="142">
        <v>2.8994520000000001</v>
      </c>
      <c r="M65" s="140"/>
    </row>
    <row r="66" spans="2:13" x14ac:dyDescent="0.25">
      <c r="B66" s="133">
        <f t="shared" si="0"/>
        <v>2018</v>
      </c>
      <c r="C66" s="136">
        <v>43221</v>
      </c>
      <c r="D66" s="137">
        <v>13.65</v>
      </c>
      <c r="E66" s="143" t="e">
        <v>#N/A</v>
      </c>
      <c r="F66" s="152">
        <f t="shared" si="11"/>
        <v>12.80902925</v>
      </c>
      <c r="G66" s="142">
        <v>13.65</v>
      </c>
      <c r="H66" s="140"/>
      <c r="I66" s="137">
        <v>2.9036</v>
      </c>
      <c r="J66" s="143" t="e">
        <v>#N/A</v>
      </c>
      <c r="K66" s="142">
        <f t="shared" si="13"/>
        <v>3.2676734166666663</v>
      </c>
      <c r="L66" s="142">
        <v>2.9036</v>
      </c>
      <c r="M66" s="140"/>
    </row>
    <row r="67" spans="2:13" x14ac:dyDescent="0.25">
      <c r="B67" s="133">
        <f t="shared" si="0"/>
        <v>2018</v>
      </c>
      <c r="C67" s="136">
        <v>43252</v>
      </c>
      <c r="D67" s="137">
        <v>16.510000000000002</v>
      </c>
      <c r="E67" s="143" t="e">
        <v>#N/A</v>
      </c>
      <c r="F67" s="152">
        <f t="shared" si="11"/>
        <v>12.80902925</v>
      </c>
      <c r="G67" s="142">
        <v>16.510000000000002</v>
      </c>
      <c r="H67" s="140"/>
      <c r="I67" s="137">
        <v>3.0767790000000002</v>
      </c>
      <c r="J67" s="143" t="e">
        <v>#N/A</v>
      </c>
      <c r="K67" s="142">
        <f t="shared" si="13"/>
        <v>3.2676734166666663</v>
      </c>
      <c r="L67" s="142">
        <v>3.0767790000000002</v>
      </c>
      <c r="M67" s="140"/>
    </row>
    <row r="68" spans="2:13" x14ac:dyDescent="0.25">
      <c r="B68" s="133">
        <f t="shared" si="0"/>
        <v>2018</v>
      </c>
      <c r="C68" s="136">
        <v>43282</v>
      </c>
      <c r="D68" s="137">
        <v>17.920000000000002</v>
      </c>
      <c r="E68" s="143" t="e">
        <v>#N/A</v>
      </c>
      <c r="F68" s="152">
        <f t="shared" si="11"/>
        <v>12.80902925</v>
      </c>
      <c r="G68" s="142">
        <v>17.920000000000002</v>
      </c>
      <c r="H68" s="140"/>
      <c r="I68" s="137">
        <v>2.937821</v>
      </c>
      <c r="J68" s="143" t="e">
        <v>#N/A</v>
      </c>
      <c r="K68" s="142">
        <f t="shared" si="13"/>
        <v>3.2676734166666663</v>
      </c>
      <c r="L68" s="142">
        <v>2.937821</v>
      </c>
      <c r="M68" s="140"/>
    </row>
    <row r="69" spans="2:13" x14ac:dyDescent="0.25">
      <c r="B69" s="133">
        <f t="shared" si="0"/>
        <v>2018</v>
      </c>
      <c r="C69" s="136">
        <v>43313</v>
      </c>
      <c r="D69" s="137">
        <v>18.63</v>
      </c>
      <c r="E69" s="143" t="e">
        <v>#N/A</v>
      </c>
      <c r="F69" s="152">
        <f t="shared" si="11"/>
        <v>12.80902925</v>
      </c>
      <c r="G69" s="142">
        <v>18.63</v>
      </c>
      <c r="H69" s="140"/>
      <c r="I69" s="137">
        <v>3.070557</v>
      </c>
      <c r="J69" s="143" t="e">
        <v>#N/A</v>
      </c>
      <c r="K69" s="142">
        <f t="shared" si="13"/>
        <v>3.2676734166666663</v>
      </c>
      <c r="L69" s="142">
        <v>3.070557</v>
      </c>
      <c r="M69" s="140"/>
    </row>
    <row r="70" spans="2:13" x14ac:dyDescent="0.25">
      <c r="B70" s="133">
        <f t="shared" si="0"/>
        <v>2018</v>
      </c>
      <c r="C70" s="136">
        <v>43344</v>
      </c>
      <c r="D70" s="137">
        <v>17.32</v>
      </c>
      <c r="E70" s="143" t="e">
        <v>#N/A</v>
      </c>
      <c r="F70" s="152">
        <f t="shared" si="11"/>
        <v>12.80902925</v>
      </c>
      <c r="G70" s="142">
        <v>17.32</v>
      </c>
      <c r="H70" s="140"/>
      <c r="I70" s="137">
        <v>3.1058150000000002</v>
      </c>
      <c r="J70" s="143" t="e">
        <v>#N/A</v>
      </c>
      <c r="K70" s="142">
        <f t="shared" si="13"/>
        <v>3.2676734166666663</v>
      </c>
      <c r="L70" s="142">
        <v>3.1058150000000002</v>
      </c>
      <c r="M70" s="140"/>
    </row>
    <row r="71" spans="2:13" x14ac:dyDescent="0.25">
      <c r="B71" s="133">
        <f t="shared" si="0"/>
        <v>2018</v>
      </c>
      <c r="C71" s="136">
        <v>43374</v>
      </c>
      <c r="D71" s="137">
        <v>12.26</v>
      </c>
      <c r="E71" s="143" t="e">
        <v>#N/A</v>
      </c>
      <c r="F71" s="152">
        <f t="shared" si="11"/>
        <v>12.80902925</v>
      </c>
      <c r="G71" s="142">
        <v>12.26</v>
      </c>
      <c r="H71" s="140"/>
      <c r="I71" s="137">
        <v>3.3972120000000001</v>
      </c>
      <c r="J71" s="143" t="e">
        <v>#N/A</v>
      </c>
      <c r="K71" s="142">
        <f t="shared" si="13"/>
        <v>3.2676734166666663</v>
      </c>
      <c r="L71" s="142">
        <v>3.3972120000000001</v>
      </c>
      <c r="M71" s="140"/>
    </row>
    <row r="72" spans="2:13" x14ac:dyDescent="0.25">
      <c r="B72" s="133">
        <f t="shared" si="0"/>
        <v>2018</v>
      </c>
      <c r="C72" s="136">
        <v>43405</v>
      </c>
      <c r="D72" s="137">
        <v>9.43</v>
      </c>
      <c r="E72" s="143" t="e">
        <v>#N/A</v>
      </c>
      <c r="F72" s="142">
        <f t="shared" si="11"/>
        <v>12.80902925</v>
      </c>
      <c r="G72" s="142">
        <v>9.43</v>
      </c>
      <c r="H72" s="140"/>
      <c r="I72" s="137">
        <v>4.2423669999999998</v>
      </c>
      <c r="J72" s="143" t="e">
        <v>#N/A</v>
      </c>
      <c r="K72" s="151">
        <f t="shared" si="13"/>
        <v>3.2676734166666663</v>
      </c>
      <c r="L72" s="142">
        <v>4.2423669999999998</v>
      </c>
      <c r="M72" s="140"/>
    </row>
    <row r="73" spans="2:13" x14ac:dyDescent="0.25">
      <c r="B73" s="133">
        <f t="shared" si="0"/>
        <v>2018</v>
      </c>
      <c r="C73" s="136">
        <v>43435</v>
      </c>
      <c r="D73" s="137">
        <v>9.6283510000000003</v>
      </c>
      <c r="E73" s="143" t="e">
        <v>#N/A</v>
      </c>
      <c r="F73" s="142"/>
      <c r="G73" s="142">
        <v>9.6283510000000003</v>
      </c>
      <c r="H73" s="140"/>
      <c r="I73" s="137">
        <v>4.1905169999999998</v>
      </c>
      <c r="J73" s="143" t="e">
        <v>#N/A</v>
      </c>
      <c r="K73" s="142"/>
      <c r="L73" s="142">
        <v>4.1905169999999998</v>
      </c>
      <c r="M73" s="140"/>
    </row>
    <row r="74" spans="2:13" x14ac:dyDescent="0.25">
      <c r="B74" s="133">
        <f t="shared" ref="B74:B97" si="14">YEAR(C74)</f>
        <v>2019</v>
      </c>
      <c r="C74" s="136">
        <v>43466</v>
      </c>
      <c r="D74" s="137">
        <v>9.6921009999999992</v>
      </c>
      <c r="E74" s="143">
        <v>9.6921009999999992</v>
      </c>
      <c r="F74" s="142"/>
      <c r="G74" s="142">
        <v>9.6921009999999992</v>
      </c>
      <c r="H74" s="140"/>
      <c r="I74" s="137">
        <v>3.2447729999999999</v>
      </c>
      <c r="J74" s="143">
        <v>3.2447729999999999</v>
      </c>
      <c r="K74" s="142"/>
      <c r="L74" s="142">
        <v>3.2447729999999999</v>
      </c>
      <c r="M74" s="140"/>
    </row>
    <row r="75" spans="2:13" x14ac:dyDescent="0.25">
      <c r="B75" s="133">
        <f t="shared" si="14"/>
        <v>2019</v>
      </c>
      <c r="C75" s="136">
        <v>43497</v>
      </c>
      <c r="D75" s="137" t="e">
        <v>#N/A</v>
      </c>
      <c r="E75" s="143">
        <v>9.6288009999999993</v>
      </c>
      <c r="F75" s="142">
        <f t="shared" ref="F75" si="15">AVERAGEIF($B$26:$B$97,B75,$G$26:$G$97)</f>
        <v>12.59056633333333</v>
      </c>
      <c r="G75" s="142">
        <v>9.6288009999999993</v>
      </c>
      <c r="H75" s="140"/>
      <c r="I75" s="137" t="e">
        <v>#N/A</v>
      </c>
      <c r="J75" s="143">
        <v>3.054468</v>
      </c>
      <c r="K75" s="151">
        <f t="shared" ref="K75" si="16">AVERAGEIF($B$26:$B$97,B75,$L$26:$L$97)</f>
        <v>2.9332582499999997</v>
      </c>
      <c r="L75" s="142">
        <v>3.054468</v>
      </c>
      <c r="M75" s="140"/>
    </row>
    <row r="76" spans="2:13" x14ac:dyDescent="0.25">
      <c r="B76" s="133">
        <f t="shared" si="14"/>
        <v>2019</v>
      </c>
      <c r="C76" s="136">
        <v>43525</v>
      </c>
      <c r="D76" s="137" t="e">
        <v>#N/A</v>
      </c>
      <c r="E76" s="143">
        <v>9.7782359999999997</v>
      </c>
      <c r="F76" s="142">
        <f t="shared" ref="F76:F84" si="17">AVERAGEIF($B$26:$B$97,B76,$G$26:$G$97)</f>
        <v>12.59056633333333</v>
      </c>
      <c r="G76" s="142">
        <v>9.7782359999999997</v>
      </c>
      <c r="H76" s="140"/>
      <c r="I76" s="137" t="e">
        <v>#N/A</v>
      </c>
      <c r="J76" s="143">
        <v>2.9323640000000002</v>
      </c>
      <c r="K76" s="142">
        <f t="shared" ref="K76:K84" si="18">AVERAGEIF($B$26:$B$97,B76,$L$26:$L$97)</f>
        <v>2.9332582499999997</v>
      </c>
      <c r="L76" s="142">
        <v>2.9323640000000002</v>
      </c>
      <c r="M76" s="140"/>
    </row>
    <row r="77" spans="2:13" x14ac:dyDescent="0.25">
      <c r="B77" s="133">
        <f t="shared" si="14"/>
        <v>2019</v>
      </c>
      <c r="C77" s="136">
        <v>43556</v>
      </c>
      <c r="D77" s="137" t="e">
        <v>#N/A</v>
      </c>
      <c r="E77" s="143">
        <v>10.61436</v>
      </c>
      <c r="F77" s="142">
        <f t="shared" si="17"/>
        <v>12.59056633333333</v>
      </c>
      <c r="G77" s="142">
        <v>10.61436</v>
      </c>
      <c r="H77" s="140"/>
      <c r="I77" s="137" t="e">
        <v>#N/A</v>
      </c>
      <c r="J77" s="143">
        <v>2.836182</v>
      </c>
      <c r="K77" s="142">
        <f t="shared" si="18"/>
        <v>2.9332582499999997</v>
      </c>
      <c r="L77" s="142">
        <v>2.836182</v>
      </c>
      <c r="M77" s="140"/>
    </row>
    <row r="78" spans="2:13" x14ac:dyDescent="0.25">
      <c r="B78" s="133">
        <f t="shared" si="14"/>
        <v>2019</v>
      </c>
      <c r="C78" s="136">
        <v>43586</v>
      </c>
      <c r="D78" s="137" t="e">
        <v>#N/A</v>
      </c>
      <c r="E78" s="143">
        <v>12.67789</v>
      </c>
      <c r="F78" s="142">
        <f t="shared" si="17"/>
        <v>12.59056633333333</v>
      </c>
      <c r="G78" s="142">
        <v>12.67789</v>
      </c>
      <c r="H78" s="140"/>
      <c r="I78" s="137" t="e">
        <v>#N/A</v>
      </c>
      <c r="J78" s="143">
        <v>2.7621579999999999</v>
      </c>
      <c r="K78" s="142">
        <f t="shared" si="18"/>
        <v>2.9332582499999997</v>
      </c>
      <c r="L78" s="142">
        <v>2.7621579999999999</v>
      </c>
      <c r="M78" s="140"/>
    </row>
    <row r="79" spans="2:13" x14ac:dyDescent="0.25">
      <c r="B79" s="133">
        <f t="shared" si="14"/>
        <v>2019</v>
      </c>
      <c r="C79" s="136">
        <v>43617</v>
      </c>
      <c r="D79" s="137" t="e">
        <v>#N/A</v>
      </c>
      <c r="E79" s="143">
        <v>14.99461</v>
      </c>
      <c r="F79" s="142">
        <f t="shared" si="17"/>
        <v>12.59056633333333</v>
      </c>
      <c r="G79" s="142">
        <v>14.99461</v>
      </c>
      <c r="H79" s="140"/>
      <c r="I79" s="137" t="e">
        <v>#N/A</v>
      </c>
      <c r="J79" s="143">
        <v>2.771706</v>
      </c>
      <c r="K79" s="142">
        <f t="shared" si="18"/>
        <v>2.9332582499999997</v>
      </c>
      <c r="L79" s="142">
        <v>2.771706</v>
      </c>
      <c r="M79" s="140"/>
    </row>
    <row r="80" spans="2:13" x14ac:dyDescent="0.25">
      <c r="B80" s="133">
        <f t="shared" si="14"/>
        <v>2019</v>
      </c>
      <c r="C80" s="136">
        <v>43647</v>
      </c>
      <c r="D80" s="137" t="e">
        <v>#N/A</v>
      </c>
      <c r="E80" s="143">
        <v>16.421140000000001</v>
      </c>
      <c r="F80" s="142">
        <f t="shared" si="17"/>
        <v>12.59056633333333</v>
      </c>
      <c r="G80" s="142">
        <v>16.421140000000001</v>
      </c>
      <c r="H80" s="140"/>
      <c r="I80" s="137" t="e">
        <v>#N/A</v>
      </c>
      <c r="J80" s="143">
        <v>2.8021600000000002</v>
      </c>
      <c r="K80" s="142">
        <f t="shared" si="18"/>
        <v>2.9332582499999997</v>
      </c>
      <c r="L80" s="142">
        <v>2.8021600000000002</v>
      </c>
      <c r="M80" s="140"/>
    </row>
    <row r="81" spans="2:13" x14ac:dyDescent="0.25">
      <c r="B81" s="133">
        <f t="shared" si="14"/>
        <v>2019</v>
      </c>
      <c r="C81" s="136">
        <v>43678</v>
      </c>
      <c r="D81" s="137" t="e">
        <v>#N/A</v>
      </c>
      <c r="E81" s="143">
        <v>17.224930000000001</v>
      </c>
      <c r="F81" s="142">
        <f t="shared" si="17"/>
        <v>12.59056633333333</v>
      </c>
      <c r="G81" s="142">
        <v>17.224930000000001</v>
      </c>
      <c r="H81" s="140"/>
      <c r="I81" s="137" t="e">
        <v>#N/A</v>
      </c>
      <c r="J81" s="143">
        <v>2.8124229999999999</v>
      </c>
      <c r="K81" s="142">
        <f t="shared" si="18"/>
        <v>2.9332582499999997</v>
      </c>
      <c r="L81" s="142">
        <v>2.8124229999999999</v>
      </c>
      <c r="M81" s="140"/>
    </row>
    <row r="82" spans="2:13" x14ac:dyDescent="0.25">
      <c r="B82" s="133">
        <f t="shared" si="14"/>
        <v>2019</v>
      </c>
      <c r="C82" s="136">
        <v>43709</v>
      </c>
      <c r="D82" s="137" t="e">
        <v>#N/A</v>
      </c>
      <c r="E82" s="143">
        <v>16.23189</v>
      </c>
      <c r="F82" s="142">
        <f t="shared" si="17"/>
        <v>12.59056633333333</v>
      </c>
      <c r="G82" s="142">
        <v>16.23189</v>
      </c>
      <c r="H82" s="140"/>
      <c r="I82" s="137" t="e">
        <v>#N/A</v>
      </c>
      <c r="J82" s="143">
        <v>2.7960039999999999</v>
      </c>
      <c r="K82" s="142">
        <f t="shared" si="18"/>
        <v>2.9332582499999997</v>
      </c>
      <c r="L82" s="142">
        <v>2.7960039999999999</v>
      </c>
      <c r="M82" s="140"/>
    </row>
    <row r="83" spans="2:13" x14ac:dyDescent="0.25">
      <c r="B83" s="133">
        <f t="shared" si="14"/>
        <v>2019</v>
      </c>
      <c r="C83" s="136">
        <v>43739</v>
      </c>
      <c r="D83" s="137" t="e">
        <v>#N/A</v>
      </c>
      <c r="E83" s="143">
        <v>13.18791</v>
      </c>
      <c r="F83" s="142">
        <f t="shared" si="17"/>
        <v>12.59056633333333</v>
      </c>
      <c r="G83" s="142">
        <v>13.18791</v>
      </c>
      <c r="H83" s="140"/>
      <c r="I83" s="137" t="e">
        <v>#N/A</v>
      </c>
      <c r="J83" s="143">
        <v>2.93337</v>
      </c>
      <c r="K83" s="142">
        <f t="shared" si="18"/>
        <v>2.9332582499999997</v>
      </c>
      <c r="L83" s="142">
        <v>2.93337</v>
      </c>
      <c r="M83" s="140"/>
    </row>
    <row r="84" spans="2:13" x14ac:dyDescent="0.25">
      <c r="B84" s="133">
        <f t="shared" si="14"/>
        <v>2019</v>
      </c>
      <c r="C84" s="136">
        <v>43770</v>
      </c>
      <c r="D84" s="137" t="e">
        <v>#N/A</v>
      </c>
      <c r="E84" s="143">
        <v>10.74757</v>
      </c>
      <c r="F84" s="142">
        <f t="shared" si="17"/>
        <v>12.59056633333333</v>
      </c>
      <c r="G84" s="142">
        <v>10.74757</v>
      </c>
      <c r="H84" s="140"/>
      <c r="I84" s="137" t="e">
        <v>#N/A</v>
      </c>
      <c r="J84" s="143">
        <v>3.0676700000000001</v>
      </c>
      <c r="K84" s="151">
        <f t="shared" si="18"/>
        <v>2.9332582499999997</v>
      </c>
      <c r="L84" s="142">
        <v>3.0676700000000001</v>
      </c>
      <c r="M84" s="140"/>
    </row>
    <row r="85" spans="2:13" x14ac:dyDescent="0.25">
      <c r="B85" s="133">
        <f t="shared" si="14"/>
        <v>2019</v>
      </c>
      <c r="C85" s="136">
        <v>43800</v>
      </c>
      <c r="D85" s="137" t="e">
        <v>#N/A</v>
      </c>
      <c r="E85" s="143">
        <v>9.8873580000000008</v>
      </c>
      <c r="F85" s="142"/>
      <c r="G85" s="142">
        <v>9.8873580000000008</v>
      </c>
      <c r="H85" s="140"/>
      <c r="I85" s="137" t="e">
        <v>#N/A</v>
      </c>
      <c r="J85" s="143">
        <v>3.1858209999999998</v>
      </c>
      <c r="K85" s="142"/>
      <c r="L85" s="142">
        <v>3.1858209999999998</v>
      </c>
      <c r="M85" s="140"/>
    </row>
    <row r="86" spans="2:13" x14ac:dyDescent="0.25">
      <c r="B86" s="133">
        <f t="shared" si="14"/>
        <v>2020</v>
      </c>
      <c r="C86" s="136">
        <v>43831</v>
      </c>
      <c r="D86" s="137" t="e">
        <v>#N/A</v>
      </c>
      <c r="E86" s="143">
        <v>9.7108670000000004</v>
      </c>
      <c r="F86" s="142"/>
      <c r="G86" s="142">
        <v>9.7108670000000004</v>
      </c>
      <c r="H86" s="140"/>
      <c r="I86" s="137" t="e">
        <v>#N/A</v>
      </c>
      <c r="J86" s="143">
        <v>3.2911069999999998</v>
      </c>
      <c r="K86" s="142"/>
      <c r="L86" s="142">
        <v>3.2911069999999998</v>
      </c>
      <c r="M86" s="140"/>
    </row>
    <row r="87" spans="2:13" x14ac:dyDescent="0.25">
      <c r="B87" s="133">
        <f t="shared" si="14"/>
        <v>2020</v>
      </c>
      <c r="C87" s="136">
        <v>43862</v>
      </c>
      <c r="D87" s="137" t="e">
        <v>#N/A</v>
      </c>
      <c r="E87" s="143">
        <v>9.8636429999999997</v>
      </c>
      <c r="F87" s="151">
        <f t="shared" ref="F87" si="19">AVERAGEIF($B$26:$B$97,B87,$G$26:$G$97)</f>
        <v>12.755117083333333</v>
      </c>
      <c r="G87" s="142">
        <v>9.8636429999999997</v>
      </c>
      <c r="H87" s="140"/>
      <c r="I87" s="137" t="e">
        <v>#N/A</v>
      </c>
      <c r="J87" s="143">
        <v>3.2205620000000001</v>
      </c>
      <c r="K87" s="151">
        <f t="shared" ref="K87" si="20">AVERAGEIF($B$26:$B$97,B87,$L$26:$L$97)</f>
        <v>2.8986682500000001</v>
      </c>
      <c r="L87" s="142">
        <v>3.2205620000000001</v>
      </c>
      <c r="M87" s="140"/>
    </row>
    <row r="88" spans="2:13" x14ac:dyDescent="0.25">
      <c r="B88" s="133">
        <f t="shared" si="14"/>
        <v>2020</v>
      </c>
      <c r="C88" s="136">
        <v>43891</v>
      </c>
      <c r="D88" s="137" t="e">
        <v>#N/A</v>
      </c>
      <c r="E88" s="143">
        <v>10.13771</v>
      </c>
      <c r="F88" s="142">
        <f t="shared" ref="F88:F96" si="21">AVERAGEIF($B$26:$B$97,B88,$G$26:$G$97)</f>
        <v>12.755117083333333</v>
      </c>
      <c r="G88" s="142">
        <v>10.13771</v>
      </c>
      <c r="H88" s="140"/>
      <c r="I88" s="137" t="e">
        <v>#N/A</v>
      </c>
      <c r="J88" s="143">
        <v>2.9332410000000002</v>
      </c>
      <c r="K88" s="142">
        <f t="shared" ref="K88:K96" si="22">AVERAGEIF($B$26:$B$97,B88,$L$26:$L$97)</f>
        <v>2.8986682500000001</v>
      </c>
      <c r="L88" s="142">
        <v>2.9332410000000002</v>
      </c>
      <c r="M88" s="140"/>
    </row>
    <row r="89" spans="2:13" x14ac:dyDescent="0.25">
      <c r="B89" s="133">
        <f t="shared" si="14"/>
        <v>2020</v>
      </c>
      <c r="C89" s="136">
        <v>43922</v>
      </c>
      <c r="D89" s="137" t="e">
        <v>#N/A</v>
      </c>
      <c r="E89" s="143">
        <v>10.943479999999999</v>
      </c>
      <c r="F89" s="142">
        <f t="shared" si="21"/>
        <v>12.755117083333333</v>
      </c>
      <c r="G89" s="142">
        <v>10.943479999999999</v>
      </c>
      <c r="H89" s="140"/>
      <c r="I89" s="137" t="e">
        <v>#N/A</v>
      </c>
      <c r="J89" s="143">
        <v>2.7407140000000001</v>
      </c>
      <c r="K89" s="142">
        <f t="shared" si="22"/>
        <v>2.8986682500000001</v>
      </c>
      <c r="L89" s="142">
        <v>2.7407140000000001</v>
      </c>
      <c r="M89" s="140"/>
    </row>
    <row r="90" spans="2:13" x14ac:dyDescent="0.25">
      <c r="B90" s="133">
        <f t="shared" si="14"/>
        <v>2020</v>
      </c>
      <c r="C90" s="136">
        <v>43952</v>
      </c>
      <c r="D90" s="137" t="e">
        <v>#N/A</v>
      </c>
      <c r="E90" s="143">
        <v>12.95243</v>
      </c>
      <c r="F90" s="142">
        <f t="shared" si="21"/>
        <v>12.755117083333333</v>
      </c>
      <c r="G90" s="142">
        <v>12.95243</v>
      </c>
      <c r="H90" s="140"/>
      <c r="I90" s="137" t="e">
        <v>#N/A</v>
      </c>
      <c r="J90" s="143">
        <v>2.6797789999999999</v>
      </c>
      <c r="K90" s="142">
        <f t="shared" si="22"/>
        <v>2.8986682500000001</v>
      </c>
      <c r="L90" s="142">
        <v>2.6797789999999999</v>
      </c>
      <c r="M90" s="140"/>
    </row>
    <row r="91" spans="2:13" x14ac:dyDescent="0.25">
      <c r="B91" s="133">
        <f t="shared" si="14"/>
        <v>2020</v>
      </c>
      <c r="C91" s="136">
        <v>43983</v>
      </c>
      <c r="D91" s="137" t="e">
        <v>#N/A</v>
      </c>
      <c r="E91" s="143">
        <v>15.25712</v>
      </c>
      <c r="F91" s="142">
        <f t="shared" si="21"/>
        <v>12.755117083333333</v>
      </c>
      <c r="G91" s="142">
        <v>15.25712</v>
      </c>
      <c r="H91" s="140"/>
      <c r="I91" s="137" t="e">
        <v>#N/A</v>
      </c>
      <c r="J91" s="143">
        <v>2.6547489999999998</v>
      </c>
      <c r="K91" s="142">
        <f t="shared" si="22"/>
        <v>2.8986682500000001</v>
      </c>
      <c r="L91" s="142">
        <v>2.6547489999999998</v>
      </c>
      <c r="M91" s="140"/>
    </row>
    <row r="92" spans="2:13" x14ac:dyDescent="0.25">
      <c r="B92" s="133">
        <f t="shared" si="14"/>
        <v>2020</v>
      </c>
      <c r="C92" s="136">
        <v>44013</v>
      </c>
      <c r="D92" s="137" t="e">
        <v>#N/A</v>
      </c>
      <c r="E92" s="143">
        <v>16.620339999999999</v>
      </c>
      <c r="F92" s="142">
        <f t="shared" si="21"/>
        <v>12.755117083333333</v>
      </c>
      <c r="G92" s="142">
        <v>16.620339999999999</v>
      </c>
      <c r="H92" s="140"/>
      <c r="I92" s="137" t="e">
        <v>#N/A</v>
      </c>
      <c r="J92" s="143">
        <v>2.7668900000000001</v>
      </c>
      <c r="K92" s="142">
        <f t="shared" si="22"/>
        <v>2.8986682500000001</v>
      </c>
      <c r="L92" s="142">
        <v>2.7668900000000001</v>
      </c>
      <c r="M92" s="140"/>
    </row>
    <row r="93" spans="2:13" x14ac:dyDescent="0.25">
      <c r="B93" s="133">
        <f t="shared" si="14"/>
        <v>2020</v>
      </c>
      <c r="C93" s="136">
        <v>44044</v>
      </c>
      <c r="D93" s="137" t="e">
        <v>#N/A</v>
      </c>
      <c r="E93" s="143">
        <v>17.381019999999999</v>
      </c>
      <c r="F93" s="142">
        <f t="shared" si="21"/>
        <v>12.755117083333333</v>
      </c>
      <c r="G93" s="142">
        <v>17.381019999999999</v>
      </c>
      <c r="H93" s="140"/>
      <c r="I93" s="137" t="e">
        <v>#N/A</v>
      </c>
      <c r="J93" s="143">
        <v>2.7319870000000002</v>
      </c>
      <c r="K93" s="142">
        <f t="shared" si="22"/>
        <v>2.8986682500000001</v>
      </c>
      <c r="L93" s="142">
        <v>2.7319870000000002</v>
      </c>
      <c r="M93" s="140"/>
    </row>
    <row r="94" spans="2:13" x14ac:dyDescent="0.25">
      <c r="B94" s="133">
        <f t="shared" si="14"/>
        <v>2020</v>
      </c>
      <c r="C94" s="136">
        <v>44075</v>
      </c>
      <c r="D94" s="137" t="e">
        <v>#N/A</v>
      </c>
      <c r="E94" s="143">
        <v>16.349509999999999</v>
      </c>
      <c r="F94" s="142">
        <f t="shared" si="21"/>
        <v>12.755117083333333</v>
      </c>
      <c r="G94" s="142">
        <v>16.349509999999999</v>
      </c>
      <c r="H94" s="140"/>
      <c r="I94" s="137" t="e">
        <v>#N/A</v>
      </c>
      <c r="J94" s="143">
        <v>2.7258119999999999</v>
      </c>
      <c r="K94" s="142">
        <f t="shared" si="22"/>
        <v>2.8986682500000001</v>
      </c>
      <c r="L94" s="142">
        <v>2.7258119999999999</v>
      </c>
      <c r="M94" s="140"/>
    </row>
    <row r="95" spans="2:13" x14ac:dyDescent="0.25">
      <c r="B95" s="133">
        <f t="shared" si="14"/>
        <v>2020</v>
      </c>
      <c r="C95" s="136">
        <v>44105</v>
      </c>
      <c r="D95" s="137" t="e">
        <v>#N/A</v>
      </c>
      <c r="E95" s="143">
        <v>13.23005</v>
      </c>
      <c r="F95" s="142">
        <f t="shared" si="21"/>
        <v>12.755117083333333</v>
      </c>
      <c r="G95" s="142">
        <v>13.23005</v>
      </c>
      <c r="H95" s="140"/>
      <c r="I95" s="137" t="e">
        <v>#N/A</v>
      </c>
      <c r="J95" s="143">
        <v>2.840268</v>
      </c>
      <c r="K95" s="142">
        <f t="shared" si="22"/>
        <v>2.8986682500000001</v>
      </c>
      <c r="L95" s="142">
        <v>2.840268</v>
      </c>
      <c r="M95" s="140"/>
    </row>
    <row r="96" spans="2:13" x14ac:dyDescent="0.25">
      <c r="B96" s="133">
        <f t="shared" si="14"/>
        <v>2020</v>
      </c>
      <c r="C96" s="136">
        <v>44136</v>
      </c>
      <c r="D96" s="137" t="e">
        <v>#N/A</v>
      </c>
      <c r="E96" s="143">
        <v>10.73222</v>
      </c>
      <c r="F96" s="151">
        <f t="shared" si="21"/>
        <v>12.755117083333333</v>
      </c>
      <c r="G96" s="142">
        <v>10.73222</v>
      </c>
      <c r="H96" s="140"/>
      <c r="I96" s="137" t="e">
        <v>#N/A</v>
      </c>
      <c r="J96" s="143">
        <v>3.0097670000000001</v>
      </c>
      <c r="K96" s="151">
        <f t="shared" si="22"/>
        <v>2.8986682500000001</v>
      </c>
      <c r="L96" s="142">
        <v>3.0097670000000001</v>
      </c>
      <c r="M96" s="140"/>
    </row>
    <row r="97" spans="2:13" x14ac:dyDescent="0.25">
      <c r="B97" s="133">
        <f t="shared" si="14"/>
        <v>2020</v>
      </c>
      <c r="C97" s="136">
        <v>44166</v>
      </c>
      <c r="D97" s="137" t="e">
        <v>#N/A</v>
      </c>
      <c r="E97" s="143">
        <v>9.8830150000000003</v>
      </c>
      <c r="F97" s="142"/>
      <c r="G97" s="142">
        <v>9.8830150000000003</v>
      </c>
      <c r="H97" s="140"/>
      <c r="I97" s="137" t="e">
        <v>#N/A</v>
      </c>
      <c r="J97" s="143">
        <v>3.1891430000000001</v>
      </c>
      <c r="K97" s="142"/>
      <c r="L97" s="142">
        <v>3.1891430000000001</v>
      </c>
      <c r="M97" s="140"/>
    </row>
    <row r="98" spans="2:13" x14ac:dyDescent="0.25">
      <c r="G98" s="142"/>
    </row>
    <row r="109" spans="2:13" x14ac:dyDescent="0.25">
      <c r="G109" s="142"/>
    </row>
    <row r="110" spans="2:13" x14ac:dyDescent="0.25">
      <c r="G110" s="142"/>
    </row>
    <row r="111" spans="2:13" x14ac:dyDescent="0.25">
      <c r="B111" s="32"/>
      <c r="G111" s="142"/>
    </row>
    <row r="112" spans="2:13" x14ac:dyDescent="0.25">
      <c r="B112" s="32" t="s">
        <v>550</v>
      </c>
      <c r="G112" s="142"/>
    </row>
    <row r="113" spans="7:7" x14ac:dyDescent="0.25">
      <c r="G113" s="142"/>
    </row>
    <row r="114" spans="7:7" x14ac:dyDescent="0.25">
      <c r="G114" s="142"/>
    </row>
    <row r="115" spans="7:7" x14ac:dyDescent="0.25">
      <c r="G115" s="142"/>
    </row>
    <row r="116" spans="7:7" x14ac:dyDescent="0.25">
      <c r="G116" s="142"/>
    </row>
    <row r="117" spans="7:7" x14ac:dyDescent="0.25">
      <c r="G117" s="142"/>
    </row>
    <row r="118" spans="7:7" x14ac:dyDescent="0.25">
      <c r="G118" s="142"/>
    </row>
    <row r="119" spans="7:7" x14ac:dyDescent="0.25">
      <c r="G119" s="142"/>
    </row>
    <row r="120" spans="7:7" x14ac:dyDescent="0.25">
      <c r="G120" s="142"/>
    </row>
    <row r="121" spans="7:7" x14ac:dyDescent="0.25">
      <c r="G121" s="142"/>
    </row>
    <row r="122" spans="7:7" x14ac:dyDescent="0.25">
      <c r="G122" s="142"/>
    </row>
    <row r="123" spans="7:7" x14ac:dyDescent="0.25">
      <c r="G123" s="142"/>
    </row>
    <row r="124" spans="7:7" x14ac:dyDescent="0.25">
      <c r="G124" s="142"/>
    </row>
    <row r="125" spans="7:7" x14ac:dyDescent="0.25">
      <c r="G125" s="142"/>
    </row>
    <row r="126" spans="7:7" x14ac:dyDescent="0.25">
      <c r="G126" s="142"/>
    </row>
    <row r="127" spans="7:7" x14ac:dyDescent="0.25">
      <c r="G127" s="142"/>
    </row>
    <row r="128" spans="7:7" x14ac:dyDescent="0.25">
      <c r="G128" s="142"/>
    </row>
    <row r="129" spans="7:7" x14ac:dyDescent="0.25">
      <c r="G129" s="142"/>
    </row>
    <row r="130" spans="7:7" x14ac:dyDescent="0.25">
      <c r="G130" s="142"/>
    </row>
    <row r="131" spans="7:7" x14ac:dyDescent="0.25">
      <c r="G131" s="142"/>
    </row>
  </sheetData>
  <mergeCells count="2">
    <mergeCell ref="D24:H24"/>
    <mergeCell ref="J24:M24"/>
  </mergeCells>
  <conditionalFormatting sqref="D26">
    <cfRule type="expression" dxfId="109" priority="27" stopIfTrue="1">
      <formula>ISNA(D26)</formula>
    </cfRule>
  </conditionalFormatting>
  <conditionalFormatting sqref="D26">
    <cfRule type="expression" dxfId="108" priority="26" stopIfTrue="1">
      <formula>ISNA(D26)</formula>
    </cfRule>
  </conditionalFormatting>
  <conditionalFormatting sqref="E26">
    <cfRule type="expression" dxfId="107" priority="25" stopIfTrue="1">
      <formula>ISNA(E26)</formula>
    </cfRule>
  </conditionalFormatting>
  <conditionalFormatting sqref="D27:D97">
    <cfRule type="expression" dxfId="106" priority="9" stopIfTrue="1">
      <formula>ISNA(D27)</formula>
    </cfRule>
  </conditionalFormatting>
  <conditionalFormatting sqref="D27:D97">
    <cfRule type="expression" dxfId="105" priority="8" stopIfTrue="1">
      <formula>ISNA(D27)</formula>
    </cfRule>
  </conditionalFormatting>
  <conditionalFormatting sqref="E27:E97">
    <cfRule type="expression" dxfId="104" priority="7" stopIfTrue="1">
      <formula>ISNA(E27)</formula>
    </cfRule>
  </conditionalFormatting>
  <conditionalFormatting sqref="I26">
    <cfRule type="expression" dxfId="103" priority="6" stopIfTrue="1">
      <formula>ISNA(I26)</formula>
    </cfRule>
  </conditionalFormatting>
  <conditionalFormatting sqref="I26">
    <cfRule type="expression" dxfId="102" priority="5" stopIfTrue="1">
      <formula>ISNA(I26)</formula>
    </cfRule>
  </conditionalFormatting>
  <conditionalFormatting sqref="J26">
    <cfRule type="expression" dxfId="101" priority="4" stopIfTrue="1">
      <formula>ISNA(J26)</formula>
    </cfRule>
  </conditionalFormatting>
  <conditionalFormatting sqref="I27:I97">
    <cfRule type="expression" dxfId="100" priority="3" stopIfTrue="1">
      <formula>ISNA(I27)</formula>
    </cfRule>
  </conditionalFormatting>
  <conditionalFormatting sqref="I27:I97">
    <cfRule type="expression" dxfId="99" priority="2" stopIfTrue="1">
      <formula>ISNA(I27)</formula>
    </cfRule>
  </conditionalFormatting>
  <conditionalFormatting sqref="J27:J97">
    <cfRule type="expression" dxfId="98" priority="1" stopIfTrue="1">
      <formula>ISNA(J27)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portrait" verticalDpi="599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X63"/>
  <sheetViews>
    <sheetView workbookViewId="0"/>
  </sheetViews>
  <sheetFormatPr defaultRowHeight="12.75" x14ac:dyDescent="0.2"/>
  <cols>
    <col min="1" max="1" width="9.140625" style="100" customWidth="1"/>
    <col min="2" max="2" width="5.28515625" style="100" customWidth="1"/>
    <col min="3" max="3" width="4.140625" style="100" customWidth="1"/>
    <col min="4" max="16" width="9.140625" style="100"/>
    <col min="17" max="17" width="21.85546875" style="100" bestFit="1" customWidth="1"/>
    <col min="18" max="18" width="22" style="100" customWidth="1"/>
    <col min="19" max="16384" width="9.140625" style="100"/>
  </cols>
  <sheetData>
    <row r="1" spans="1:24" x14ac:dyDescent="0.2">
      <c r="R1" s="180"/>
      <c r="S1" s="180"/>
      <c r="T1" s="180"/>
      <c r="U1" s="180"/>
      <c r="V1" s="180"/>
      <c r="W1" s="180"/>
      <c r="X1" s="180"/>
    </row>
    <row r="2" spans="1:24" ht="15.75" x14ac:dyDescent="0.25">
      <c r="A2" s="44" t="s">
        <v>547</v>
      </c>
      <c r="G2" s="122"/>
    </row>
    <row r="3" spans="1:24" x14ac:dyDescent="0.2">
      <c r="A3" s="22" t="s">
        <v>16</v>
      </c>
      <c r="G3" s="122"/>
    </row>
    <row r="4" spans="1:24" x14ac:dyDescent="0.2">
      <c r="C4" s="186"/>
      <c r="D4" s="186"/>
      <c r="E4" s="186"/>
      <c r="F4" s="186"/>
      <c r="G4" s="186"/>
      <c r="H4" s="186"/>
      <c r="I4" s="186"/>
      <c r="J4" s="186"/>
      <c r="K4" s="186"/>
      <c r="L4" s="186"/>
      <c r="M4" s="186"/>
    </row>
    <row r="5" spans="1:24" x14ac:dyDescent="0.2"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Q5" s="182" t="s">
        <v>369</v>
      </c>
      <c r="R5" s="183"/>
    </row>
    <row r="6" spans="1:24" x14ac:dyDescent="0.2">
      <c r="C6" s="186"/>
      <c r="D6" s="186"/>
      <c r="E6" s="186"/>
      <c r="F6" s="186"/>
      <c r="G6" s="186"/>
      <c r="H6" s="186"/>
      <c r="I6" s="186"/>
      <c r="J6" s="186"/>
      <c r="K6" s="186"/>
      <c r="L6" s="186"/>
      <c r="M6" s="186"/>
      <c r="Q6" s="205" t="s">
        <v>507</v>
      </c>
      <c r="R6" s="206" t="s">
        <v>318</v>
      </c>
    </row>
    <row r="7" spans="1:24" x14ac:dyDescent="0.2">
      <c r="C7" s="186"/>
      <c r="D7" s="186"/>
      <c r="E7" s="186"/>
      <c r="F7" s="186"/>
      <c r="G7" s="186"/>
      <c r="H7" s="186"/>
      <c r="I7" s="186"/>
      <c r="J7" s="186"/>
      <c r="K7" s="186"/>
      <c r="L7" s="186"/>
      <c r="M7" s="186"/>
      <c r="Q7" s="205" t="s">
        <v>506</v>
      </c>
      <c r="R7" s="206" t="s">
        <v>319</v>
      </c>
    </row>
    <row r="8" spans="1:24" x14ac:dyDescent="0.2">
      <c r="C8" s="186"/>
      <c r="D8" s="186"/>
      <c r="E8" s="186"/>
      <c r="F8" s="186"/>
      <c r="G8" s="186"/>
      <c r="H8" s="186"/>
      <c r="I8" s="186"/>
      <c r="J8" s="186"/>
      <c r="K8" s="186"/>
      <c r="L8" s="186"/>
      <c r="M8" s="186"/>
      <c r="Q8" s="250" t="s">
        <v>505</v>
      </c>
      <c r="R8" s="251" t="s">
        <v>320</v>
      </c>
    </row>
    <row r="9" spans="1:24" x14ac:dyDescent="0.2">
      <c r="C9" s="186"/>
      <c r="D9" s="186"/>
      <c r="E9" s="186"/>
      <c r="F9" s="186"/>
      <c r="G9" s="186"/>
      <c r="H9" s="186"/>
      <c r="I9" s="186"/>
      <c r="J9" s="186"/>
      <c r="K9" s="186"/>
      <c r="L9" s="186"/>
      <c r="M9" s="186"/>
    </row>
    <row r="10" spans="1:24" x14ac:dyDescent="0.2">
      <c r="C10" s="186"/>
      <c r="D10" s="186"/>
      <c r="E10" s="186"/>
      <c r="F10" s="186"/>
      <c r="G10" s="186"/>
      <c r="H10" s="186"/>
      <c r="I10" s="186"/>
      <c r="J10" s="186"/>
      <c r="K10" s="186"/>
      <c r="L10" s="186"/>
      <c r="M10" s="186"/>
    </row>
    <row r="11" spans="1:24" x14ac:dyDescent="0.2">
      <c r="C11" s="186"/>
      <c r="D11" s="186"/>
      <c r="E11" s="186"/>
      <c r="F11" s="186"/>
      <c r="G11" s="186"/>
      <c r="H11" s="186"/>
      <c r="I11" s="186"/>
      <c r="J11" s="186"/>
      <c r="K11" s="186"/>
      <c r="L11" s="186"/>
      <c r="M11" s="186"/>
    </row>
    <row r="12" spans="1:24" x14ac:dyDescent="0.2">
      <c r="C12" s="186"/>
      <c r="D12" s="186"/>
      <c r="E12" s="186"/>
      <c r="F12" s="186"/>
      <c r="G12" s="186"/>
      <c r="H12" s="186"/>
      <c r="I12" s="186"/>
      <c r="J12" s="186"/>
      <c r="K12" s="186"/>
      <c r="L12" s="186"/>
      <c r="M12" s="186"/>
    </row>
    <row r="13" spans="1:24" x14ac:dyDescent="0.2">
      <c r="C13" s="186"/>
      <c r="D13" s="186"/>
      <c r="E13" s="186"/>
      <c r="F13" s="186"/>
      <c r="G13" s="186"/>
      <c r="H13" s="186"/>
      <c r="I13" s="186"/>
      <c r="J13" s="186"/>
      <c r="K13" s="186"/>
      <c r="L13" s="186"/>
      <c r="M13" s="186"/>
    </row>
    <row r="14" spans="1:24" x14ac:dyDescent="0.2">
      <c r="C14" s="186"/>
      <c r="D14" s="186"/>
      <c r="E14" s="186"/>
      <c r="F14" s="186"/>
      <c r="G14" s="186"/>
      <c r="H14" s="186"/>
      <c r="I14" s="186"/>
      <c r="J14" s="186"/>
      <c r="K14" s="186"/>
      <c r="L14" s="186"/>
      <c r="M14" s="186"/>
    </row>
    <row r="15" spans="1:24" x14ac:dyDescent="0.2">
      <c r="C15" s="186"/>
      <c r="D15" s="186"/>
      <c r="E15" s="186"/>
      <c r="F15" s="186"/>
      <c r="G15" s="186"/>
      <c r="H15" s="186"/>
      <c r="I15" s="186"/>
      <c r="J15" s="186"/>
      <c r="K15" s="186"/>
      <c r="L15" s="186"/>
      <c r="M15" s="186"/>
    </row>
    <row r="16" spans="1:24" x14ac:dyDescent="0.2">
      <c r="C16" s="186"/>
      <c r="D16" s="186"/>
      <c r="E16" s="186"/>
      <c r="F16" s="186"/>
      <c r="G16" s="186"/>
      <c r="H16" s="186"/>
      <c r="I16" s="186"/>
      <c r="J16" s="186"/>
      <c r="K16" s="186"/>
      <c r="L16" s="186"/>
      <c r="M16" s="186"/>
    </row>
    <row r="17" spans="1:13" x14ac:dyDescent="0.2">
      <c r="C17" s="186"/>
      <c r="D17" s="186"/>
      <c r="E17" s="186"/>
      <c r="F17" s="186"/>
      <c r="G17" s="186"/>
      <c r="H17" s="186"/>
      <c r="I17" s="186"/>
      <c r="J17" s="186"/>
      <c r="K17" s="186"/>
      <c r="L17" s="186"/>
      <c r="M17" s="186"/>
    </row>
    <row r="18" spans="1:13" x14ac:dyDescent="0.2">
      <c r="C18" s="186"/>
      <c r="D18" s="186"/>
      <c r="E18" s="186"/>
      <c r="F18" s="186"/>
      <c r="G18" s="186"/>
      <c r="H18" s="186"/>
      <c r="I18" s="186"/>
      <c r="J18" s="186"/>
      <c r="K18" s="186"/>
      <c r="L18" s="186"/>
      <c r="M18" s="186"/>
    </row>
    <row r="19" spans="1:13" x14ac:dyDescent="0.2">
      <c r="C19" s="186"/>
      <c r="D19" s="186"/>
      <c r="E19" s="186"/>
      <c r="F19" s="186"/>
      <c r="G19" s="186"/>
      <c r="H19" s="186"/>
      <c r="I19" s="186"/>
      <c r="J19" s="186"/>
      <c r="K19" s="186"/>
      <c r="L19" s="186"/>
      <c r="M19" s="186"/>
    </row>
    <row r="20" spans="1:13" x14ac:dyDescent="0.2">
      <c r="C20" s="186"/>
      <c r="D20" s="186"/>
      <c r="E20" s="186"/>
      <c r="F20" s="186"/>
      <c r="G20" s="186"/>
      <c r="H20" s="186"/>
      <c r="I20" s="186"/>
      <c r="J20" s="186"/>
      <c r="K20" s="186"/>
      <c r="L20" s="186"/>
      <c r="M20" s="186"/>
    </row>
    <row r="21" spans="1:13" x14ac:dyDescent="0.2">
      <c r="C21" s="186"/>
      <c r="D21" s="186"/>
      <c r="E21" s="186"/>
      <c r="F21" s="186"/>
      <c r="G21" s="186"/>
      <c r="H21" s="186"/>
      <c r="I21" s="186"/>
      <c r="J21" s="186"/>
      <c r="K21" s="186"/>
      <c r="L21" s="186"/>
      <c r="M21" s="186"/>
    </row>
    <row r="22" spans="1:13" x14ac:dyDescent="0.2">
      <c r="C22" s="186"/>
      <c r="D22" s="186"/>
      <c r="E22" s="186"/>
      <c r="F22" s="186"/>
      <c r="G22" s="186"/>
      <c r="H22" s="186"/>
      <c r="I22" s="186"/>
      <c r="J22" s="186"/>
      <c r="K22" s="186"/>
      <c r="L22" s="186"/>
      <c r="M22" s="186"/>
    </row>
    <row r="23" spans="1:13" x14ac:dyDescent="0.2">
      <c r="C23" s="186"/>
      <c r="D23" s="186"/>
      <c r="E23" s="186"/>
      <c r="F23" s="186"/>
      <c r="G23" s="186"/>
      <c r="H23" s="186"/>
      <c r="I23" s="186"/>
      <c r="J23" s="186"/>
      <c r="K23" s="186"/>
      <c r="L23" s="186"/>
      <c r="M23" s="186"/>
    </row>
    <row r="24" spans="1:13" x14ac:dyDescent="0.2">
      <c r="C24" s="207"/>
      <c r="D24" s="207"/>
      <c r="E24" s="208"/>
      <c r="F24" s="208"/>
      <c r="G24" s="208"/>
      <c r="H24" s="208"/>
      <c r="I24" s="208"/>
      <c r="J24" s="208"/>
      <c r="K24" s="207"/>
      <c r="L24" s="207"/>
      <c r="M24" s="207"/>
    </row>
    <row r="25" spans="1:13" x14ac:dyDescent="0.2">
      <c r="C25" s="101"/>
      <c r="D25" s="101"/>
      <c r="F25" s="123"/>
      <c r="G25" s="123"/>
      <c r="I25" s="124"/>
    </row>
    <row r="26" spans="1:13" s="121" customFormat="1" x14ac:dyDescent="0.2">
      <c r="C26" s="469"/>
      <c r="D26" s="469"/>
      <c r="E26" s="474" t="s">
        <v>36</v>
      </c>
    </row>
    <row r="27" spans="1:13" x14ac:dyDescent="0.2">
      <c r="A27" s="125" t="s">
        <v>509</v>
      </c>
      <c r="D27" s="125" t="s">
        <v>508</v>
      </c>
      <c r="E27" s="472" t="s">
        <v>507</v>
      </c>
      <c r="F27" s="471"/>
      <c r="G27" s="472" t="s">
        <v>506</v>
      </c>
      <c r="H27" s="471"/>
      <c r="I27" s="472" t="s">
        <v>505</v>
      </c>
      <c r="J27" s="473" t="s">
        <v>234</v>
      </c>
      <c r="K27" s="473" t="s">
        <v>233</v>
      </c>
    </row>
    <row r="28" spans="1:13" x14ac:dyDescent="0.2">
      <c r="A28" s="16" t="s">
        <v>551</v>
      </c>
      <c r="B28" s="573" t="str">
        <f>LEFT(A28,4)</f>
        <v>2014</v>
      </c>
      <c r="C28" s="181" t="str">
        <f t="shared" ref="C28:C55" si="0">RIGHT(A28,2)</f>
        <v>Q1</v>
      </c>
      <c r="D28" s="82">
        <v>41640</v>
      </c>
      <c r="E28" s="324">
        <v>92.606993721999999</v>
      </c>
      <c r="G28" s="6">
        <v>92.928463765000004</v>
      </c>
      <c r="I28" s="6">
        <v>0.32147004292999998</v>
      </c>
      <c r="J28" s="167">
        <f>+IF(I28&gt;0,+I28,0)*-1</f>
        <v>-0.32147004292999998</v>
      </c>
      <c r="K28" s="167">
        <f>+IF(I28&lt;0,+I28,0)*-1</f>
        <v>0</v>
      </c>
    </row>
    <row r="29" spans="1:13" x14ac:dyDescent="0.2">
      <c r="A29" s="16" t="s">
        <v>552</v>
      </c>
      <c r="B29" s="572"/>
      <c r="C29" s="181" t="str">
        <f t="shared" si="0"/>
        <v>Q2</v>
      </c>
      <c r="D29" s="82">
        <v>41730</v>
      </c>
      <c r="E29" s="6">
        <v>93.268630076999997</v>
      </c>
      <c r="G29" s="6">
        <v>93.275012700999994</v>
      </c>
      <c r="I29" s="6">
        <v>6.3826236860000003E-3</v>
      </c>
      <c r="J29" s="167">
        <f t="shared" ref="J29:J55" si="1">+IF(I29&gt;0,+I29,0)*-1</f>
        <v>-6.3826236860000003E-3</v>
      </c>
      <c r="K29" s="167">
        <f t="shared" ref="K29:K55" si="2">+IF(I29&lt;0,+I29,0)*-1</f>
        <v>0</v>
      </c>
    </row>
    <row r="30" spans="1:13" x14ac:dyDescent="0.2">
      <c r="A30" s="16" t="s">
        <v>553</v>
      </c>
      <c r="B30" s="572"/>
      <c r="C30" s="181" t="str">
        <f t="shared" si="0"/>
        <v>Q3</v>
      </c>
      <c r="D30" s="82">
        <v>41821</v>
      </c>
      <c r="E30" s="6">
        <v>94.570638500000001</v>
      </c>
      <c r="G30" s="6">
        <v>94.370443597999994</v>
      </c>
      <c r="I30" s="6">
        <v>-0.20019490183999999</v>
      </c>
      <c r="J30" s="167">
        <f t="shared" si="1"/>
        <v>0</v>
      </c>
      <c r="K30" s="167">
        <f t="shared" si="2"/>
        <v>0.20019490183999999</v>
      </c>
    </row>
    <row r="31" spans="1:13" x14ac:dyDescent="0.2">
      <c r="A31" s="16" t="s">
        <v>554</v>
      </c>
      <c r="B31" s="572"/>
      <c r="C31" s="181" t="str">
        <f t="shared" si="0"/>
        <v>Q4</v>
      </c>
      <c r="D31" s="82">
        <v>41913</v>
      </c>
      <c r="E31" s="6">
        <v>96.150406946000004</v>
      </c>
      <c r="G31" s="6">
        <v>94.895366659999993</v>
      </c>
      <c r="I31" s="6">
        <v>-1.2550402853</v>
      </c>
      <c r="J31" s="167">
        <f t="shared" si="1"/>
        <v>0</v>
      </c>
      <c r="K31" s="167">
        <f t="shared" si="2"/>
        <v>1.2550402853</v>
      </c>
    </row>
    <row r="32" spans="1:13" x14ac:dyDescent="0.2">
      <c r="A32" s="16" t="s">
        <v>555</v>
      </c>
      <c r="B32" s="572" t="str">
        <f>LEFT(A32,4)</f>
        <v>2015</v>
      </c>
      <c r="C32" s="181" t="str">
        <f t="shared" si="0"/>
        <v>Q1</v>
      </c>
      <c r="D32" s="82">
        <v>42005</v>
      </c>
      <c r="E32" s="6">
        <v>95.663785462000007</v>
      </c>
      <c r="G32" s="6">
        <v>94.527261953999997</v>
      </c>
      <c r="I32" s="6">
        <v>-1.1365235081</v>
      </c>
      <c r="J32" s="167">
        <f t="shared" si="1"/>
        <v>0</v>
      </c>
      <c r="K32" s="167">
        <f t="shared" si="2"/>
        <v>1.1365235081</v>
      </c>
    </row>
    <row r="33" spans="1:11" x14ac:dyDescent="0.2">
      <c r="A33" s="3" t="s">
        <v>556</v>
      </c>
      <c r="B33" s="572"/>
      <c r="C33" s="181" t="str">
        <f t="shared" si="0"/>
        <v>Q2</v>
      </c>
      <c r="D33" s="82">
        <v>42095</v>
      </c>
      <c r="E33" s="6">
        <v>96.733558814999995</v>
      </c>
      <c r="G33" s="6">
        <v>95.360734366000003</v>
      </c>
      <c r="I33" s="6">
        <v>-1.3728244490999999</v>
      </c>
      <c r="J33" s="167">
        <f t="shared" si="1"/>
        <v>0</v>
      </c>
      <c r="K33" s="167">
        <f t="shared" si="2"/>
        <v>1.3728244490999999</v>
      </c>
    </row>
    <row r="34" spans="1:11" x14ac:dyDescent="0.2">
      <c r="A34" s="3" t="s">
        <v>557</v>
      </c>
      <c r="B34" s="572"/>
      <c r="C34" s="181" t="str">
        <f t="shared" si="0"/>
        <v>Q3</v>
      </c>
      <c r="D34" s="82">
        <v>42186</v>
      </c>
      <c r="E34" s="6">
        <v>97.652281379000001</v>
      </c>
      <c r="G34" s="6">
        <v>97.044538324000001</v>
      </c>
      <c r="I34" s="6">
        <v>-0.60774305541999996</v>
      </c>
      <c r="J34" s="167">
        <f t="shared" si="1"/>
        <v>0</v>
      </c>
      <c r="K34" s="167">
        <f t="shared" si="2"/>
        <v>0.60774305541999996</v>
      </c>
    </row>
    <row r="35" spans="1:11" x14ac:dyDescent="0.2">
      <c r="A35" s="3" t="s">
        <v>558</v>
      </c>
      <c r="B35" s="572"/>
      <c r="C35" s="181" t="str">
        <f t="shared" si="0"/>
        <v>Q4</v>
      </c>
      <c r="D35" s="82">
        <v>42278</v>
      </c>
      <c r="E35" s="6">
        <v>97.815785594000005</v>
      </c>
      <c r="G35" s="6">
        <v>96.475884782999998</v>
      </c>
      <c r="I35" s="6">
        <v>-1.3399008104000001</v>
      </c>
      <c r="J35" s="167">
        <f t="shared" si="1"/>
        <v>0</v>
      </c>
      <c r="K35" s="167">
        <f t="shared" si="2"/>
        <v>1.3399008104000001</v>
      </c>
    </row>
    <row r="36" spans="1:11" x14ac:dyDescent="0.2">
      <c r="A36" s="3" t="s">
        <v>559</v>
      </c>
      <c r="B36" s="572" t="str">
        <f>LEFT(A36,4)</f>
        <v>2016</v>
      </c>
      <c r="C36" s="181" t="str">
        <f t="shared" si="0"/>
        <v>Q1</v>
      </c>
      <c r="D36" s="82">
        <v>42370</v>
      </c>
      <c r="E36" s="6">
        <v>97.231870075000003</v>
      </c>
      <c r="G36" s="6">
        <v>96.098757702</v>
      </c>
      <c r="I36" s="6">
        <v>-1.1331123727000001</v>
      </c>
      <c r="J36" s="167">
        <f t="shared" si="1"/>
        <v>0</v>
      </c>
      <c r="K36" s="167">
        <f t="shared" si="2"/>
        <v>1.1331123727000001</v>
      </c>
    </row>
    <row r="37" spans="1:11" x14ac:dyDescent="0.2">
      <c r="A37" s="3" t="s">
        <v>560</v>
      </c>
      <c r="B37" s="572"/>
      <c r="C37" s="181" t="str">
        <f t="shared" si="0"/>
        <v>Q2</v>
      </c>
      <c r="D37" s="82">
        <v>42461</v>
      </c>
      <c r="E37" s="6">
        <v>96.578885170999996</v>
      </c>
      <c r="G37" s="6">
        <v>96.548356939000001</v>
      </c>
      <c r="I37" s="6">
        <v>-3.0528231898E-2</v>
      </c>
      <c r="J37" s="167">
        <f t="shared" si="1"/>
        <v>0</v>
      </c>
      <c r="K37" s="167">
        <f t="shared" si="2"/>
        <v>3.0528231898E-2</v>
      </c>
    </row>
    <row r="38" spans="1:11" x14ac:dyDescent="0.2">
      <c r="A38" s="3" t="s">
        <v>561</v>
      </c>
      <c r="B38" s="572"/>
      <c r="C38" s="181" t="str">
        <f t="shared" si="0"/>
        <v>Q3</v>
      </c>
      <c r="D38" s="82">
        <v>42552</v>
      </c>
      <c r="E38" s="6">
        <v>97.177231594000006</v>
      </c>
      <c r="G38" s="6">
        <v>97.504883008999997</v>
      </c>
      <c r="I38" s="6">
        <v>0.32765141540999998</v>
      </c>
      <c r="J38" s="167">
        <f t="shared" si="1"/>
        <v>-0.32765141540999998</v>
      </c>
      <c r="K38" s="167">
        <f t="shared" si="2"/>
        <v>0</v>
      </c>
    </row>
    <row r="39" spans="1:11" x14ac:dyDescent="0.2">
      <c r="A39" s="3" t="s">
        <v>562</v>
      </c>
      <c r="B39" s="572"/>
      <c r="C39" s="181" t="str">
        <f t="shared" si="0"/>
        <v>Q4</v>
      </c>
      <c r="D39" s="82">
        <v>42644</v>
      </c>
      <c r="E39" s="6">
        <v>98.544133844000001</v>
      </c>
      <c r="G39" s="6">
        <v>97.571239695000003</v>
      </c>
      <c r="I39" s="6">
        <v>-0.97289414853</v>
      </c>
      <c r="J39" s="167">
        <f t="shared" si="1"/>
        <v>0</v>
      </c>
      <c r="K39" s="167">
        <f t="shared" si="2"/>
        <v>0.97289414853</v>
      </c>
    </row>
    <row r="40" spans="1:11" x14ac:dyDescent="0.2">
      <c r="A40" s="3" t="s">
        <v>563</v>
      </c>
      <c r="B40" s="572" t="str">
        <f>LEFT(A40,4)</f>
        <v>2017</v>
      </c>
      <c r="C40" s="181" t="str">
        <f t="shared" si="0"/>
        <v>Q1</v>
      </c>
      <c r="D40" s="82">
        <v>42736</v>
      </c>
      <c r="E40" s="6">
        <v>97.123377219999995</v>
      </c>
      <c r="G40" s="6">
        <v>96.879858077999998</v>
      </c>
      <c r="I40" s="6">
        <v>-0.24351914220000001</v>
      </c>
      <c r="J40" s="167">
        <f t="shared" si="1"/>
        <v>0</v>
      </c>
      <c r="K40" s="167">
        <f t="shared" si="2"/>
        <v>0.24351914220000001</v>
      </c>
    </row>
    <row r="41" spans="1:11" x14ac:dyDescent="0.2">
      <c r="A41" s="3" t="s">
        <v>564</v>
      </c>
      <c r="B41" s="572"/>
      <c r="C41" s="181" t="str">
        <f t="shared" si="0"/>
        <v>Q2</v>
      </c>
      <c r="D41" s="82">
        <v>42826</v>
      </c>
      <c r="E41" s="6">
        <v>97.441070694999993</v>
      </c>
      <c r="G41" s="6">
        <v>98.670296945999993</v>
      </c>
      <c r="I41" s="6">
        <v>1.2292262514000001</v>
      </c>
      <c r="J41" s="167">
        <f t="shared" si="1"/>
        <v>-1.2292262514000001</v>
      </c>
      <c r="K41" s="167">
        <f t="shared" si="2"/>
        <v>0</v>
      </c>
    </row>
    <row r="42" spans="1:11" x14ac:dyDescent="0.2">
      <c r="A42" s="3" t="s">
        <v>565</v>
      </c>
      <c r="B42" s="572"/>
      <c r="C42" s="181" t="str">
        <f t="shared" si="0"/>
        <v>Q3</v>
      </c>
      <c r="D42" s="82">
        <v>42917</v>
      </c>
      <c r="E42" s="6">
        <v>98.498625617000002</v>
      </c>
      <c r="G42" s="6">
        <v>99.148682957000005</v>
      </c>
      <c r="I42" s="6">
        <v>0.65005733977000002</v>
      </c>
      <c r="J42" s="167">
        <f t="shared" si="1"/>
        <v>-0.65005733977000002</v>
      </c>
      <c r="K42" s="167">
        <f t="shared" si="2"/>
        <v>0</v>
      </c>
    </row>
    <row r="43" spans="1:11" x14ac:dyDescent="0.2">
      <c r="A43" s="3" t="s">
        <v>566</v>
      </c>
      <c r="B43" s="572"/>
      <c r="C43" s="181" t="str">
        <f t="shared" si="0"/>
        <v>Q4</v>
      </c>
      <c r="D43" s="82">
        <v>43009</v>
      </c>
      <c r="E43" s="6">
        <v>99.041851758999996</v>
      </c>
      <c r="G43" s="6">
        <v>99.479123412000007</v>
      </c>
      <c r="I43" s="6">
        <v>0.43727165314999999</v>
      </c>
      <c r="J43" s="167">
        <f t="shared" si="1"/>
        <v>-0.43727165314999999</v>
      </c>
      <c r="K43" s="167">
        <f t="shared" si="2"/>
        <v>0</v>
      </c>
    </row>
    <row r="44" spans="1:11" x14ac:dyDescent="0.2">
      <c r="A44" s="3" t="s">
        <v>567</v>
      </c>
      <c r="B44" s="572" t="str">
        <f>LEFT(A44,4)</f>
        <v>2018</v>
      </c>
      <c r="C44" s="181" t="str">
        <f t="shared" si="0"/>
        <v>Q1</v>
      </c>
      <c r="D44" s="82">
        <v>43101</v>
      </c>
      <c r="E44" s="6">
        <v>99.126332915999996</v>
      </c>
      <c r="G44" s="6">
        <v>99.040822946999995</v>
      </c>
      <c r="I44" s="6">
        <v>-8.5509968961999999E-2</v>
      </c>
      <c r="J44" s="167">
        <f t="shared" si="1"/>
        <v>0</v>
      </c>
      <c r="K44" s="167">
        <f t="shared" si="2"/>
        <v>8.5509968961999999E-2</v>
      </c>
    </row>
    <row r="45" spans="1:11" x14ac:dyDescent="0.2">
      <c r="A45" s="3" t="s">
        <v>568</v>
      </c>
      <c r="B45" s="572"/>
      <c r="C45" s="181" t="str">
        <f t="shared" si="0"/>
        <v>Q2</v>
      </c>
      <c r="D45" s="82">
        <v>43191</v>
      </c>
      <c r="E45" s="6">
        <v>99.612157128000007</v>
      </c>
      <c r="G45" s="6">
        <v>99.473888105</v>
      </c>
      <c r="I45" s="6">
        <v>-0.13826902302999999</v>
      </c>
      <c r="J45" s="167">
        <f t="shared" si="1"/>
        <v>0</v>
      </c>
      <c r="K45" s="167">
        <f t="shared" si="2"/>
        <v>0.13826902302999999</v>
      </c>
    </row>
    <row r="46" spans="1:11" x14ac:dyDescent="0.2">
      <c r="A46" s="3" t="s">
        <v>569</v>
      </c>
      <c r="B46" s="572"/>
      <c r="C46" s="181" t="str">
        <f t="shared" si="0"/>
        <v>Q3</v>
      </c>
      <c r="D46" s="82">
        <v>43282</v>
      </c>
      <c r="E46" s="6">
        <v>101.21021905000001</v>
      </c>
      <c r="G46" s="6">
        <v>100.41588197</v>
      </c>
      <c r="I46" s="6">
        <v>-0.79433708040999995</v>
      </c>
      <c r="J46" s="167">
        <f t="shared" si="1"/>
        <v>0</v>
      </c>
      <c r="K46" s="167">
        <f t="shared" si="2"/>
        <v>0.79433708040999995</v>
      </c>
    </row>
    <row r="47" spans="1:11" x14ac:dyDescent="0.2">
      <c r="A47" s="3" t="s">
        <v>570</v>
      </c>
      <c r="B47" s="572"/>
      <c r="C47" s="181" t="str">
        <f t="shared" si="0"/>
        <v>Q4</v>
      </c>
      <c r="D47" s="82">
        <v>43374</v>
      </c>
      <c r="E47" s="6">
        <v>101.98788503</v>
      </c>
      <c r="G47" s="6">
        <v>100.8901146</v>
      </c>
      <c r="I47" s="6">
        <v>-1.0977704306</v>
      </c>
      <c r="J47" s="167">
        <f t="shared" si="1"/>
        <v>0</v>
      </c>
      <c r="K47" s="167">
        <f t="shared" si="2"/>
        <v>1.0977704306</v>
      </c>
    </row>
    <row r="48" spans="1:11" x14ac:dyDescent="0.2">
      <c r="A48" s="3" t="s">
        <v>571</v>
      </c>
      <c r="B48" s="572" t="str">
        <f>LEFT(A48,4)</f>
        <v>2019</v>
      </c>
      <c r="C48" s="181" t="str">
        <f t="shared" si="0"/>
        <v>Q1</v>
      </c>
      <c r="D48" s="82">
        <v>43466</v>
      </c>
      <c r="E48" s="6">
        <v>100.72817988</v>
      </c>
      <c r="G48" s="6">
        <v>100.64350856</v>
      </c>
      <c r="I48" s="6">
        <v>-8.4671316068000005E-2</v>
      </c>
      <c r="J48" s="167">
        <f t="shared" si="1"/>
        <v>0</v>
      </c>
      <c r="K48" s="167">
        <f t="shared" si="2"/>
        <v>8.4671316068000005E-2</v>
      </c>
    </row>
    <row r="49" spans="1:11" x14ac:dyDescent="0.2">
      <c r="A49" s="3" t="s">
        <v>572</v>
      </c>
      <c r="B49" s="572"/>
      <c r="C49" s="181" t="str">
        <f t="shared" si="0"/>
        <v>Q2</v>
      </c>
      <c r="D49" s="82">
        <v>43556</v>
      </c>
      <c r="E49" s="6">
        <v>101.77220943</v>
      </c>
      <c r="G49" s="6">
        <v>100.98982841999999</v>
      </c>
      <c r="I49" s="6">
        <v>-0.78238101610999999</v>
      </c>
      <c r="J49" s="167">
        <f t="shared" si="1"/>
        <v>0</v>
      </c>
      <c r="K49" s="167">
        <f t="shared" si="2"/>
        <v>0.78238101610999999</v>
      </c>
    </row>
    <row r="50" spans="1:11" x14ac:dyDescent="0.2">
      <c r="A50" s="3" t="s">
        <v>573</v>
      </c>
      <c r="B50" s="572"/>
      <c r="C50" s="181" t="str">
        <f t="shared" si="0"/>
        <v>Q3</v>
      </c>
      <c r="D50" s="82">
        <v>43647</v>
      </c>
      <c r="E50" s="6">
        <v>102.39779966</v>
      </c>
      <c r="G50" s="6">
        <v>102.06408278000001</v>
      </c>
      <c r="I50" s="6">
        <v>-0.33371688231000002</v>
      </c>
      <c r="J50" s="167">
        <f t="shared" si="1"/>
        <v>0</v>
      </c>
      <c r="K50" s="167">
        <f t="shared" si="2"/>
        <v>0.33371688231000002</v>
      </c>
    </row>
    <row r="51" spans="1:11" x14ac:dyDescent="0.2">
      <c r="A51" s="3" t="s">
        <v>574</v>
      </c>
      <c r="B51" s="572"/>
      <c r="C51" s="181" t="str">
        <f t="shared" si="0"/>
        <v>Q4</v>
      </c>
      <c r="D51" s="82">
        <v>43739</v>
      </c>
      <c r="E51" s="6">
        <v>102.63566088</v>
      </c>
      <c r="G51" s="6">
        <v>102.07496998000001</v>
      </c>
      <c r="I51" s="6">
        <v>-0.56069089197999999</v>
      </c>
      <c r="J51" s="167">
        <f t="shared" si="1"/>
        <v>0</v>
      </c>
      <c r="K51" s="167">
        <f t="shared" si="2"/>
        <v>0.56069089197999999</v>
      </c>
    </row>
    <row r="52" spans="1:11" x14ac:dyDescent="0.2">
      <c r="A52" s="3" t="s">
        <v>575</v>
      </c>
      <c r="B52" s="572" t="str">
        <f>LEFT(A52,4)</f>
        <v>2020</v>
      </c>
      <c r="C52" s="181" t="str">
        <f t="shared" si="0"/>
        <v>Q1</v>
      </c>
      <c r="D52" s="82">
        <v>43831</v>
      </c>
      <c r="E52" s="6">
        <v>102.49278165</v>
      </c>
      <c r="G52" s="6">
        <v>101.96196128</v>
      </c>
      <c r="I52" s="6">
        <v>-0.53082037535000004</v>
      </c>
      <c r="J52" s="167">
        <f t="shared" si="1"/>
        <v>0</v>
      </c>
      <c r="K52" s="167">
        <f t="shared" si="2"/>
        <v>0.53082037535000004</v>
      </c>
    </row>
    <row r="53" spans="1:11" x14ac:dyDescent="0.2">
      <c r="A53" s="3" t="s">
        <v>576</v>
      </c>
      <c r="B53" s="572"/>
      <c r="C53" s="181" t="str">
        <f t="shared" si="0"/>
        <v>Q2</v>
      </c>
      <c r="D53" s="82">
        <v>43922</v>
      </c>
      <c r="E53" s="6">
        <v>103.62814367</v>
      </c>
      <c r="G53" s="6">
        <v>102.48954727</v>
      </c>
      <c r="I53" s="6">
        <v>-1.1385964019000001</v>
      </c>
      <c r="J53" s="167">
        <f t="shared" si="1"/>
        <v>0</v>
      </c>
      <c r="K53" s="167">
        <f t="shared" si="2"/>
        <v>1.1385964019000001</v>
      </c>
    </row>
    <row r="54" spans="1:11" x14ac:dyDescent="0.2">
      <c r="A54" s="3" t="s">
        <v>577</v>
      </c>
      <c r="B54" s="572"/>
      <c r="C54" s="181" t="str">
        <f t="shared" si="0"/>
        <v>Q3</v>
      </c>
      <c r="D54" s="82">
        <v>44013</v>
      </c>
      <c r="E54" s="6">
        <v>103.9743517</v>
      </c>
      <c r="G54" s="6">
        <v>103.65242796</v>
      </c>
      <c r="I54" s="6">
        <v>-0.32192373968999999</v>
      </c>
      <c r="J54" s="167">
        <f t="shared" si="1"/>
        <v>0</v>
      </c>
      <c r="K54" s="167">
        <f t="shared" si="2"/>
        <v>0.32192373968999999</v>
      </c>
    </row>
    <row r="55" spans="1:11" x14ac:dyDescent="0.2">
      <c r="A55" s="5" t="s">
        <v>578</v>
      </c>
      <c r="B55" s="572"/>
      <c r="C55" s="181" t="str">
        <f t="shared" si="0"/>
        <v>Q4</v>
      </c>
      <c r="D55" s="83">
        <v>44105</v>
      </c>
      <c r="E55" s="6">
        <v>104.14211824</v>
      </c>
      <c r="G55" s="6">
        <v>103.59658629</v>
      </c>
      <c r="I55" s="6">
        <v>-0.54553195195000004</v>
      </c>
      <c r="J55" s="167">
        <f t="shared" si="1"/>
        <v>0</v>
      </c>
      <c r="K55" s="167">
        <f t="shared" si="2"/>
        <v>0.54553195195000004</v>
      </c>
    </row>
    <row r="56" spans="1:11" x14ac:dyDescent="0.2">
      <c r="C56" s="370" t="s">
        <v>549</v>
      </c>
      <c r="D56"/>
      <c r="E56"/>
      <c r="G56" s="6"/>
      <c r="I56"/>
    </row>
    <row r="57" spans="1:11" x14ac:dyDescent="0.2">
      <c r="B57"/>
      <c r="C57"/>
      <c r="D57"/>
      <c r="F57"/>
      <c r="H57"/>
    </row>
    <row r="58" spans="1:11" x14ac:dyDescent="0.2">
      <c r="B58" s="5"/>
      <c r="C58" s="5" t="s">
        <v>0</v>
      </c>
      <c r="D58"/>
      <c r="F58"/>
      <c r="H58"/>
    </row>
    <row r="59" spans="1:11" x14ac:dyDescent="0.2">
      <c r="B59" s="379">
        <v>20.5</v>
      </c>
      <c r="C59" s="17">
        <v>86</v>
      </c>
      <c r="D59"/>
      <c r="F59"/>
      <c r="H59"/>
    </row>
    <row r="60" spans="1:11" x14ac:dyDescent="0.2">
      <c r="B60">
        <v>20.5</v>
      </c>
      <c r="C60" s="17">
        <v>106</v>
      </c>
      <c r="D60"/>
      <c r="F60"/>
      <c r="H60"/>
    </row>
    <row r="61" spans="1:11" x14ac:dyDescent="0.2">
      <c r="C61" s="125" t="s">
        <v>0</v>
      </c>
    </row>
    <row r="62" spans="1:11" x14ac:dyDescent="0.2">
      <c r="B62">
        <v>20.5</v>
      </c>
      <c r="C62" s="126">
        <v>-2</v>
      </c>
    </row>
    <row r="63" spans="1:11" x14ac:dyDescent="0.2">
      <c r="B63">
        <v>20.5</v>
      </c>
      <c r="C63" s="126">
        <v>2</v>
      </c>
    </row>
  </sheetData>
  <mergeCells count="7">
    <mergeCell ref="B52:B55"/>
    <mergeCell ref="B28:B31"/>
    <mergeCell ref="B32:B35"/>
    <mergeCell ref="B36:B39"/>
    <mergeCell ref="B40:B43"/>
    <mergeCell ref="B44:B47"/>
    <mergeCell ref="B48:B51"/>
  </mergeCells>
  <hyperlinks>
    <hyperlink ref="A3" location="Contents!A1" display="Return to Contents"/>
  </hyperlinks>
  <pageMargins left="0.7" right="0.7" top="0.75" bottom="0.75" header="0.3" footer="0.3"/>
  <pageSetup scale="50" fitToHeight="0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S68"/>
  <sheetViews>
    <sheetView workbookViewId="0"/>
  </sheetViews>
  <sheetFormatPr defaultRowHeight="12.75" x14ac:dyDescent="0.2"/>
  <cols>
    <col min="17" max="17" width="16.85546875" customWidth="1"/>
    <col min="18" max="18" width="15.28515625" customWidth="1"/>
  </cols>
  <sheetData>
    <row r="1" spans="1:19" x14ac:dyDescent="0.2">
      <c r="M1" s="119"/>
    </row>
    <row r="2" spans="1:19" ht="15.75" x14ac:dyDescent="0.25">
      <c r="A2" s="44" t="s">
        <v>547</v>
      </c>
      <c r="M2" s="119"/>
    </row>
    <row r="3" spans="1:19" x14ac:dyDescent="0.2">
      <c r="A3" s="22" t="s">
        <v>16</v>
      </c>
      <c r="S3" s="30"/>
    </row>
    <row r="4" spans="1:19" x14ac:dyDescent="0.2">
      <c r="A4" s="384"/>
      <c r="B4" s="384"/>
      <c r="C4" s="384"/>
      <c r="D4" s="384"/>
      <c r="E4" s="384"/>
      <c r="F4" s="384"/>
      <c r="G4" s="384"/>
      <c r="H4" s="384"/>
      <c r="I4" s="384"/>
      <c r="J4" s="384"/>
      <c r="K4" s="384"/>
    </row>
    <row r="5" spans="1:19" x14ac:dyDescent="0.2">
      <c r="A5" s="384"/>
      <c r="B5" s="384"/>
      <c r="C5" s="384"/>
      <c r="D5" s="384"/>
      <c r="E5" s="384"/>
      <c r="F5" s="384"/>
      <c r="G5" s="384"/>
      <c r="H5" s="384"/>
      <c r="I5" s="384"/>
      <c r="J5" s="384"/>
      <c r="K5" s="384"/>
      <c r="Q5" s="182" t="s">
        <v>369</v>
      </c>
      <c r="R5" s="183"/>
    </row>
    <row r="6" spans="1:19" ht="25.5" customHeight="1" x14ac:dyDescent="0.2">
      <c r="A6" s="384"/>
      <c r="B6" s="384"/>
      <c r="C6" s="384"/>
      <c r="D6" s="384"/>
      <c r="E6" s="384"/>
      <c r="F6" s="384"/>
      <c r="G6" s="384"/>
      <c r="H6" s="384"/>
      <c r="I6" s="384"/>
      <c r="J6" s="384"/>
      <c r="K6" s="384"/>
      <c r="Q6" s="315" t="s">
        <v>184</v>
      </c>
      <c r="R6" s="318" t="s">
        <v>431</v>
      </c>
    </row>
    <row r="7" spans="1:19" ht="15" x14ac:dyDescent="0.25">
      <c r="A7" s="384"/>
      <c r="B7" s="384"/>
      <c r="C7" s="384"/>
      <c r="D7" s="384"/>
      <c r="E7" s="384"/>
      <c r="F7" s="384"/>
      <c r="G7" s="384"/>
      <c r="H7" s="384"/>
      <c r="I7" s="384"/>
      <c r="J7" s="384"/>
      <c r="K7" s="384"/>
      <c r="Q7" s="222" t="s">
        <v>185</v>
      </c>
      <c r="R7" s="317" t="s">
        <v>432</v>
      </c>
    </row>
    <row r="8" spans="1:19" x14ac:dyDescent="0.2">
      <c r="A8" s="384"/>
      <c r="B8" s="384"/>
      <c r="C8" s="384"/>
      <c r="D8" s="384"/>
      <c r="E8" s="384"/>
      <c r="F8" s="384"/>
      <c r="G8" s="384"/>
      <c r="H8" s="384"/>
      <c r="I8" s="384"/>
      <c r="J8" s="384"/>
      <c r="K8" s="384"/>
      <c r="Q8" s="222" t="s">
        <v>186</v>
      </c>
      <c r="R8" s="216" t="s">
        <v>433</v>
      </c>
    </row>
    <row r="9" spans="1:19" x14ac:dyDescent="0.2">
      <c r="A9" s="384"/>
      <c r="B9" s="384"/>
      <c r="C9" s="384"/>
      <c r="D9" s="384"/>
      <c r="E9" s="384"/>
      <c r="F9" s="384"/>
      <c r="G9" s="384"/>
      <c r="H9" s="384"/>
      <c r="I9" s="384"/>
      <c r="J9" s="384"/>
      <c r="K9" s="384"/>
      <c r="Q9" s="222" t="s">
        <v>187</v>
      </c>
      <c r="R9" s="312" t="s">
        <v>434</v>
      </c>
    </row>
    <row r="10" spans="1:19" x14ac:dyDescent="0.2">
      <c r="A10" s="384"/>
      <c r="B10" s="384"/>
      <c r="C10" s="384"/>
      <c r="D10" s="384"/>
      <c r="E10" s="384"/>
      <c r="F10" s="384"/>
      <c r="G10" s="384"/>
      <c r="H10" s="384"/>
      <c r="I10" s="384"/>
      <c r="J10" s="384"/>
      <c r="K10" s="384"/>
      <c r="Q10" s="222" t="s">
        <v>194</v>
      </c>
      <c r="R10" s="216" t="s">
        <v>435</v>
      </c>
    </row>
    <row r="11" spans="1:19" x14ac:dyDescent="0.2">
      <c r="A11" s="384"/>
      <c r="B11" s="384"/>
      <c r="C11" s="384"/>
      <c r="D11" s="384"/>
      <c r="E11" s="384"/>
      <c r="F11" s="384"/>
      <c r="G11" s="384"/>
      <c r="H11" s="384"/>
      <c r="I11" s="384"/>
      <c r="J11" s="384"/>
      <c r="K11" s="384"/>
      <c r="Q11" s="222" t="s">
        <v>421</v>
      </c>
      <c r="R11" s="312" t="s">
        <v>436</v>
      </c>
    </row>
    <row r="12" spans="1:19" x14ac:dyDescent="0.2">
      <c r="A12" s="384"/>
      <c r="B12" s="384"/>
      <c r="C12" s="384"/>
      <c r="D12" s="384"/>
      <c r="E12" s="384"/>
      <c r="F12" s="384"/>
      <c r="G12" s="384"/>
      <c r="H12" s="384"/>
      <c r="I12" s="384"/>
      <c r="J12" s="384"/>
      <c r="K12" s="384"/>
      <c r="Q12" s="319" t="s">
        <v>437</v>
      </c>
      <c r="R12" s="216" t="s">
        <v>438</v>
      </c>
    </row>
    <row r="13" spans="1:19" x14ac:dyDescent="0.2">
      <c r="A13" s="384"/>
      <c r="B13" s="384"/>
      <c r="C13" s="384"/>
      <c r="D13" s="384"/>
      <c r="E13" s="384"/>
      <c r="F13" s="384"/>
      <c r="G13" s="384"/>
      <c r="H13" s="384"/>
      <c r="I13" s="384"/>
      <c r="J13" s="384"/>
      <c r="K13" s="384"/>
      <c r="Q13" s="319" t="s">
        <v>441</v>
      </c>
      <c r="R13" s="312" t="s">
        <v>439</v>
      </c>
    </row>
    <row r="14" spans="1:19" x14ac:dyDescent="0.2">
      <c r="A14" s="384"/>
      <c r="B14" s="384"/>
      <c r="C14" s="384"/>
      <c r="D14" s="384"/>
      <c r="E14" s="384"/>
      <c r="F14" s="384"/>
      <c r="G14" s="384"/>
      <c r="H14" s="384"/>
      <c r="I14" s="384"/>
      <c r="J14" s="384"/>
      <c r="K14" s="384"/>
      <c r="Q14" s="319" t="s">
        <v>115</v>
      </c>
      <c r="R14" s="312" t="s">
        <v>440</v>
      </c>
    </row>
    <row r="15" spans="1:19" x14ac:dyDescent="0.2">
      <c r="A15" s="384"/>
      <c r="B15" s="384"/>
      <c r="C15" s="384"/>
      <c r="D15" s="384"/>
      <c r="E15" s="384"/>
      <c r="F15" s="384"/>
      <c r="G15" s="384"/>
      <c r="H15" s="384"/>
      <c r="I15" s="384"/>
      <c r="J15" s="384"/>
      <c r="K15" s="384"/>
      <c r="Q15" s="320" t="s">
        <v>531</v>
      </c>
      <c r="R15" s="316" t="s">
        <v>532</v>
      </c>
    </row>
    <row r="16" spans="1:19" x14ac:dyDescent="0.2">
      <c r="A16" s="384"/>
      <c r="B16" s="384"/>
      <c r="C16" s="384"/>
      <c r="D16" s="384"/>
      <c r="E16" s="384"/>
      <c r="F16" s="384"/>
      <c r="G16" s="384"/>
      <c r="H16" s="384"/>
      <c r="I16" s="384"/>
      <c r="J16" s="384"/>
      <c r="K16" s="384"/>
    </row>
    <row r="17" spans="1:18" x14ac:dyDescent="0.2">
      <c r="A17" s="384"/>
      <c r="B17" s="384"/>
      <c r="C17" s="384"/>
      <c r="D17" s="384"/>
      <c r="E17" s="384"/>
      <c r="F17" s="384"/>
      <c r="G17" s="384"/>
      <c r="H17" s="384"/>
      <c r="I17" s="384"/>
      <c r="J17" s="384"/>
      <c r="K17" s="384"/>
    </row>
    <row r="18" spans="1:18" x14ac:dyDescent="0.2">
      <c r="A18" s="384"/>
      <c r="B18" s="384"/>
      <c r="C18" s="384"/>
      <c r="D18" s="384"/>
      <c r="E18" s="384"/>
      <c r="F18" s="384"/>
      <c r="G18" s="384"/>
      <c r="H18" s="384"/>
      <c r="I18" s="384"/>
      <c r="J18" s="384"/>
      <c r="K18" s="384"/>
    </row>
    <row r="19" spans="1:18" x14ac:dyDescent="0.2">
      <c r="A19" s="384"/>
      <c r="B19" s="384"/>
      <c r="C19" s="384"/>
      <c r="D19" s="384"/>
      <c r="E19" s="384"/>
      <c r="F19" s="384"/>
      <c r="G19" s="384"/>
      <c r="H19" s="384"/>
      <c r="I19" s="384"/>
      <c r="J19" s="384"/>
      <c r="K19" s="384"/>
    </row>
    <row r="20" spans="1:18" x14ac:dyDescent="0.2">
      <c r="A20" s="384"/>
      <c r="B20" s="384"/>
      <c r="C20" s="384"/>
      <c r="D20" s="384"/>
      <c r="E20" s="384"/>
      <c r="F20" s="384"/>
      <c r="G20" s="384"/>
      <c r="H20" s="384"/>
      <c r="I20" s="384"/>
      <c r="J20" s="384"/>
      <c r="K20" s="384"/>
    </row>
    <row r="21" spans="1:18" x14ac:dyDescent="0.2">
      <c r="A21" s="384"/>
      <c r="B21" s="384"/>
      <c r="C21" s="384"/>
      <c r="D21" s="384"/>
      <c r="E21" s="384"/>
      <c r="F21" s="384"/>
      <c r="G21" s="384"/>
      <c r="H21" s="384"/>
      <c r="I21" s="384"/>
      <c r="J21" s="384"/>
      <c r="K21" s="384"/>
    </row>
    <row r="22" spans="1:18" x14ac:dyDescent="0.2">
      <c r="A22" s="384"/>
      <c r="B22" s="384"/>
      <c r="C22" s="384"/>
      <c r="D22" s="384"/>
      <c r="E22" s="384"/>
      <c r="F22" s="384"/>
      <c r="G22" s="384"/>
      <c r="H22" s="384"/>
      <c r="I22" s="384"/>
      <c r="J22" s="384"/>
      <c r="K22" s="384"/>
      <c r="R22" s="30"/>
    </row>
    <row r="23" spans="1:18" x14ac:dyDescent="0.2">
      <c r="A23" s="384"/>
      <c r="B23" s="384"/>
      <c r="C23" s="384"/>
      <c r="D23" s="384"/>
      <c r="E23" s="384"/>
      <c r="F23" s="384"/>
      <c r="G23" s="384"/>
      <c r="H23" s="384"/>
      <c r="I23" s="384"/>
      <c r="J23" s="384"/>
      <c r="K23" s="384"/>
    </row>
    <row r="25" spans="1:18" x14ac:dyDescent="0.2">
      <c r="A25" s="574" t="s">
        <v>534</v>
      </c>
      <c r="B25" s="574"/>
      <c r="C25" s="574"/>
      <c r="D25" s="574"/>
      <c r="E25" s="574"/>
      <c r="F25" s="574"/>
      <c r="G25" s="574"/>
      <c r="H25" s="574"/>
      <c r="I25" s="23"/>
      <c r="K25" s="574" t="s">
        <v>534</v>
      </c>
      <c r="L25" s="574"/>
      <c r="M25" s="574"/>
      <c r="N25" s="574"/>
      <c r="O25" s="574"/>
      <c r="P25" s="574"/>
      <c r="Q25" s="574"/>
      <c r="R25" s="574"/>
    </row>
    <row r="26" spans="1:18" x14ac:dyDescent="0.2">
      <c r="A26" s="313"/>
      <c r="B26" s="313"/>
      <c r="C26" s="313"/>
      <c r="D26" s="313"/>
      <c r="E26" s="313"/>
      <c r="G26" s="3"/>
    </row>
    <row r="27" spans="1:18" x14ac:dyDescent="0.2">
      <c r="A27" s="9"/>
      <c r="B27" s="5" t="s">
        <v>184</v>
      </c>
      <c r="C27" s="5" t="s">
        <v>185</v>
      </c>
      <c r="D27" s="5" t="s">
        <v>186</v>
      </c>
      <c r="E27" s="5" t="s">
        <v>187</v>
      </c>
      <c r="F27" s="5" t="s">
        <v>194</v>
      </c>
      <c r="G27" s="296" t="s">
        <v>421</v>
      </c>
      <c r="H27" s="5" t="s">
        <v>5</v>
      </c>
      <c r="K27" s="321" t="s">
        <v>441</v>
      </c>
      <c r="L27" s="9" t="s">
        <v>115</v>
      </c>
      <c r="M27" s="9" t="s">
        <v>114</v>
      </c>
      <c r="N27" s="9" t="s">
        <v>430</v>
      </c>
    </row>
    <row r="28" spans="1:18" x14ac:dyDescent="0.2">
      <c r="A28" s="1">
        <v>42736</v>
      </c>
      <c r="B28" s="116">
        <v>0</v>
      </c>
      <c r="C28" s="116">
        <v>0.622</v>
      </c>
      <c r="D28" s="116">
        <v>0.55275446702999997</v>
      </c>
      <c r="E28" s="116">
        <v>0.13</v>
      </c>
      <c r="F28" s="116">
        <v>0.25</v>
      </c>
      <c r="G28" s="116">
        <v>0.25</v>
      </c>
      <c r="H28" s="116">
        <v>1.80475446703</v>
      </c>
      <c r="I28" s="116"/>
      <c r="K28" s="116">
        <v>0.43887096774000001</v>
      </c>
      <c r="L28" s="116">
        <v>0</v>
      </c>
      <c r="M28" s="116">
        <v>0</v>
      </c>
      <c r="N28" s="20">
        <f>+K28-L28-M28</f>
        <v>0.43887096774000001</v>
      </c>
    </row>
    <row r="29" spans="1:18" x14ac:dyDescent="0.2">
      <c r="A29" s="1">
        <v>42767</v>
      </c>
      <c r="B29" s="116">
        <v>0</v>
      </c>
      <c r="C29" s="116">
        <v>0.61</v>
      </c>
      <c r="D29" s="116">
        <v>0.51132692235999999</v>
      </c>
      <c r="E29" s="116">
        <v>0.16</v>
      </c>
      <c r="F29" s="116">
        <v>0.25</v>
      </c>
      <c r="G29" s="116">
        <v>0.25</v>
      </c>
      <c r="H29" s="116">
        <v>1.7813269223599999</v>
      </c>
      <c r="I29" s="116"/>
      <c r="K29" s="116">
        <v>0.33714285713999997</v>
      </c>
      <c r="L29" s="116">
        <v>0</v>
      </c>
      <c r="M29" s="116">
        <v>0</v>
      </c>
      <c r="N29" s="20">
        <f t="shared" ref="N29:N63" si="0">+K29-L29-M29</f>
        <v>0.33714285713999997</v>
      </c>
    </row>
    <row r="30" spans="1:18" x14ac:dyDescent="0.2">
      <c r="A30" s="1">
        <v>42795</v>
      </c>
      <c r="B30" s="116">
        <v>0</v>
      </c>
      <c r="C30" s="116">
        <v>0.71</v>
      </c>
      <c r="D30" s="116">
        <v>0.40491365314</v>
      </c>
      <c r="E30" s="116">
        <v>0.223</v>
      </c>
      <c r="F30" s="116">
        <v>0.25</v>
      </c>
      <c r="G30" s="116">
        <v>0.25</v>
      </c>
      <c r="H30" s="116">
        <v>1.83791365314</v>
      </c>
      <c r="I30" s="116"/>
      <c r="K30" s="116">
        <v>0.50700000000000001</v>
      </c>
      <c r="L30" s="116">
        <v>0.192</v>
      </c>
      <c r="M30" s="116">
        <v>0</v>
      </c>
      <c r="N30" s="20">
        <f t="shared" si="0"/>
        <v>0.315</v>
      </c>
    </row>
    <row r="31" spans="1:18" x14ac:dyDescent="0.2">
      <c r="A31" s="1">
        <v>42826</v>
      </c>
      <c r="B31" s="116">
        <v>0</v>
      </c>
      <c r="C31" s="116">
        <v>0.76500000000000001</v>
      </c>
      <c r="D31" s="116">
        <v>0.36951451661000001</v>
      </c>
      <c r="E31" s="116">
        <v>0.26</v>
      </c>
      <c r="F31" s="116">
        <v>0.25</v>
      </c>
      <c r="G31" s="116">
        <v>0.25</v>
      </c>
      <c r="H31" s="116">
        <v>1.8945145166099999</v>
      </c>
      <c r="I31" s="116"/>
      <c r="K31" s="116">
        <v>0.75133333332999996</v>
      </c>
      <c r="L31" s="116">
        <v>0.42499999999999999</v>
      </c>
      <c r="M31" s="116">
        <v>0</v>
      </c>
      <c r="N31" s="20">
        <f t="shared" si="0"/>
        <v>0.32633333332999998</v>
      </c>
    </row>
    <row r="32" spans="1:18" x14ac:dyDescent="0.2">
      <c r="A32" s="1">
        <v>42856</v>
      </c>
      <c r="B32" s="116">
        <v>0</v>
      </c>
      <c r="C32" s="116">
        <v>0.52</v>
      </c>
      <c r="D32" s="116">
        <v>0.36012937144000001</v>
      </c>
      <c r="E32" s="116">
        <v>0.16</v>
      </c>
      <c r="F32" s="116">
        <v>0.25</v>
      </c>
      <c r="G32" s="116">
        <v>0.25</v>
      </c>
      <c r="H32" s="116">
        <v>1.54012937144</v>
      </c>
      <c r="I32" s="116"/>
      <c r="K32" s="116">
        <v>0.68</v>
      </c>
      <c r="L32" s="116">
        <v>0.36499999999999999</v>
      </c>
      <c r="M32" s="116">
        <v>0</v>
      </c>
      <c r="N32" s="20">
        <f t="shared" si="0"/>
        <v>0.31500000000000006</v>
      </c>
    </row>
    <row r="33" spans="1:14" x14ac:dyDescent="0.2">
      <c r="A33" s="1">
        <v>42887</v>
      </c>
      <c r="B33" s="116">
        <v>0</v>
      </c>
      <c r="C33" s="116">
        <v>0.45</v>
      </c>
      <c r="D33" s="116">
        <v>0.28975807773000001</v>
      </c>
      <c r="E33" s="116">
        <v>0.13</v>
      </c>
      <c r="F33" s="116">
        <v>0.25</v>
      </c>
      <c r="G33" s="116">
        <v>0.25</v>
      </c>
      <c r="H33" s="116">
        <v>1.36975807773</v>
      </c>
      <c r="I33" s="116"/>
      <c r="K33" s="116">
        <v>0.60333333333000005</v>
      </c>
      <c r="L33" s="116">
        <v>0.29499999999999998</v>
      </c>
      <c r="M33" s="116">
        <v>0</v>
      </c>
      <c r="N33" s="20">
        <f t="shared" si="0"/>
        <v>0.30833333333000007</v>
      </c>
    </row>
    <row r="34" spans="1:14" x14ac:dyDescent="0.2">
      <c r="A34" s="1">
        <v>42917</v>
      </c>
      <c r="B34" s="116">
        <v>0</v>
      </c>
      <c r="C34" s="116">
        <v>0.29499999999999998</v>
      </c>
      <c r="D34" s="116">
        <v>0.25340049695</v>
      </c>
      <c r="E34" s="116">
        <v>0.1</v>
      </c>
      <c r="F34" s="116">
        <v>0.25</v>
      </c>
      <c r="G34" s="116">
        <v>0.25</v>
      </c>
      <c r="H34" s="116">
        <v>1.1484004969499999</v>
      </c>
      <c r="I34" s="116"/>
      <c r="K34" s="116">
        <v>0.54241935484000003</v>
      </c>
      <c r="L34" s="116">
        <v>0.22</v>
      </c>
      <c r="M34" s="116">
        <v>0</v>
      </c>
      <c r="N34" s="20">
        <f t="shared" si="0"/>
        <v>0.32241935484000006</v>
      </c>
    </row>
    <row r="35" spans="1:14" x14ac:dyDescent="0.2">
      <c r="A35" s="1">
        <v>42948</v>
      </c>
      <c r="B35" s="116">
        <v>0</v>
      </c>
      <c r="C35" s="116">
        <v>0.41</v>
      </c>
      <c r="D35" s="116">
        <v>0.22705649198</v>
      </c>
      <c r="E35" s="116">
        <v>0.1</v>
      </c>
      <c r="F35" s="116">
        <v>0.25</v>
      </c>
      <c r="G35" s="116">
        <v>0.25</v>
      </c>
      <c r="H35" s="116">
        <v>1.2370564919799998</v>
      </c>
      <c r="I35" s="116"/>
      <c r="K35" s="116">
        <v>0.71399999999999997</v>
      </c>
      <c r="L35" s="116">
        <v>0.13</v>
      </c>
      <c r="M35" s="116">
        <v>0.27700000000000002</v>
      </c>
      <c r="N35" s="20">
        <f t="shared" si="0"/>
        <v>0.30699999999999994</v>
      </c>
    </row>
    <row r="36" spans="1:14" x14ac:dyDescent="0.2">
      <c r="A36" s="1">
        <v>42979</v>
      </c>
      <c r="B36" s="116">
        <v>0</v>
      </c>
      <c r="C36" s="116">
        <v>0.375</v>
      </c>
      <c r="D36" s="116">
        <v>0.2</v>
      </c>
      <c r="E36" s="116">
        <v>0.05</v>
      </c>
      <c r="F36" s="116">
        <v>0.25</v>
      </c>
      <c r="G36" s="116">
        <v>0.25</v>
      </c>
      <c r="H36" s="116">
        <v>1.125</v>
      </c>
      <c r="I36" s="116"/>
      <c r="K36" s="116">
        <v>0.63300000000000001</v>
      </c>
      <c r="L36" s="116">
        <v>0.17499999999999999</v>
      </c>
      <c r="M36" s="116">
        <v>1.6E-2</v>
      </c>
      <c r="N36" s="20">
        <f t="shared" si="0"/>
        <v>0.442</v>
      </c>
    </row>
    <row r="37" spans="1:14" x14ac:dyDescent="0.2">
      <c r="A37" s="1">
        <v>43009</v>
      </c>
      <c r="B37" s="116">
        <v>0</v>
      </c>
      <c r="C37" s="116">
        <v>0.34</v>
      </c>
      <c r="D37" s="116">
        <v>0.20499999999999999</v>
      </c>
      <c r="E37" s="116">
        <v>0.18</v>
      </c>
      <c r="F37" s="116">
        <v>0.25</v>
      </c>
      <c r="G37" s="116">
        <v>0.25</v>
      </c>
      <c r="H37" s="116">
        <v>1.2250000000000001</v>
      </c>
      <c r="I37" s="116"/>
      <c r="K37" s="116">
        <v>0.61632258065000001</v>
      </c>
      <c r="L37" s="116">
        <v>0</v>
      </c>
      <c r="M37" s="116">
        <v>0.27100000000000002</v>
      </c>
      <c r="N37" s="20">
        <f t="shared" si="0"/>
        <v>0.34532258064999999</v>
      </c>
    </row>
    <row r="38" spans="1:14" x14ac:dyDescent="0.2">
      <c r="A38" s="1">
        <v>43040</v>
      </c>
      <c r="B38" s="116">
        <v>0</v>
      </c>
      <c r="C38" s="116">
        <v>0.32</v>
      </c>
      <c r="D38" s="116">
        <v>0.16500000000000001</v>
      </c>
      <c r="E38" s="116">
        <v>0.22</v>
      </c>
      <c r="F38" s="116">
        <v>0.25</v>
      </c>
      <c r="G38" s="116">
        <v>0.25</v>
      </c>
      <c r="H38" s="116">
        <v>1.2050000000000001</v>
      </c>
      <c r="I38" s="116"/>
      <c r="K38" s="116">
        <v>0.35499999999999998</v>
      </c>
      <c r="L38" s="116">
        <v>0</v>
      </c>
      <c r="M38" s="116">
        <v>0</v>
      </c>
      <c r="N38" s="20">
        <f t="shared" si="0"/>
        <v>0.35499999999999998</v>
      </c>
    </row>
    <row r="39" spans="1:14" x14ac:dyDescent="0.2">
      <c r="A39" s="1">
        <v>43070</v>
      </c>
      <c r="B39" s="116">
        <v>0</v>
      </c>
      <c r="C39" s="116">
        <v>0.38</v>
      </c>
      <c r="D39" s="116">
        <v>0.14000000000000001</v>
      </c>
      <c r="E39" s="116">
        <v>0.17</v>
      </c>
      <c r="F39" s="116">
        <v>0.25</v>
      </c>
      <c r="G39" s="116">
        <v>0.25</v>
      </c>
      <c r="H39" s="116">
        <v>1.19</v>
      </c>
      <c r="I39" s="116"/>
      <c r="K39" s="116">
        <v>0.64798387096999999</v>
      </c>
      <c r="L39" s="116">
        <v>0</v>
      </c>
      <c r="M39" s="116">
        <v>0.03</v>
      </c>
      <c r="N39" s="20">
        <f t="shared" si="0"/>
        <v>0.61798387096999996</v>
      </c>
    </row>
    <row r="40" spans="1:14" x14ac:dyDescent="0.2">
      <c r="A40" s="1">
        <v>43101</v>
      </c>
      <c r="B40" s="116">
        <v>0</v>
      </c>
      <c r="C40" s="116">
        <v>0.28499999999999998</v>
      </c>
      <c r="D40" s="116">
        <v>0.14000000000000001</v>
      </c>
      <c r="E40" s="116">
        <v>0.23</v>
      </c>
      <c r="F40" s="116">
        <v>0.25</v>
      </c>
      <c r="G40" s="116">
        <v>0.25</v>
      </c>
      <c r="H40" s="116">
        <v>1.155</v>
      </c>
      <c r="I40" s="116"/>
      <c r="K40" s="116">
        <v>0.44577419354999998</v>
      </c>
      <c r="L40" s="116">
        <v>0.1</v>
      </c>
      <c r="M40" s="116">
        <v>4.9000000000000002E-2</v>
      </c>
      <c r="N40" s="20">
        <f t="shared" si="0"/>
        <v>0.29677419354999995</v>
      </c>
    </row>
    <row r="41" spans="1:14" x14ac:dyDescent="0.2">
      <c r="A41" s="1">
        <v>43132</v>
      </c>
      <c r="B41" s="116">
        <v>0</v>
      </c>
      <c r="C41" s="116">
        <v>0.31</v>
      </c>
      <c r="D41" s="116">
        <v>0.14000000000000001</v>
      </c>
      <c r="E41" s="116">
        <v>0.28000000000000003</v>
      </c>
      <c r="F41" s="116">
        <v>0.25</v>
      </c>
      <c r="G41" s="116">
        <v>0.25</v>
      </c>
      <c r="H41" s="116">
        <v>1.23</v>
      </c>
      <c r="I41" s="116"/>
      <c r="K41" s="116">
        <v>0.55012499999999998</v>
      </c>
      <c r="L41" s="116">
        <v>0.17</v>
      </c>
      <c r="M41" s="116">
        <v>4.9000000000000002E-2</v>
      </c>
      <c r="N41" s="20">
        <f t="shared" si="0"/>
        <v>0.33112499999999995</v>
      </c>
    </row>
    <row r="42" spans="1:14" x14ac:dyDescent="0.2">
      <c r="A42" s="1">
        <v>43160</v>
      </c>
      <c r="B42" s="116">
        <v>0</v>
      </c>
      <c r="C42" s="116">
        <v>0.315</v>
      </c>
      <c r="D42" s="116">
        <v>0.17</v>
      </c>
      <c r="E42" s="116">
        <v>0.25</v>
      </c>
      <c r="F42" s="116">
        <v>0.25</v>
      </c>
      <c r="G42" s="116">
        <v>0.25</v>
      </c>
      <c r="H42" s="116">
        <v>1.2349999999999999</v>
      </c>
      <c r="I42" s="116"/>
      <c r="K42" s="116">
        <v>0.58350000000000002</v>
      </c>
      <c r="L42" s="116">
        <v>0.249</v>
      </c>
      <c r="M42" s="116">
        <v>4.9000000000000002E-2</v>
      </c>
      <c r="N42" s="20">
        <f t="shared" si="0"/>
        <v>0.28550000000000003</v>
      </c>
    </row>
    <row r="43" spans="1:14" x14ac:dyDescent="0.2">
      <c r="A43" s="1">
        <v>43191</v>
      </c>
      <c r="B43" s="116">
        <v>0</v>
      </c>
      <c r="C43" s="116">
        <v>0.29499999999999998</v>
      </c>
      <c r="D43" s="116">
        <v>0.17</v>
      </c>
      <c r="E43" s="116">
        <v>0.27</v>
      </c>
      <c r="F43" s="116">
        <v>0.25</v>
      </c>
      <c r="G43" s="116">
        <v>0.25</v>
      </c>
      <c r="H43" s="116">
        <v>1.2349999999999999</v>
      </c>
      <c r="I43" s="116"/>
      <c r="K43" s="116">
        <v>0.40150000000000002</v>
      </c>
      <c r="L43" s="116">
        <v>0</v>
      </c>
      <c r="M43" s="116">
        <v>0.13600000000000001</v>
      </c>
      <c r="N43" s="20">
        <f t="shared" si="0"/>
        <v>0.26550000000000001</v>
      </c>
    </row>
    <row r="44" spans="1:14" x14ac:dyDescent="0.2">
      <c r="A44" s="1">
        <v>43221</v>
      </c>
      <c r="B44" s="116">
        <v>0</v>
      </c>
      <c r="C44" s="116">
        <v>0.31</v>
      </c>
      <c r="D44" s="116">
        <v>0.35</v>
      </c>
      <c r="E44" s="116">
        <v>0.23</v>
      </c>
      <c r="F44" s="116">
        <v>0.25</v>
      </c>
      <c r="G44" s="116">
        <v>0.25</v>
      </c>
      <c r="H44" s="116">
        <v>1.39</v>
      </c>
      <c r="I44" s="116"/>
      <c r="K44" s="116">
        <v>0.3705</v>
      </c>
      <c r="L44" s="116">
        <v>0</v>
      </c>
      <c r="M44" s="116">
        <v>0.115</v>
      </c>
      <c r="N44" s="20">
        <f t="shared" si="0"/>
        <v>0.2555</v>
      </c>
    </row>
    <row r="45" spans="1:14" x14ac:dyDescent="0.2">
      <c r="A45" s="1">
        <v>43252</v>
      </c>
      <c r="B45" s="116">
        <v>0.02</v>
      </c>
      <c r="C45" s="116">
        <v>0.55000000000000004</v>
      </c>
      <c r="D45" s="116">
        <v>0.42</v>
      </c>
      <c r="E45" s="116">
        <v>0.18</v>
      </c>
      <c r="F45" s="116">
        <v>0.25</v>
      </c>
      <c r="G45" s="116">
        <v>0.25</v>
      </c>
      <c r="H45" s="116">
        <v>1.67</v>
      </c>
      <c r="I45" s="116"/>
      <c r="K45" s="116">
        <v>0.4365</v>
      </c>
      <c r="L45" s="116">
        <v>0.11700000000000001</v>
      </c>
      <c r="M45" s="116">
        <v>6.4000000000000001E-2</v>
      </c>
      <c r="N45" s="20">
        <f t="shared" si="0"/>
        <v>0.2555</v>
      </c>
    </row>
    <row r="46" spans="1:14" x14ac:dyDescent="0.2">
      <c r="A46" s="1">
        <v>43282</v>
      </c>
      <c r="B46" s="116">
        <v>7.8E-2</v>
      </c>
      <c r="C46" s="116">
        <v>0.63</v>
      </c>
      <c r="D46" s="116">
        <v>0.37</v>
      </c>
      <c r="E46" s="116">
        <v>0.17</v>
      </c>
      <c r="F46" s="116">
        <v>0.25</v>
      </c>
      <c r="G46" s="116">
        <v>0.25</v>
      </c>
      <c r="H46" s="116">
        <v>1.7479999999999998</v>
      </c>
      <c r="I46" s="116"/>
      <c r="K46" s="116">
        <v>0.26548387096999998</v>
      </c>
      <c r="L46" s="116">
        <v>0</v>
      </c>
      <c r="M46" s="116">
        <v>0</v>
      </c>
      <c r="N46" s="20">
        <f t="shared" si="0"/>
        <v>0.26548387096999998</v>
      </c>
    </row>
    <row r="47" spans="1:14" x14ac:dyDescent="0.2">
      <c r="A47" s="1">
        <v>43313</v>
      </c>
      <c r="B47" s="116">
        <v>0.28000000000000003</v>
      </c>
      <c r="C47" s="116">
        <v>0.31</v>
      </c>
      <c r="D47" s="116">
        <v>0.3</v>
      </c>
      <c r="E47" s="116">
        <v>0.14000000000000001</v>
      </c>
      <c r="F47" s="116">
        <v>0.25</v>
      </c>
      <c r="G47" s="116">
        <v>0.25</v>
      </c>
      <c r="H47" s="116">
        <v>1.5300000000000002</v>
      </c>
      <c r="I47" s="116"/>
      <c r="K47" s="116">
        <v>0.27294354839000001</v>
      </c>
      <c r="L47" s="116">
        <v>0</v>
      </c>
      <c r="M47" s="116">
        <v>1.2E-2</v>
      </c>
      <c r="N47" s="20">
        <f t="shared" si="0"/>
        <v>0.26094354839</v>
      </c>
    </row>
    <row r="48" spans="1:14" x14ac:dyDescent="0.2">
      <c r="A48" s="1">
        <v>43344</v>
      </c>
      <c r="B48" s="116">
        <v>0.4</v>
      </c>
      <c r="C48" s="116">
        <v>0.22</v>
      </c>
      <c r="D48" s="116">
        <v>0.2</v>
      </c>
      <c r="E48" s="116">
        <v>0.14000000000000001</v>
      </c>
      <c r="F48" s="116">
        <v>0.25</v>
      </c>
      <c r="G48" s="116">
        <v>0.25</v>
      </c>
      <c r="H48" s="116">
        <v>1.46</v>
      </c>
      <c r="I48" s="116"/>
      <c r="K48" s="116">
        <v>0.36399999999999999</v>
      </c>
      <c r="L48" s="116">
        <v>0</v>
      </c>
      <c r="M48" s="116">
        <v>0.08</v>
      </c>
      <c r="N48" s="20">
        <f t="shared" si="0"/>
        <v>0.28399999999999997</v>
      </c>
    </row>
    <row r="49" spans="1:14" x14ac:dyDescent="0.2">
      <c r="A49" s="1">
        <v>43374</v>
      </c>
      <c r="B49" s="116">
        <v>0.4</v>
      </c>
      <c r="C49" s="116">
        <v>0.22</v>
      </c>
      <c r="D49" s="116">
        <v>0.24</v>
      </c>
      <c r="E49" s="116">
        <v>0.125</v>
      </c>
      <c r="F49" s="116">
        <v>0.25</v>
      </c>
      <c r="G49" s="116">
        <v>0.25</v>
      </c>
      <c r="H49" s="116">
        <v>1.4849999999999999</v>
      </c>
      <c r="I49" s="116"/>
      <c r="K49" s="116">
        <v>0.39514516128999999</v>
      </c>
      <c r="L49" s="116">
        <v>0</v>
      </c>
      <c r="M49" s="116">
        <v>0.16</v>
      </c>
      <c r="N49" s="20">
        <f t="shared" si="0"/>
        <v>0.23514516128999999</v>
      </c>
    </row>
    <row r="50" spans="1:14" x14ac:dyDescent="0.2">
      <c r="A50" s="1">
        <v>43405</v>
      </c>
      <c r="B50" s="116">
        <v>1.1000000000000001</v>
      </c>
      <c r="C50" s="116">
        <v>0.15</v>
      </c>
      <c r="D50" s="116">
        <v>0.23</v>
      </c>
      <c r="E50" s="116">
        <v>0.1</v>
      </c>
      <c r="F50" s="116">
        <v>0.25</v>
      </c>
      <c r="G50" s="116">
        <v>0.25</v>
      </c>
      <c r="H50" s="116">
        <v>2.08</v>
      </c>
      <c r="I50" s="116"/>
      <c r="K50" s="116">
        <v>0.39500000000000002</v>
      </c>
      <c r="L50" s="116">
        <v>0.11899999999999999</v>
      </c>
      <c r="M50" s="116">
        <v>0</v>
      </c>
      <c r="N50" s="20">
        <f t="shared" si="0"/>
        <v>0.27600000000000002</v>
      </c>
    </row>
    <row r="51" spans="1:14" x14ac:dyDescent="0.2">
      <c r="A51" s="1">
        <v>43435</v>
      </c>
      <c r="B51" s="116">
        <v>1.2</v>
      </c>
      <c r="C51" s="116">
        <v>0.42</v>
      </c>
      <c r="D51" s="116">
        <v>0.22</v>
      </c>
      <c r="E51" s="116">
        <v>7.4999999999999997E-2</v>
      </c>
      <c r="F51" s="116">
        <v>0.25</v>
      </c>
      <c r="G51" s="116">
        <v>0.25</v>
      </c>
      <c r="H51" s="116">
        <v>2.415</v>
      </c>
      <c r="I51" s="116"/>
      <c r="K51" s="116">
        <v>0.44174193548000001</v>
      </c>
      <c r="L51" s="116">
        <v>5.0999999999999997E-2</v>
      </c>
      <c r="M51" s="116">
        <v>5.8999999999999997E-2</v>
      </c>
      <c r="N51" s="20">
        <f t="shared" si="0"/>
        <v>0.33174193548000003</v>
      </c>
    </row>
    <row r="52" spans="1:14" x14ac:dyDescent="0.2">
      <c r="A52" s="1">
        <v>43466</v>
      </c>
      <c r="B52" s="116">
        <v>1.1499999999999999</v>
      </c>
      <c r="C52" s="116">
        <v>0.47</v>
      </c>
      <c r="D52" s="116">
        <v>0.27</v>
      </c>
      <c r="E52" s="116">
        <v>7.4999999999999997E-2</v>
      </c>
      <c r="F52" s="116">
        <v>0.25</v>
      </c>
      <c r="G52" s="116">
        <v>0.25</v>
      </c>
      <c r="H52" s="116">
        <v>2.4649999999999999</v>
      </c>
      <c r="I52" s="116"/>
      <c r="K52" s="116">
        <v>0.315</v>
      </c>
      <c r="L52" s="116">
        <v>0.04</v>
      </c>
      <c r="M52" s="116">
        <v>6.5000000000000002E-2</v>
      </c>
      <c r="N52" s="20">
        <f t="shared" si="0"/>
        <v>0.21000000000000002</v>
      </c>
    </row>
    <row r="53" spans="1:14" x14ac:dyDescent="0.2">
      <c r="A53" s="1">
        <v>43497</v>
      </c>
      <c r="B53" s="116" t="e">
        <v>#N/A</v>
      </c>
      <c r="C53" s="116" t="e">
        <v>#N/A</v>
      </c>
      <c r="D53" s="116" t="e">
        <v>#N/A</v>
      </c>
      <c r="E53" s="116" t="e">
        <v>#N/A</v>
      </c>
      <c r="F53" s="116" t="e">
        <v>#N/A</v>
      </c>
      <c r="G53" s="116" t="e">
        <v>#N/A</v>
      </c>
      <c r="H53" s="116" t="e">
        <v>#N/A</v>
      </c>
      <c r="I53" s="116"/>
      <c r="K53" s="116" t="e">
        <v>#N/A</v>
      </c>
      <c r="L53" s="116" t="e">
        <v>#N/A</v>
      </c>
      <c r="M53" s="116" t="e">
        <v>#N/A</v>
      </c>
      <c r="N53" s="20" t="e">
        <f t="shared" si="0"/>
        <v>#N/A</v>
      </c>
    </row>
    <row r="54" spans="1:14" x14ac:dyDescent="0.2">
      <c r="A54" s="1">
        <v>43525</v>
      </c>
      <c r="B54" s="116" t="e">
        <v>#N/A</v>
      </c>
      <c r="C54" s="116" t="e">
        <v>#N/A</v>
      </c>
      <c r="D54" s="116" t="e">
        <v>#N/A</v>
      </c>
      <c r="E54" s="116" t="e">
        <v>#N/A</v>
      </c>
      <c r="F54" s="116" t="e">
        <v>#N/A</v>
      </c>
      <c r="G54" s="116" t="e">
        <v>#N/A</v>
      </c>
      <c r="H54" s="116" t="e">
        <v>#N/A</v>
      </c>
      <c r="I54" s="116"/>
      <c r="K54" s="116" t="e">
        <v>#N/A</v>
      </c>
      <c r="L54" s="116" t="e">
        <v>#N/A</v>
      </c>
      <c r="M54" s="116" t="e">
        <v>#N/A</v>
      </c>
      <c r="N54" s="20" t="e">
        <f t="shared" si="0"/>
        <v>#N/A</v>
      </c>
    </row>
    <row r="55" spans="1:14" x14ac:dyDescent="0.2">
      <c r="A55" s="1">
        <v>43556</v>
      </c>
      <c r="B55" s="116" t="e">
        <v>#N/A</v>
      </c>
      <c r="C55" s="116" t="e">
        <v>#N/A</v>
      </c>
      <c r="D55" s="116" t="e">
        <v>#N/A</v>
      </c>
      <c r="E55" s="116" t="e">
        <v>#N/A</v>
      </c>
      <c r="F55" s="116" t="e">
        <v>#N/A</v>
      </c>
      <c r="G55" s="116" t="e">
        <v>#N/A</v>
      </c>
      <c r="H55" s="116" t="e">
        <v>#N/A</v>
      </c>
      <c r="I55" s="116"/>
      <c r="K55" s="116" t="e">
        <v>#N/A</v>
      </c>
      <c r="L55" s="116" t="e">
        <v>#N/A</v>
      </c>
      <c r="M55" s="116" t="e">
        <v>#N/A</v>
      </c>
      <c r="N55" s="20" t="e">
        <f t="shared" si="0"/>
        <v>#N/A</v>
      </c>
    </row>
    <row r="56" spans="1:14" x14ac:dyDescent="0.2">
      <c r="A56" s="1">
        <v>43586</v>
      </c>
      <c r="B56" s="116" t="e">
        <v>#N/A</v>
      </c>
      <c r="C56" s="116" t="e">
        <v>#N/A</v>
      </c>
      <c r="D56" s="116" t="e">
        <v>#N/A</v>
      </c>
      <c r="E56" s="116" t="e">
        <v>#N/A</v>
      </c>
      <c r="F56" s="116" t="e">
        <v>#N/A</v>
      </c>
      <c r="G56" s="116" t="e">
        <v>#N/A</v>
      </c>
      <c r="H56" s="116" t="e">
        <v>#N/A</v>
      </c>
      <c r="I56" s="116"/>
      <c r="K56" s="116" t="e">
        <v>#N/A</v>
      </c>
      <c r="L56" s="116" t="e">
        <v>#N/A</v>
      </c>
      <c r="M56" s="116" t="e">
        <v>#N/A</v>
      </c>
      <c r="N56" s="20" t="e">
        <f t="shared" si="0"/>
        <v>#N/A</v>
      </c>
    </row>
    <row r="57" spans="1:14" x14ac:dyDescent="0.2">
      <c r="A57" s="1">
        <v>43617</v>
      </c>
      <c r="B57" s="116" t="e">
        <v>#N/A</v>
      </c>
      <c r="C57" s="116" t="e">
        <v>#N/A</v>
      </c>
      <c r="D57" s="116" t="e">
        <v>#N/A</v>
      </c>
      <c r="E57" s="116" t="e">
        <v>#N/A</v>
      </c>
      <c r="F57" s="116" t="e">
        <v>#N/A</v>
      </c>
      <c r="G57" s="116" t="e">
        <v>#N/A</v>
      </c>
      <c r="H57" s="116" t="e">
        <v>#N/A</v>
      </c>
      <c r="I57" s="116"/>
      <c r="K57" s="116" t="e">
        <v>#N/A</v>
      </c>
      <c r="L57" s="116" t="e">
        <v>#N/A</v>
      </c>
      <c r="M57" s="116" t="e">
        <v>#N/A</v>
      </c>
      <c r="N57" s="20" t="e">
        <f t="shared" si="0"/>
        <v>#N/A</v>
      </c>
    </row>
    <row r="58" spans="1:14" x14ac:dyDescent="0.2">
      <c r="A58" s="1">
        <v>43647</v>
      </c>
      <c r="B58" s="116" t="e">
        <v>#N/A</v>
      </c>
      <c r="C58" s="116" t="e">
        <v>#N/A</v>
      </c>
      <c r="D58" s="116" t="e">
        <v>#N/A</v>
      </c>
      <c r="E58" s="116" t="e">
        <v>#N/A</v>
      </c>
      <c r="F58" s="116" t="e">
        <v>#N/A</v>
      </c>
      <c r="G58" s="116" t="e">
        <v>#N/A</v>
      </c>
      <c r="H58" s="116" t="e">
        <v>#N/A</v>
      </c>
      <c r="I58" s="116"/>
      <c r="K58" s="116" t="e">
        <v>#N/A</v>
      </c>
      <c r="L58" s="116" t="e">
        <v>#N/A</v>
      </c>
      <c r="M58" s="116" t="e">
        <v>#N/A</v>
      </c>
      <c r="N58" s="20" t="e">
        <f t="shared" si="0"/>
        <v>#N/A</v>
      </c>
    </row>
    <row r="59" spans="1:14" x14ac:dyDescent="0.2">
      <c r="A59" s="1">
        <v>43678</v>
      </c>
      <c r="B59" s="116" t="e">
        <v>#N/A</v>
      </c>
      <c r="C59" s="116" t="e">
        <v>#N/A</v>
      </c>
      <c r="D59" s="116" t="e">
        <v>#N/A</v>
      </c>
      <c r="E59" s="116" t="e">
        <v>#N/A</v>
      </c>
      <c r="F59" s="116" t="e">
        <v>#N/A</v>
      </c>
      <c r="G59" s="116" t="e">
        <v>#N/A</v>
      </c>
      <c r="H59" s="116" t="e">
        <v>#N/A</v>
      </c>
      <c r="I59" s="116"/>
      <c r="K59" s="116" t="e">
        <v>#N/A</v>
      </c>
      <c r="L59" s="116" t="e">
        <v>#N/A</v>
      </c>
      <c r="M59" s="116" t="e">
        <v>#N/A</v>
      </c>
      <c r="N59" s="20" t="e">
        <f t="shared" si="0"/>
        <v>#N/A</v>
      </c>
    </row>
    <row r="60" spans="1:14" x14ac:dyDescent="0.2">
      <c r="A60" s="1">
        <v>43709</v>
      </c>
      <c r="B60" s="116" t="e">
        <v>#N/A</v>
      </c>
      <c r="C60" s="116" t="e">
        <v>#N/A</v>
      </c>
      <c r="D60" s="116" t="e">
        <v>#N/A</v>
      </c>
      <c r="E60" s="116" t="e">
        <v>#N/A</v>
      </c>
      <c r="F60" s="116" t="e">
        <v>#N/A</v>
      </c>
      <c r="G60" s="116" t="e">
        <v>#N/A</v>
      </c>
      <c r="H60" s="116" t="e">
        <v>#N/A</v>
      </c>
      <c r="I60" s="116"/>
      <c r="K60" s="116" t="e">
        <v>#N/A</v>
      </c>
      <c r="L60" s="116" t="e">
        <v>#N/A</v>
      </c>
      <c r="M60" s="116" t="e">
        <v>#N/A</v>
      </c>
      <c r="N60" s="20" t="e">
        <f t="shared" si="0"/>
        <v>#N/A</v>
      </c>
    </row>
    <row r="61" spans="1:14" x14ac:dyDescent="0.2">
      <c r="A61" s="1">
        <v>43739</v>
      </c>
      <c r="B61" s="116" t="e">
        <v>#N/A</v>
      </c>
      <c r="C61" s="116" t="e">
        <v>#N/A</v>
      </c>
      <c r="D61" s="116" t="e">
        <v>#N/A</v>
      </c>
      <c r="E61" s="116" t="e">
        <v>#N/A</v>
      </c>
      <c r="F61" s="116" t="e">
        <v>#N/A</v>
      </c>
      <c r="G61" s="116" t="e">
        <v>#N/A</v>
      </c>
      <c r="H61" s="116" t="e">
        <v>#N/A</v>
      </c>
      <c r="I61" s="116"/>
      <c r="K61" s="116" t="e">
        <v>#N/A</v>
      </c>
      <c r="L61" s="116" t="e">
        <v>#N/A</v>
      </c>
      <c r="M61" s="116" t="e">
        <v>#N/A</v>
      </c>
      <c r="N61" s="20" t="e">
        <f t="shared" si="0"/>
        <v>#N/A</v>
      </c>
    </row>
    <row r="62" spans="1:14" x14ac:dyDescent="0.2">
      <c r="A62" s="1">
        <v>43770</v>
      </c>
      <c r="B62" s="116" t="e">
        <v>#N/A</v>
      </c>
      <c r="C62" s="116" t="e">
        <v>#N/A</v>
      </c>
      <c r="D62" s="116" t="e">
        <v>#N/A</v>
      </c>
      <c r="E62" s="116" t="e">
        <v>#N/A</v>
      </c>
      <c r="F62" s="116" t="e">
        <v>#N/A</v>
      </c>
      <c r="G62" s="116" t="e">
        <v>#N/A</v>
      </c>
      <c r="H62" s="116" t="e">
        <v>#N/A</v>
      </c>
      <c r="I62" s="116"/>
      <c r="K62" s="116" t="e">
        <v>#N/A</v>
      </c>
      <c r="L62" s="116" t="e">
        <v>#N/A</v>
      </c>
      <c r="M62" s="116" t="e">
        <v>#N/A</v>
      </c>
      <c r="N62" s="20" t="e">
        <f t="shared" si="0"/>
        <v>#N/A</v>
      </c>
    </row>
    <row r="63" spans="1:14" x14ac:dyDescent="0.2">
      <c r="A63" s="65">
        <v>43800</v>
      </c>
      <c r="B63" s="116" t="e">
        <v>#N/A</v>
      </c>
      <c r="C63" s="116" t="e">
        <v>#N/A</v>
      </c>
      <c r="D63" s="116" t="e">
        <v>#N/A</v>
      </c>
      <c r="E63" s="116" t="e">
        <v>#N/A</v>
      </c>
      <c r="F63" s="116" t="e">
        <v>#N/A</v>
      </c>
      <c r="G63" s="116" t="e">
        <v>#N/A</v>
      </c>
      <c r="H63" s="117" t="e">
        <v>#N/A</v>
      </c>
      <c r="I63" s="116"/>
      <c r="K63" s="116" t="e">
        <v>#N/A</v>
      </c>
      <c r="L63" s="116" t="e">
        <v>#N/A</v>
      </c>
      <c r="M63" s="116" t="e">
        <v>#N/A</v>
      </c>
      <c r="N63" s="20" t="e">
        <f t="shared" si="0"/>
        <v>#N/A</v>
      </c>
    </row>
    <row r="64" spans="1:14" x14ac:dyDescent="0.2">
      <c r="A64" s="370" t="s">
        <v>549</v>
      </c>
    </row>
    <row r="65" spans="1:2" x14ac:dyDescent="0.2">
      <c r="A65" s="1"/>
    </row>
    <row r="66" spans="1:2" x14ac:dyDescent="0.2">
      <c r="A66" s="15"/>
      <c r="B66" s="16"/>
    </row>
    <row r="67" spans="1:2" x14ac:dyDescent="0.2">
      <c r="A67" s="58"/>
      <c r="B67" s="15"/>
    </row>
    <row r="68" spans="1:2" x14ac:dyDescent="0.2">
      <c r="A68" s="58"/>
      <c r="B68" s="15"/>
    </row>
  </sheetData>
  <mergeCells count="2">
    <mergeCell ref="A25:H25"/>
    <mergeCell ref="K25:R25"/>
  </mergeCells>
  <conditionalFormatting sqref="K28:L63 B28:H63">
    <cfRule type="expression" dxfId="97" priority="11">
      <formula>ISNA(B28)</formula>
    </cfRule>
  </conditionalFormatting>
  <conditionalFormatting sqref="I28">
    <cfRule type="expression" dxfId="96" priority="4">
      <formula>ISNA(I28)</formula>
    </cfRule>
  </conditionalFormatting>
  <conditionalFormatting sqref="I29:I63">
    <cfRule type="expression" dxfId="95" priority="3">
      <formula>ISNA(I29)</formula>
    </cfRule>
  </conditionalFormatting>
  <conditionalFormatting sqref="M28">
    <cfRule type="expression" dxfId="94" priority="2">
      <formula>ISNA(M28)</formula>
    </cfRule>
  </conditionalFormatting>
  <conditionalFormatting sqref="M29:M63">
    <cfRule type="expression" dxfId="93" priority="1">
      <formula>ISNA(M29)</formula>
    </cfRule>
  </conditionalFormatting>
  <hyperlinks>
    <hyperlink ref="A3" location="Contents!A1" display="Return to Contents"/>
  </hyperlinks>
  <pageMargins left="0.7" right="0.7" top="0.75" bottom="0.75" header="0.3" footer="0.3"/>
  <pageSetup scale="69" fitToHeight="0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B124"/>
  <sheetViews>
    <sheetView workbookViewId="0"/>
  </sheetViews>
  <sheetFormatPr defaultRowHeight="15" x14ac:dyDescent="0.25"/>
  <cols>
    <col min="1" max="1" width="9.140625" style="133"/>
    <col min="2" max="2" width="14.7109375" style="133" customWidth="1"/>
    <col min="3" max="13" width="9.140625" style="133"/>
    <col min="14" max="15" width="9.140625" style="135"/>
    <col min="16" max="16" width="9.140625" style="133"/>
    <col min="17" max="17" width="14.140625" style="133" customWidth="1"/>
    <col min="18" max="18" width="13.5703125" style="133" customWidth="1"/>
    <col min="19" max="26" width="9.140625" style="133"/>
    <col min="27" max="28" width="9.140625" style="135"/>
    <col min="29" max="16384" width="9.140625" style="133"/>
  </cols>
  <sheetData>
    <row r="1" spans="1:18" x14ac:dyDescent="0.25">
      <c r="M1" s="150"/>
    </row>
    <row r="2" spans="1:18" ht="15.75" x14ac:dyDescent="0.25">
      <c r="A2" s="44" t="s">
        <v>547</v>
      </c>
      <c r="M2" s="150"/>
      <c r="N2" s="493"/>
    </row>
    <row r="3" spans="1:18" x14ac:dyDescent="0.25">
      <c r="A3" s="22" t="s">
        <v>16</v>
      </c>
      <c r="L3" s="135"/>
      <c r="M3" s="135"/>
      <c r="Q3" s="139"/>
    </row>
    <row r="4" spans="1:18" x14ac:dyDescent="0.25">
      <c r="A4" s="146"/>
      <c r="B4" s="146"/>
      <c r="C4" s="146"/>
      <c r="D4" s="146"/>
      <c r="E4" s="146"/>
      <c r="F4" s="146"/>
      <c r="G4" s="146"/>
      <c r="H4" s="146"/>
      <c r="I4" s="146"/>
      <c r="J4" s="146"/>
      <c r="K4" s="146"/>
      <c r="L4" s="135"/>
      <c r="M4" s="135"/>
      <c r="Q4" s="139"/>
    </row>
    <row r="5" spans="1:18" x14ac:dyDescent="0.25">
      <c r="A5" s="146"/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35"/>
      <c r="M5" s="135"/>
      <c r="Q5" s="182" t="s">
        <v>369</v>
      </c>
      <c r="R5" s="183"/>
    </row>
    <row r="6" spans="1:18" x14ac:dyDescent="0.25">
      <c r="A6" s="146"/>
      <c r="B6" s="146"/>
      <c r="C6" s="146"/>
      <c r="D6" s="146"/>
      <c r="E6" s="146"/>
      <c r="F6" s="146"/>
      <c r="G6" s="146"/>
      <c r="H6" s="146"/>
      <c r="I6" s="146"/>
      <c r="J6" s="146"/>
      <c r="K6" s="146"/>
      <c r="L6" s="135"/>
      <c r="M6" s="135"/>
      <c r="Q6" s="311" t="s">
        <v>346</v>
      </c>
      <c r="R6" s="216" t="s">
        <v>345</v>
      </c>
    </row>
    <row r="7" spans="1:18" x14ac:dyDescent="0.25">
      <c r="A7" s="146"/>
      <c r="B7" s="146"/>
      <c r="C7" s="146"/>
      <c r="D7" s="146"/>
      <c r="E7" s="146"/>
      <c r="F7" s="146"/>
      <c r="G7" s="146"/>
      <c r="H7" s="146"/>
      <c r="I7" s="146"/>
      <c r="J7" s="146"/>
      <c r="K7" s="146"/>
      <c r="L7" s="135"/>
      <c r="M7" s="135"/>
      <c r="Q7" s="311" t="s">
        <v>348</v>
      </c>
      <c r="R7" s="216" t="s">
        <v>347</v>
      </c>
    </row>
    <row r="8" spans="1:18" x14ac:dyDescent="0.25">
      <c r="A8" s="146"/>
      <c r="B8" s="146"/>
      <c r="C8" s="146"/>
      <c r="D8" s="146"/>
      <c r="E8" s="146"/>
      <c r="F8" s="146"/>
      <c r="G8" s="146"/>
      <c r="H8" s="146"/>
      <c r="I8" s="146"/>
      <c r="J8" s="146"/>
      <c r="K8" s="146"/>
      <c r="L8" s="135"/>
      <c r="M8" s="135"/>
      <c r="Q8" s="311"/>
      <c r="R8" s="216"/>
    </row>
    <row r="9" spans="1:18" x14ac:dyDescent="0.25">
      <c r="A9" s="146"/>
      <c r="B9" s="146"/>
      <c r="C9" s="146"/>
      <c r="D9" s="146"/>
      <c r="E9" s="146"/>
      <c r="F9" s="146"/>
      <c r="G9" s="146"/>
      <c r="H9" s="146"/>
      <c r="I9" s="146"/>
      <c r="J9" s="146"/>
      <c r="K9" s="146"/>
      <c r="L9" s="135"/>
      <c r="M9" s="135"/>
      <c r="Q9" s="214" t="s">
        <v>376</v>
      </c>
      <c r="R9" s="218" t="s">
        <v>319</v>
      </c>
    </row>
    <row r="10" spans="1:18" x14ac:dyDescent="0.25">
      <c r="A10" s="146"/>
      <c r="B10" s="146"/>
      <c r="C10" s="146"/>
      <c r="D10" s="146"/>
      <c r="E10" s="146"/>
      <c r="F10" s="146"/>
      <c r="G10" s="146"/>
      <c r="H10" s="146"/>
      <c r="I10" s="146"/>
      <c r="J10" s="146"/>
      <c r="K10" s="146"/>
      <c r="L10" s="135"/>
      <c r="M10" s="135"/>
    </row>
    <row r="11" spans="1:18" x14ac:dyDescent="0.25">
      <c r="A11" s="146"/>
      <c r="B11" s="146"/>
      <c r="C11" s="146"/>
      <c r="D11" s="146"/>
      <c r="E11" s="146"/>
      <c r="F11" s="146"/>
      <c r="G11" s="146"/>
      <c r="H11" s="146"/>
      <c r="I11" s="146"/>
      <c r="J11" s="146"/>
      <c r="K11" s="146"/>
      <c r="L11" s="135"/>
      <c r="M11" s="135"/>
    </row>
    <row r="12" spans="1:18" x14ac:dyDescent="0.25">
      <c r="A12" s="146"/>
      <c r="B12" s="146"/>
      <c r="C12" s="146"/>
      <c r="D12" s="146"/>
      <c r="E12" s="146"/>
      <c r="F12" s="146"/>
      <c r="G12" s="146"/>
      <c r="H12" s="146"/>
      <c r="I12" s="146"/>
      <c r="J12" s="146"/>
      <c r="K12" s="146"/>
      <c r="L12" s="135"/>
      <c r="M12" s="135"/>
    </row>
    <row r="13" spans="1:18" x14ac:dyDescent="0.25">
      <c r="A13" s="146"/>
      <c r="B13" s="146"/>
      <c r="C13" s="146"/>
      <c r="D13" s="146"/>
      <c r="E13" s="146"/>
      <c r="F13" s="146"/>
      <c r="G13" s="146"/>
      <c r="H13" s="146"/>
      <c r="I13" s="146"/>
      <c r="J13" s="146"/>
      <c r="K13" s="146"/>
      <c r="L13" s="135"/>
      <c r="M13" s="135"/>
    </row>
    <row r="14" spans="1:18" x14ac:dyDescent="0.25">
      <c r="A14" s="146"/>
      <c r="B14" s="146"/>
      <c r="C14" s="146"/>
      <c r="D14" s="146"/>
      <c r="E14" s="146"/>
      <c r="F14" s="146"/>
      <c r="G14" s="146"/>
      <c r="H14" s="146"/>
      <c r="I14" s="146"/>
      <c r="J14" s="146"/>
      <c r="K14" s="146"/>
      <c r="L14" s="135"/>
      <c r="M14" s="135"/>
    </row>
    <row r="15" spans="1:18" x14ac:dyDescent="0.25">
      <c r="A15" s="146"/>
      <c r="B15" s="146"/>
      <c r="C15" s="146"/>
      <c r="D15" s="146"/>
      <c r="E15" s="146"/>
      <c r="F15" s="146"/>
      <c r="G15" s="146"/>
      <c r="H15" s="146"/>
      <c r="I15" s="146"/>
      <c r="J15" s="146"/>
      <c r="K15" s="146"/>
      <c r="L15" s="135"/>
      <c r="M15" s="135"/>
    </row>
    <row r="16" spans="1:18" x14ac:dyDescent="0.25">
      <c r="A16" s="146"/>
      <c r="B16" s="146"/>
      <c r="C16" s="146"/>
      <c r="D16" s="146"/>
      <c r="E16" s="146"/>
      <c r="F16" s="146"/>
      <c r="G16" s="146"/>
      <c r="H16" s="146"/>
      <c r="I16" s="146"/>
      <c r="J16" s="146"/>
      <c r="K16" s="146"/>
      <c r="L16" s="135"/>
      <c r="M16" s="135"/>
    </row>
    <row r="17" spans="1:26" x14ac:dyDescent="0.25">
      <c r="A17" s="146"/>
      <c r="B17" s="146"/>
      <c r="C17" s="146"/>
      <c r="D17" s="146"/>
      <c r="E17" s="146"/>
      <c r="F17" s="146"/>
      <c r="G17" s="146"/>
      <c r="H17" s="146"/>
      <c r="I17" s="146"/>
      <c r="J17" s="146"/>
      <c r="K17" s="146"/>
      <c r="L17" s="135"/>
      <c r="M17" s="135"/>
    </row>
    <row r="18" spans="1:26" x14ac:dyDescent="0.25">
      <c r="A18" s="146"/>
      <c r="B18" s="146"/>
      <c r="C18" s="146"/>
      <c r="D18" s="146"/>
      <c r="E18" s="146"/>
      <c r="F18" s="146"/>
      <c r="G18" s="146"/>
      <c r="H18" s="146"/>
      <c r="I18" s="146"/>
      <c r="J18" s="146"/>
      <c r="K18" s="146"/>
      <c r="L18" s="135"/>
      <c r="M18" s="135"/>
    </row>
    <row r="19" spans="1:26" x14ac:dyDescent="0.25">
      <c r="A19" s="146"/>
      <c r="B19" s="146"/>
      <c r="C19" s="146"/>
      <c r="D19" s="146"/>
      <c r="E19" s="146"/>
      <c r="F19" s="146"/>
      <c r="G19" s="187"/>
      <c r="H19" s="187"/>
      <c r="I19" s="146"/>
      <c r="J19" s="146"/>
      <c r="K19" s="146"/>
      <c r="L19" s="135"/>
      <c r="M19" s="135"/>
    </row>
    <row r="20" spans="1:26" x14ac:dyDescent="0.25">
      <c r="A20" s="146"/>
      <c r="B20" s="146"/>
      <c r="C20" s="146"/>
      <c r="D20" s="146"/>
      <c r="E20" s="146"/>
      <c r="F20" s="146"/>
      <c r="G20" s="146"/>
      <c r="H20" s="146"/>
      <c r="I20" s="146"/>
      <c r="J20" s="146"/>
      <c r="K20" s="188"/>
      <c r="L20" s="135"/>
      <c r="M20" s="135"/>
    </row>
    <row r="21" spans="1:26" x14ac:dyDescent="0.25">
      <c r="A21" s="146"/>
      <c r="B21" s="146"/>
      <c r="C21" s="146"/>
      <c r="D21" s="146"/>
      <c r="E21" s="146"/>
      <c r="F21" s="146"/>
      <c r="G21" s="146"/>
      <c r="H21" s="146"/>
      <c r="I21" s="146"/>
      <c r="J21" s="146"/>
      <c r="K21" s="146"/>
      <c r="L21" s="135"/>
      <c r="M21" s="135"/>
    </row>
    <row r="24" spans="1:26" x14ac:dyDescent="0.25">
      <c r="A24"/>
      <c r="B24"/>
      <c r="C24" s="575" t="s">
        <v>42</v>
      </c>
      <c r="D24" s="575"/>
      <c r="E24" s="575"/>
      <c r="F24" s="575"/>
      <c r="G24" s="575"/>
      <c r="H24" s="32"/>
      <c r="I24" s="575" t="s">
        <v>43</v>
      </c>
      <c r="J24" s="575"/>
      <c r="K24" s="575"/>
      <c r="L24" s="575"/>
    </row>
    <row r="25" spans="1:26" x14ac:dyDescent="0.25">
      <c r="A25"/>
      <c r="B25" s="9"/>
      <c r="C25" s="84">
        <v>2016</v>
      </c>
      <c r="D25" s="84">
        <v>2017</v>
      </c>
      <c r="E25" s="84">
        <v>2018</v>
      </c>
      <c r="F25" s="84">
        <v>2019</v>
      </c>
      <c r="G25" s="84">
        <v>2020</v>
      </c>
      <c r="H25" s="367"/>
      <c r="I25" s="84">
        <v>2017</v>
      </c>
      <c r="J25" s="84">
        <v>2018</v>
      </c>
      <c r="K25" s="84">
        <v>2019</v>
      </c>
      <c r="L25" s="84">
        <v>2020</v>
      </c>
    </row>
    <row r="26" spans="1:26" x14ac:dyDescent="0.25">
      <c r="A26"/>
      <c r="B26" s="311" t="s">
        <v>346</v>
      </c>
      <c r="C26" s="154">
        <v>46.814971653000001</v>
      </c>
      <c r="D26" s="85">
        <v>47.230511581000002</v>
      </c>
      <c r="E26" s="85">
        <v>47.630303472000001</v>
      </c>
      <c r="F26" s="85">
        <v>47.985020959000003</v>
      </c>
      <c r="G26" s="85">
        <v>48.235024842000001</v>
      </c>
      <c r="H26" s="24" t="s">
        <v>14</v>
      </c>
      <c r="I26" s="20">
        <f t="shared" ref="I26:L27" si="0">D26-C26</f>
        <v>0.41553992800000117</v>
      </c>
      <c r="J26" s="20">
        <f t="shared" si="0"/>
        <v>0.39979189099999957</v>
      </c>
      <c r="K26" s="20">
        <f t="shared" si="0"/>
        <v>0.35471748700000205</v>
      </c>
      <c r="L26" s="20">
        <f t="shared" si="0"/>
        <v>0.25000388299999798</v>
      </c>
    </row>
    <row r="27" spans="1:26" x14ac:dyDescent="0.25">
      <c r="A27" s="135"/>
      <c r="B27" s="311" t="s">
        <v>348</v>
      </c>
      <c r="C27" s="85">
        <v>50.119155999999997</v>
      </c>
      <c r="D27" s="85">
        <v>51.322755364999999</v>
      </c>
      <c r="E27" s="85">
        <v>52.331202189999999</v>
      </c>
      <c r="F27" s="85">
        <v>53.463699617000003</v>
      </c>
      <c r="G27" s="85">
        <v>54.693927584000001</v>
      </c>
      <c r="H27" s="24" t="s">
        <v>114</v>
      </c>
      <c r="I27" s="20">
        <f t="shared" si="0"/>
        <v>1.2035993650000023</v>
      </c>
      <c r="J27" s="20">
        <f t="shared" si="0"/>
        <v>1.008446825</v>
      </c>
      <c r="K27" s="20">
        <f t="shared" si="0"/>
        <v>1.1324974270000041</v>
      </c>
      <c r="L27" s="20">
        <f t="shared" si="0"/>
        <v>1.2302279669999976</v>
      </c>
    </row>
    <row r="28" spans="1:26" s="135" customFormat="1" x14ac:dyDescent="0.25">
      <c r="B28" s="557" t="s">
        <v>376</v>
      </c>
      <c r="C28" s="365">
        <v>96.934127653000004</v>
      </c>
      <c r="D28" s="365">
        <v>98.553266945999994</v>
      </c>
      <c r="E28" s="365">
        <v>99.961505661999993</v>
      </c>
      <c r="F28" s="365">
        <v>101.44872058</v>
      </c>
      <c r="G28" s="365">
        <v>102.92895243</v>
      </c>
      <c r="H28"/>
      <c r="I28" s="366">
        <f>+D28-C28</f>
        <v>1.6191392929999893</v>
      </c>
      <c r="J28" s="366">
        <f t="shared" ref="J28:L28" si="1">+E28-D28</f>
        <v>1.4082387159999996</v>
      </c>
      <c r="K28" s="366">
        <f t="shared" si="1"/>
        <v>1.4872149180000065</v>
      </c>
      <c r="L28" s="366">
        <f t="shared" si="1"/>
        <v>1.4802318499999956</v>
      </c>
      <c r="M28" s="133"/>
      <c r="P28" s="133"/>
      <c r="Q28" s="133"/>
      <c r="R28" s="133"/>
      <c r="S28" s="133"/>
      <c r="T28" s="133"/>
      <c r="U28" s="133"/>
      <c r="V28" s="133"/>
      <c r="W28" s="133"/>
      <c r="X28" s="133"/>
      <c r="Y28" s="133"/>
      <c r="Z28" s="133"/>
    </row>
    <row r="29" spans="1:26" s="135" customFormat="1" x14ac:dyDescent="0.25">
      <c r="B29" s="370" t="s">
        <v>549</v>
      </c>
      <c r="C29"/>
      <c r="D29" s="10"/>
      <c r="E29"/>
      <c r="F29"/>
      <c r="G29"/>
      <c r="H29"/>
      <c r="I29" s="556"/>
      <c r="J29" s="556"/>
      <c r="K29" s="556"/>
      <c r="L29" s="556"/>
      <c r="M29" s="133"/>
      <c r="P29" s="133"/>
      <c r="Q29" s="133"/>
      <c r="R29" s="133"/>
      <c r="S29" s="133"/>
      <c r="T29" s="133"/>
      <c r="U29" s="133"/>
      <c r="V29" s="133"/>
      <c r="W29" s="133"/>
      <c r="X29" s="133"/>
      <c r="Y29" s="133"/>
      <c r="Z29" s="133"/>
    </row>
    <row r="30" spans="1:26" x14ac:dyDescent="0.25">
      <c r="B30" s="136"/>
      <c r="D30" s="142"/>
      <c r="F30" s="142"/>
      <c r="G30" s="140"/>
    </row>
    <row r="31" spans="1:26" x14ac:dyDescent="0.25">
      <c r="C31" s="398" t="s">
        <v>488</v>
      </c>
      <c r="D31" s="398" t="s">
        <v>489</v>
      </c>
      <c r="E31" s="475" t="s">
        <v>241</v>
      </c>
      <c r="F31" s="475" t="s">
        <v>498</v>
      </c>
      <c r="G31" s="140"/>
    </row>
    <row r="32" spans="1:26" x14ac:dyDescent="0.25">
      <c r="A32">
        <f>+YEAR(B32)</f>
        <v>2017</v>
      </c>
      <c r="B32" s="131">
        <v>42736</v>
      </c>
      <c r="C32" s="476">
        <v>95.105753183000004</v>
      </c>
      <c r="D32" s="477" t="e">
        <v>#N/A</v>
      </c>
      <c r="F32" s="551">
        <v>95.105753183000004</v>
      </c>
      <c r="G32" s="140"/>
    </row>
    <row r="33" spans="1:7" x14ac:dyDescent="0.25">
      <c r="A33">
        <f t="shared" ref="A33:A79" si="2">+YEAR(B33)</f>
        <v>2017</v>
      </c>
      <c r="B33" s="131">
        <v>42767</v>
      </c>
      <c r="C33" s="476">
        <v>96.777282146999994</v>
      </c>
      <c r="D33" s="477" t="e">
        <v>#N/A</v>
      </c>
      <c r="E33" s="142">
        <f>AVERAGEIF($A$32:$A$79,A33,$F$32:$F$79)</f>
        <v>98.548737704999994</v>
      </c>
      <c r="F33" s="551">
        <v>96.777282146999994</v>
      </c>
      <c r="G33" s="140"/>
    </row>
    <row r="34" spans="1:7" x14ac:dyDescent="0.25">
      <c r="A34">
        <f t="shared" si="2"/>
        <v>2017</v>
      </c>
      <c r="B34" s="131">
        <v>42795</v>
      </c>
      <c r="C34" s="476">
        <v>98.746612201000005</v>
      </c>
      <c r="D34" s="477" t="e">
        <v>#N/A</v>
      </c>
      <c r="E34" s="142">
        <f t="shared" ref="E34:E42" si="3">AVERAGEIF($A$32:$A$79,A34,$F$32:$F$79)</f>
        <v>98.548737704999994</v>
      </c>
      <c r="F34" s="551">
        <v>98.746612201000005</v>
      </c>
      <c r="G34" s="140"/>
    </row>
    <row r="35" spans="1:7" x14ac:dyDescent="0.25">
      <c r="A35">
        <f t="shared" si="2"/>
        <v>2017</v>
      </c>
      <c r="B35" s="131">
        <v>42826</v>
      </c>
      <c r="C35" s="476">
        <v>96.394297249999994</v>
      </c>
      <c r="D35" s="477" t="e">
        <v>#N/A</v>
      </c>
      <c r="E35" s="142">
        <f t="shared" si="3"/>
        <v>98.548737704999994</v>
      </c>
      <c r="F35" s="551">
        <v>96.394297249999994</v>
      </c>
      <c r="G35" s="140"/>
    </row>
    <row r="36" spans="1:7" x14ac:dyDescent="0.25">
      <c r="A36">
        <f t="shared" si="2"/>
        <v>2017</v>
      </c>
      <c r="B36" s="131">
        <v>42856</v>
      </c>
      <c r="C36" s="476">
        <v>98.919660097999994</v>
      </c>
      <c r="D36" s="477" t="e">
        <v>#N/A</v>
      </c>
      <c r="E36" s="142">
        <f t="shared" si="3"/>
        <v>98.548737704999994</v>
      </c>
      <c r="F36" s="551">
        <v>98.919660097999994</v>
      </c>
      <c r="G36" s="140"/>
    </row>
    <row r="37" spans="1:7" x14ac:dyDescent="0.25">
      <c r="A37">
        <f t="shared" si="2"/>
        <v>2017</v>
      </c>
      <c r="B37" s="131">
        <v>42887</v>
      </c>
      <c r="C37" s="476">
        <v>100.68862138999999</v>
      </c>
      <c r="D37" s="477" t="e">
        <v>#N/A</v>
      </c>
      <c r="E37" s="142">
        <f t="shared" si="3"/>
        <v>98.548737704999994</v>
      </c>
      <c r="F37" s="551">
        <v>100.68862138999999</v>
      </c>
      <c r="G37" s="140"/>
    </row>
    <row r="38" spans="1:7" x14ac:dyDescent="0.25">
      <c r="A38">
        <f t="shared" si="2"/>
        <v>2017</v>
      </c>
      <c r="B38" s="131">
        <v>42917</v>
      </c>
      <c r="C38" s="476">
        <v>98.706366850999999</v>
      </c>
      <c r="D38" s="477" t="e">
        <v>#N/A</v>
      </c>
      <c r="E38" s="142">
        <f t="shared" si="3"/>
        <v>98.548737704999994</v>
      </c>
      <c r="F38" s="551">
        <v>98.706366850999999</v>
      </c>
      <c r="G38" s="140"/>
    </row>
    <row r="39" spans="1:7" x14ac:dyDescent="0.25">
      <c r="A39">
        <f t="shared" si="2"/>
        <v>2017</v>
      </c>
      <c r="B39" s="131">
        <v>42948</v>
      </c>
      <c r="C39" s="476">
        <v>98.938539703999993</v>
      </c>
      <c r="D39" s="477" t="e">
        <v>#N/A</v>
      </c>
      <c r="E39" s="142">
        <f t="shared" si="3"/>
        <v>98.548737704999994</v>
      </c>
      <c r="F39" s="551">
        <v>98.938539703999993</v>
      </c>
      <c r="G39" s="140"/>
    </row>
    <row r="40" spans="1:7" x14ac:dyDescent="0.25">
      <c r="A40">
        <f t="shared" si="2"/>
        <v>2017</v>
      </c>
      <c r="B40" s="131">
        <v>42979</v>
      </c>
      <c r="C40" s="476">
        <v>99.822890962000002</v>
      </c>
      <c r="D40" s="477" t="e">
        <v>#N/A</v>
      </c>
      <c r="E40" s="142">
        <f t="shared" si="3"/>
        <v>98.548737704999994</v>
      </c>
      <c r="F40" s="551">
        <v>99.822890962000002</v>
      </c>
      <c r="G40" s="140"/>
    </row>
    <row r="41" spans="1:7" x14ac:dyDescent="0.25">
      <c r="A41">
        <f t="shared" si="2"/>
        <v>2017</v>
      </c>
      <c r="B41" s="131">
        <v>43009</v>
      </c>
      <c r="C41" s="476">
        <v>98.246007797999994</v>
      </c>
      <c r="D41" s="477" t="e">
        <v>#N/A</v>
      </c>
      <c r="E41" s="142">
        <f t="shared" si="3"/>
        <v>98.548737704999994</v>
      </c>
      <c r="F41" s="551">
        <v>98.246007797999994</v>
      </c>
      <c r="G41" s="140"/>
    </row>
    <row r="42" spans="1:7" x14ac:dyDescent="0.25">
      <c r="A42">
        <f t="shared" si="2"/>
        <v>2017</v>
      </c>
      <c r="B42" s="131">
        <v>43040</v>
      </c>
      <c r="C42" s="476">
        <v>100.95033508</v>
      </c>
      <c r="D42" s="477" t="e">
        <v>#N/A</v>
      </c>
      <c r="E42" s="142">
        <f t="shared" si="3"/>
        <v>98.548737704999994</v>
      </c>
      <c r="F42" s="551">
        <v>100.95033508</v>
      </c>
      <c r="G42" s="140"/>
    </row>
    <row r="43" spans="1:7" x14ac:dyDescent="0.25">
      <c r="A43">
        <f t="shared" si="2"/>
        <v>2017</v>
      </c>
      <c r="B43" s="131">
        <v>43070</v>
      </c>
      <c r="C43" s="476">
        <v>99.288485796000003</v>
      </c>
      <c r="D43" s="477" t="e">
        <v>#N/A</v>
      </c>
      <c r="F43" s="551">
        <v>99.288485796000003</v>
      </c>
      <c r="G43" s="140"/>
    </row>
    <row r="44" spans="1:7" x14ac:dyDescent="0.25">
      <c r="A44">
        <f t="shared" si="2"/>
        <v>2018</v>
      </c>
      <c r="B44" s="131">
        <v>43101</v>
      </c>
      <c r="C44" s="476">
        <v>97.972799858000002</v>
      </c>
      <c r="D44" s="477" t="e">
        <v>#N/A</v>
      </c>
      <c r="F44" s="551">
        <v>97.972799858000002</v>
      </c>
      <c r="G44" s="140"/>
    </row>
    <row r="45" spans="1:7" x14ac:dyDescent="0.25">
      <c r="A45">
        <f t="shared" si="2"/>
        <v>2018</v>
      </c>
      <c r="B45" s="131">
        <v>43132</v>
      </c>
      <c r="C45" s="476">
        <v>99.498608552999997</v>
      </c>
      <c r="D45" s="477" t="e">
        <v>#N/A</v>
      </c>
      <c r="E45" s="142">
        <f>AVERAGEIF($A$32:$A$79,A45,$F$32:$F$79)</f>
        <v>99.958043527666675</v>
      </c>
      <c r="F45" s="551">
        <v>99.498608552999997</v>
      </c>
      <c r="G45" s="140"/>
    </row>
    <row r="46" spans="1:7" x14ac:dyDescent="0.25">
      <c r="A46">
        <f t="shared" si="2"/>
        <v>2018</v>
      </c>
      <c r="B46" s="131">
        <v>43160</v>
      </c>
      <c r="C46" s="476">
        <v>99.695362263999996</v>
      </c>
      <c r="D46" s="477" t="e">
        <v>#N/A</v>
      </c>
      <c r="E46" s="142">
        <f t="shared" ref="E46:E54" si="4">AVERAGEIF($A$32:$A$79,A46,$F$32:$F$79)</f>
        <v>99.958043527666675</v>
      </c>
      <c r="F46" s="551">
        <v>99.695362263999996</v>
      </c>
      <c r="G46" s="140"/>
    </row>
    <row r="47" spans="1:7" x14ac:dyDescent="0.25">
      <c r="A47">
        <f t="shared" si="2"/>
        <v>2018</v>
      </c>
      <c r="B47" s="131">
        <v>43191</v>
      </c>
      <c r="C47" s="476">
        <v>98.591355859999993</v>
      </c>
      <c r="D47" s="477" t="e">
        <v>#N/A</v>
      </c>
      <c r="E47" s="142">
        <f t="shared" si="4"/>
        <v>99.958043527666675</v>
      </c>
      <c r="F47" s="551">
        <v>98.591355859999993</v>
      </c>
      <c r="G47" s="140"/>
    </row>
    <row r="48" spans="1:7" x14ac:dyDescent="0.25">
      <c r="A48">
        <f t="shared" si="2"/>
        <v>2018</v>
      </c>
      <c r="B48" s="131">
        <v>43221</v>
      </c>
      <c r="C48" s="476">
        <v>99.063322221000007</v>
      </c>
      <c r="D48" s="477" t="e">
        <v>#N/A</v>
      </c>
      <c r="E48" s="142">
        <f t="shared" si="4"/>
        <v>99.958043527666675</v>
      </c>
      <c r="F48" s="551">
        <v>99.063322221000007</v>
      </c>
      <c r="G48" s="140"/>
    </row>
    <row r="49" spans="1:7" x14ac:dyDescent="0.25">
      <c r="A49">
        <f t="shared" si="2"/>
        <v>2018</v>
      </c>
      <c r="B49" s="131">
        <v>43252</v>
      </c>
      <c r="C49" s="476">
        <v>100.78067176</v>
      </c>
      <c r="D49" s="477" t="e">
        <v>#N/A</v>
      </c>
      <c r="E49" s="142">
        <f t="shared" si="4"/>
        <v>99.958043527666675</v>
      </c>
      <c r="F49" s="551">
        <v>100.78067176</v>
      </c>
      <c r="G49" s="140"/>
    </row>
    <row r="50" spans="1:7" x14ac:dyDescent="0.25">
      <c r="A50">
        <f t="shared" si="2"/>
        <v>2018</v>
      </c>
      <c r="B50" s="131">
        <v>43282</v>
      </c>
      <c r="C50" s="476">
        <v>100.70072636</v>
      </c>
      <c r="D50" s="477" t="e">
        <v>#N/A</v>
      </c>
      <c r="E50" s="142">
        <f t="shared" si="4"/>
        <v>99.958043527666675</v>
      </c>
      <c r="F50" s="551">
        <v>100.70072636</v>
      </c>
      <c r="G50" s="140"/>
    </row>
    <row r="51" spans="1:7" x14ac:dyDescent="0.25">
      <c r="A51">
        <f t="shared" si="2"/>
        <v>2018</v>
      </c>
      <c r="B51" s="131">
        <v>43313</v>
      </c>
      <c r="C51" s="476">
        <v>101.03308894</v>
      </c>
      <c r="D51" s="477" t="e">
        <v>#N/A</v>
      </c>
      <c r="E51" s="142">
        <f t="shared" si="4"/>
        <v>99.958043527666675</v>
      </c>
      <c r="F51" s="551">
        <v>101.03308894</v>
      </c>
      <c r="G51" s="140"/>
    </row>
    <row r="52" spans="1:7" x14ac:dyDescent="0.25">
      <c r="A52">
        <f t="shared" si="2"/>
        <v>2018</v>
      </c>
      <c r="B52" s="131">
        <v>43344</v>
      </c>
      <c r="C52" s="476">
        <v>99.483762216000002</v>
      </c>
      <c r="D52" s="477" t="e">
        <v>#N/A</v>
      </c>
      <c r="E52" s="142">
        <f t="shared" si="4"/>
        <v>99.958043527666675</v>
      </c>
      <c r="F52" s="551">
        <v>99.483762216000002</v>
      </c>
      <c r="G52" s="140"/>
    </row>
    <row r="53" spans="1:7" x14ac:dyDescent="0.25">
      <c r="A53">
        <f t="shared" si="2"/>
        <v>2018</v>
      </c>
      <c r="B53" s="131">
        <v>43374</v>
      </c>
      <c r="C53" s="476">
        <v>100.01732714000001</v>
      </c>
      <c r="D53" s="477" t="e">
        <v>#N/A</v>
      </c>
      <c r="E53" s="142">
        <f t="shared" si="4"/>
        <v>99.958043527666675</v>
      </c>
      <c r="F53" s="551">
        <v>100.01732714000001</v>
      </c>
      <c r="G53" s="140"/>
    </row>
    <row r="54" spans="1:7" x14ac:dyDescent="0.25">
      <c r="A54">
        <f t="shared" si="2"/>
        <v>2018</v>
      </c>
      <c r="B54" s="131">
        <v>43405</v>
      </c>
      <c r="C54" s="476">
        <v>101.09101008</v>
      </c>
      <c r="D54" s="477" t="e">
        <v>#N/A</v>
      </c>
      <c r="E54" s="142">
        <f t="shared" si="4"/>
        <v>99.958043527666675</v>
      </c>
      <c r="F54" s="551">
        <v>101.09101008</v>
      </c>
      <c r="G54" s="140"/>
    </row>
    <row r="55" spans="1:7" x14ac:dyDescent="0.25">
      <c r="A55">
        <f t="shared" si="2"/>
        <v>2018</v>
      </c>
      <c r="B55" s="131">
        <v>43435</v>
      </c>
      <c r="C55" s="476">
        <v>101.56848708</v>
      </c>
      <c r="D55" s="477" t="e">
        <v>#N/A</v>
      </c>
      <c r="F55" s="551">
        <v>101.56848708</v>
      </c>
      <c r="G55" s="140"/>
    </row>
    <row r="56" spans="1:7" x14ac:dyDescent="0.25">
      <c r="A56">
        <f t="shared" si="2"/>
        <v>2019</v>
      </c>
      <c r="B56" s="131">
        <v>43466</v>
      </c>
      <c r="C56" s="476">
        <v>99.191175306999995</v>
      </c>
      <c r="D56" s="477">
        <v>99.191175306999995</v>
      </c>
      <c r="F56" s="551">
        <v>99.191175306999995</v>
      </c>
      <c r="G56" s="140"/>
    </row>
    <row r="57" spans="1:7" x14ac:dyDescent="0.25">
      <c r="A57">
        <f t="shared" si="2"/>
        <v>2019</v>
      </c>
      <c r="B57" s="131">
        <v>43497</v>
      </c>
      <c r="C57" s="476" t="e">
        <v>#N/A</v>
      </c>
      <c r="D57" s="477">
        <v>101.91958935</v>
      </c>
      <c r="E57" s="142">
        <f>AVERAGEIF($A$32:$A$79,A57,$F$32:$F$79)</f>
        <v>101.45439386891667</v>
      </c>
      <c r="F57" s="551">
        <v>101.91958935</v>
      </c>
      <c r="G57" s="140"/>
    </row>
    <row r="58" spans="1:7" x14ac:dyDescent="0.25">
      <c r="A58">
        <f t="shared" si="2"/>
        <v>2019</v>
      </c>
      <c r="B58" s="131">
        <v>43525</v>
      </c>
      <c r="C58" s="476" t="e">
        <v>#N/A</v>
      </c>
      <c r="D58" s="477">
        <v>100.94325271</v>
      </c>
      <c r="E58" s="142">
        <f t="shared" ref="E58:E66" si="5">AVERAGEIF($A$32:$A$79,A58,$F$32:$F$79)</f>
        <v>101.45439386891667</v>
      </c>
      <c r="F58" s="551">
        <v>100.94325271</v>
      </c>
      <c r="G58" s="140"/>
    </row>
    <row r="59" spans="1:7" x14ac:dyDescent="0.25">
      <c r="A59">
        <f t="shared" si="2"/>
        <v>2019</v>
      </c>
      <c r="B59" s="131">
        <v>43556</v>
      </c>
      <c r="C59" s="476" t="e">
        <v>#N/A</v>
      </c>
      <c r="D59" s="477">
        <v>100.52747776</v>
      </c>
      <c r="E59" s="142">
        <f t="shared" si="5"/>
        <v>101.45439386891667</v>
      </c>
      <c r="F59" s="551">
        <v>100.52747776</v>
      </c>
      <c r="G59" s="140"/>
    </row>
    <row r="60" spans="1:7" x14ac:dyDescent="0.25">
      <c r="A60">
        <f t="shared" si="2"/>
        <v>2019</v>
      </c>
      <c r="B60" s="131">
        <v>43586</v>
      </c>
      <c r="C60" s="476" t="e">
        <v>#N/A</v>
      </c>
      <c r="D60" s="477">
        <v>100.49188544</v>
      </c>
      <c r="E60" s="142">
        <f t="shared" si="5"/>
        <v>101.45439386891667</v>
      </c>
      <c r="F60" s="551">
        <v>100.49188544</v>
      </c>
      <c r="G60" s="140"/>
    </row>
    <row r="61" spans="1:7" x14ac:dyDescent="0.25">
      <c r="A61">
        <f t="shared" si="2"/>
        <v>2019</v>
      </c>
      <c r="B61" s="131">
        <v>43617</v>
      </c>
      <c r="C61" s="476" t="e">
        <v>#N/A</v>
      </c>
      <c r="D61" s="477">
        <v>101.96672015</v>
      </c>
      <c r="E61" s="142">
        <f t="shared" si="5"/>
        <v>101.45439386891667</v>
      </c>
      <c r="F61" s="551">
        <v>101.96672015</v>
      </c>
      <c r="G61" s="140"/>
    </row>
    <row r="62" spans="1:7" x14ac:dyDescent="0.25">
      <c r="A62">
        <f t="shared" si="2"/>
        <v>2019</v>
      </c>
      <c r="B62" s="131">
        <v>43647</v>
      </c>
      <c r="C62" s="476" t="e">
        <v>#N/A</v>
      </c>
      <c r="D62" s="477">
        <v>102.18982247</v>
      </c>
      <c r="E62" s="142">
        <f t="shared" si="5"/>
        <v>101.45439386891667</v>
      </c>
      <c r="F62" s="551">
        <v>102.18982247</v>
      </c>
      <c r="G62" s="140"/>
    </row>
    <row r="63" spans="1:7" x14ac:dyDescent="0.25">
      <c r="A63">
        <f t="shared" si="2"/>
        <v>2019</v>
      </c>
      <c r="B63" s="131">
        <v>43678</v>
      </c>
      <c r="C63" s="476" t="e">
        <v>#N/A</v>
      </c>
      <c r="D63" s="477">
        <v>101.82839238</v>
      </c>
      <c r="E63" s="142">
        <f t="shared" si="5"/>
        <v>101.45439386891667</v>
      </c>
      <c r="F63" s="551">
        <v>101.82839238</v>
      </c>
      <c r="G63" s="140"/>
    </row>
    <row r="64" spans="1:7" x14ac:dyDescent="0.25">
      <c r="A64">
        <f t="shared" si="2"/>
        <v>2019</v>
      </c>
      <c r="B64" s="131">
        <v>43709</v>
      </c>
      <c r="C64" s="476" t="e">
        <v>#N/A</v>
      </c>
      <c r="D64" s="477">
        <v>102.17769851</v>
      </c>
      <c r="E64" s="142">
        <f t="shared" si="5"/>
        <v>101.45439386891667</v>
      </c>
      <c r="F64" s="551">
        <v>102.17769851</v>
      </c>
      <c r="G64" s="140"/>
    </row>
    <row r="65" spans="1:7" x14ac:dyDescent="0.25">
      <c r="A65">
        <f t="shared" si="2"/>
        <v>2019</v>
      </c>
      <c r="B65" s="131">
        <v>43739</v>
      </c>
      <c r="C65" s="476" t="e">
        <v>#N/A</v>
      </c>
      <c r="D65" s="477">
        <v>101.05331764</v>
      </c>
      <c r="E65" s="142">
        <f t="shared" si="5"/>
        <v>101.45439386891667</v>
      </c>
      <c r="F65" s="551">
        <v>101.05331764</v>
      </c>
      <c r="G65" s="140"/>
    </row>
    <row r="66" spans="1:7" x14ac:dyDescent="0.25">
      <c r="A66">
        <f t="shared" si="2"/>
        <v>2019</v>
      </c>
      <c r="B66" s="131">
        <v>43770</v>
      </c>
      <c r="C66" s="476" t="e">
        <v>#N/A</v>
      </c>
      <c r="D66" s="477">
        <v>101.82084447</v>
      </c>
      <c r="E66" s="142">
        <f t="shared" si="5"/>
        <v>101.45439386891667</v>
      </c>
      <c r="F66" s="551">
        <v>101.82084447</v>
      </c>
      <c r="G66" s="140"/>
    </row>
    <row r="67" spans="1:7" x14ac:dyDescent="0.25">
      <c r="A67">
        <f t="shared" si="2"/>
        <v>2019</v>
      </c>
      <c r="B67" s="131">
        <v>43800</v>
      </c>
      <c r="C67" s="476" t="e">
        <v>#N/A</v>
      </c>
      <c r="D67" s="477">
        <v>103.34255023999999</v>
      </c>
      <c r="F67" s="551">
        <v>103.34255023999999</v>
      </c>
      <c r="G67" s="140"/>
    </row>
    <row r="68" spans="1:7" x14ac:dyDescent="0.25">
      <c r="A68">
        <f t="shared" si="2"/>
        <v>2020</v>
      </c>
      <c r="B68" s="131">
        <v>43831</v>
      </c>
      <c r="C68" s="476" t="e">
        <v>#N/A</v>
      </c>
      <c r="D68" s="477">
        <v>100.38569828</v>
      </c>
      <c r="F68" s="551">
        <v>100.38569828</v>
      </c>
      <c r="G68" s="140"/>
    </row>
    <row r="69" spans="1:7" x14ac:dyDescent="0.25">
      <c r="A69">
        <f t="shared" si="2"/>
        <v>2020</v>
      </c>
      <c r="B69" s="131">
        <v>43862</v>
      </c>
      <c r="C69" s="476" t="e">
        <v>#N/A</v>
      </c>
      <c r="D69" s="477">
        <v>103.15860777</v>
      </c>
      <c r="E69" s="142">
        <f>AVERAGEIF($A$32:$A$79,A69,$F$32:$F$79)</f>
        <v>102.93295458583333</v>
      </c>
      <c r="F69" s="551">
        <v>103.15860777</v>
      </c>
      <c r="G69" s="140"/>
    </row>
    <row r="70" spans="1:7" x14ac:dyDescent="0.25">
      <c r="A70">
        <f t="shared" si="2"/>
        <v>2020</v>
      </c>
      <c r="B70" s="131">
        <v>43891</v>
      </c>
      <c r="C70" s="476" t="e">
        <v>#N/A</v>
      </c>
      <c r="D70" s="477">
        <v>102.41878077</v>
      </c>
      <c r="E70" s="142">
        <f t="shared" ref="E70:E78" si="6">AVERAGEIF($A$32:$A$79,A70,$F$32:$F$79)</f>
        <v>102.93295458583333</v>
      </c>
      <c r="F70" s="551">
        <v>102.41878077</v>
      </c>
      <c r="G70" s="140"/>
    </row>
    <row r="71" spans="1:7" x14ac:dyDescent="0.25">
      <c r="A71">
        <f t="shared" si="2"/>
        <v>2020</v>
      </c>
      <c r="B71" s="131">
        <v>43922</v>
      </c>
      <c r="C71" s="476" t="e">
        <v>#N/A</v>
      </c>
      <c r="D71" s="477">
        <v>102.03518800000001</v>
      </c>
      <c r="E71" s="142">
        <f t="shared" si="6"/>
        <v>102.93295458583333</v>
      </c>
      <c r="F71" s="551">
        <v>102.03518800000001</v>
      </c>
      <c r="G71" s="140"/>
    </row>
    <row r="72" spans="1:7" x14ac:dyDescent="0.25">
      <c r="A72">
        <f t="shared" si="2"/>
        <v>2020</v>
      </c>
      <c r="B72" s="131">
        <v>43952</v>
      </c>
      <c r="C72" s="476" t="e">
        <v>#N/A</v>
      </c>
      <c r="D72" s="477">
        <v>101.94208015</v>
      </c>
      <c r="E72" s="142">
        <f t="shared" si="6"/>
        <v>102.93295458583333</v>
      </c>
      <c r="F72" s="551">
        <v>101.94208015</v>
      </c>
      <c r="G72" s="140"/>
    </row>
    <row r="73" spans="1:7" x14ac:dyDescent="0.25">
      <c r="A73">
        <f t="shared" si="2"/>
        <v>2020</v>
      </c>
      <c r="B73" s="131">
        <v>43983</v>
      </c>
      <c r="C73" s="476" t="e">
        <v>#N/A</v>
      </c>
      <c r="D73" s="477">
        <v>103.50962257</v>
      </c>
      <c r="E73" s="142">
        <f t="shared" si="6"/>
        <v>102.93295458583333</v>
      </c>
      <c r="F73" s="551">
        <v>103.50962257</v>
      </c>
      <c r="G73" s="140"/>
    </row>
    <row r="74" spans="1:7" x14ac:dyDescent="0.25">
      <c r="A74">
        <f t="shared" si="2"/>
        <v>2020</v>
      </c>
      <c r="B74" s="131">
        <v>44013</v>
      </c>
      <c r="C74" s="476" t="e">
        <v>#N/A</v>
      </c>
      <c r="D74" s="477">
        <v>103.72741904</v>
      </c>
      <c r="E74" s="142">
        <f t="shared" si="6"/>
        <v>102.93295458583333</v>
      </c>
      <c r="F74" s="551">
        <v>103.72741904</v>
      </c>
      <c r="G74" s="140"/>
    </row>
    <row r="75" spans="1:7" x14ac:dyDescent="0.25">
      <c r="A75">
        <f t="shared" si="2"/>
        <v>2020</v>
      </c>
      <c r="B75" s="131">
        <v>44044</v>
      </c>
      <c r="C75" s="476" t="e">
        <v>#N/A</v>
      </c>
      <c r="D75" s="477">
        <v>103.37358595000001</v>
      </c>
      <c r="E75" s="142">
        <f t="shared" si="6"/>
        <v>102.93295458583333</v>
      </c>
      <c r="F75" s="551">
        <v>103.37358595000001</v>
      </c>
      <c r="G75" s="140"/>
    </row>
    <row r="76" spans="1:7" x14ac:dyDescent="0.25">
      <c r="A76">
        <f t="shared" si="2"/>
        <v>2020</v>
      </c>
      <c r="B76" s="131">
        <v>44075</v>
      </c>
      <c r="C76" s="476" t="e">
        <v>#N/A</v>
      </c>
      <c r="D76" s="477">
        <v>103.86307391</v>
      </c>
      <c r="E76" s="142">
        <f t="shared" si="6"/>
        <v>102.93295458583333</v>
      </c>
      <c r="F76" s="551">
        <v>103.86307391</v>
      </c>
      <c r="G76" s="140"/>
    </row>
    <row r="77" spans="1:7" x14ac:dyDescent="0.25">
      <c r="A77">
        <f t="shared" si="2"/>
        <v>2020</v>
      </c>
      <c r="B77" s="131">
        <v>44105</v>
      </c>
      <c r="C77" s="476" t="e">
        <v>#N/A</v>
      </c>
      <c r="D77" s="477">
        <v>102.57621064</v>
      </c>
      <c r="E77" s="142">
        <f t="shared" si="6"/>
        <v>102.93295458583333</v>
      </c>
      <c r="F77" s="551">
        <v>102.57621064</v>
      </c>
      <c r="G77" s="140"/>
    </row>
    <row r="78" spans="1:7" x14ac:dyDescent="0.25">
      <c r="A78">
        <f t="shared" si="2"/>
        <v>2020</v>
      </c>
      <c r="B78" s="131">
        <v>44136</v>
      </c>
      <c r="C78" s="476" t="e">
        <v>#N/A</v>
      </c>
      <c r="D78" s="477">
        <v>103.33741787</v>
      </c>
      <c r="E78" s="142">
        <f t="shared" si="6"/>
        <v>102.93295458583333</v>
      </c>
      <c r="F78" s="551">
        <v>103.33741787</v>
      </c>
      <c r="G78" s="140"/>
    </row>
    <row r="79" spans="1:7" x14ac:dyDescent="0.25">
      <c r="A79">
        <f t="shared" si="2"/>
        <v>2020</v>
      </c>
      <c r="B79" s="131">
        <v>44166</v>
      </c>
      <c r="C79" s="476" t="e">
        <v>#N/A</v>
      </c>
      <c r="D79" s="477">
        <v>104.86777008</v>
      </c>
      <c r="F79" s="551">
        <v>104.86777008</v>
      </c>
      <c r="G79" s="140"/>
    </row>
    <row r="80" spans="1:7" x14ac:dyDescent="0.25">
      <c r="B80" s="131"/>
      <c r="C80" s="132"/>
      <c r="D80" s="59"/>
      <c r="F80" s="142"/>
      <c r="G80" s="140"/>
    </row>
    <row r="81" spans="1:7" x14ac:dyDescent="0.25">
      <c r="B81" s="131"/>
      <c r="C81" s="397"/>
      <c r="D81" s="51"/>
      <c r="F81" s="142"/>
      <c r="G81" s="140"/>
    </row>
    <row r="82" spans="1:7" x14ac:dyDescent="0.25">
      <c r="A82" s="5"/>
      <c r="B82" s="5" t="s">
        <v>0</v>
      </c>
      <c r="D82" s="142"/>
      <c r="F82" s="142"/>
      <c r="G82" s="140"/>
    </row>
    <row r="83" spans="1:7" x14ac:dyDescent="0.25">
      <c r="A83">
        <v>2.5</v>
      </c>
      <c r="B83" s="6">
        <v>-2</v>
      </c>
      <c r="D83" s="142"/>
      <c r="F83" s="142"/>
      <c r="G83" s="140"/>
    </row>
    <row r="84" spans="1:7" x14ac:dyDescent="0.25">
      <c r="A84">
        <v>2.5</v>
      </c>
      <c r="B84" s="6">
        <v>4</v>
      </c>
      <c r="D84" s="142"/>
      <c r="F84" s="142"/>
      <c r="G84" s="140"/>
    </row>
    <row r="85" spans="1:7" x14ac:dyDescent="0.25">
      <c r="B85" s="136"/>
      <c r="D85" s="142"/>
      <c r="F85" s="142"/>
      <c r="G85" s="140"/>
    </row>
    <row r="86" spans="1:7" x14ac:dyDescent="0.25">
      <c r="B86" s="136"/>
      <c r="D86" s="142"/>
      <c r="F86" s="142"/>
      <c r="G86" s="140"/>
    </row>
    <row r="87" spans="1:7" x14ac:dyDescent="0.25">
      <c r="B87" s="136"/>
      <c r="D87" s="142"/>
      <c r="F87" s="142"/>
      <c r="G87" s="140"/>
    </row>
    <row r="88" spans="1:7" x14ac:dyDescent="0.25">
      <c r="B88" s="136"/>
      <c r="D88" s="142"/>
      <c r="F88" s="142"/>
      <c r="G88" s="140"/>
    </row>
    <row r="89" spans="1:7" x14ac:dyDescent="0.25">
      <c r="B89" s="136"/>
      <c r="D89" s="142"/>
      <c r="F89" s="142"/>
      <c r="G89" s="140"/>
    </row>
    <row r="90" spans="1:7" x14ac:dyDescent="0.25">
      <c r="B90" s="136"/>
      <c r="D90" s="142"/>
      <c r="F90" s="142"/>
      <c r="G90" s="140"/>
    </row>
    <row r="91" spans="1:7" x14ac:dyDescent="0.25">
      <c r="F91" s="142"/>
      <c r="G91" s="140"/>
    </row>
    <row r="92" spans="1:7" x14ac:dyDescent="0.25">
      <c r="F92" s="142"/>
      <c r="G92" s="140"/>
    </row>
    <row r="93" spans="1:7" x14ac:dyDescent="0.25">
      <c r="F93" s="142"/>
      <c r="G93" s="140"/>
    </row>
    <row r="94" spans="1:7" x14ac:dyDescent="0.25">
      <c r="F94" s="142"/>
      <c r="G94" s="140"/>
    </row>
    <row r="95" spans="1:7" x14ac:dyDescent="0.25">
      <c r="F95" s="142"/>
      <c r="G95" s="140"/>
    </row>
    <row r="96" spans="1:7" x14ac:dyDescent="0.25">
      <c r="F96" s="142"/>
      <c r="G96" s="140"/>
    </row>
    <row r="97" spans="6:7" x14ac:dyDescent="0.25">
      <c r="F97" s="142"/>
      <c r="G97" s="140"/>
    </row>
    <row r="98" spans="6:7" x14ac:dyDescent="0.25">
      <c r="F98" s="142"/>
      <c r="G98" s="140"/>
    </row>
    <row r="99" spans="6:7" x14ac:dyDescent="0.25">
      <c r="F99" s="142"/>
      <c r="G99" s="140"/>
    </row>
    <row r="100" spans="6:7" x14ac:dyDescent="0.25">
      <c r="F100" s="142"/>
    </row>
    <row r="101" spans="6:7" x14ac:dyDescent="0.25">
      <c r="F101" s="142"/>
    </row>
    <row r="102" spans="6:7" x14ac:dyDescent="0.25">
      <c r="F102" s="142"/>
    </row>
    <row r="103" spans="6:7" x14ac:dyDescent="0.25">
      <c r="F103" s="142"/>
    </row>
    <row r="104" spans="6:7" x14ac:dyDescent="0.25">
      <c r="F104" s="142"/>
    </row>
    <row r="105" spans="6:7" x14ac:dyDescent="0.25">
      <c r="F105" s="142"/>
    </row>
    <row r="106" spans="6:7" x14ac:dyDescent="0.25">
      <c r="F106" s="142"/>
    </row>
    <row r="107" spans="6:7" x14ac:dyDescent="0.25">
      <c r="F107" s="142"/>
    </row>
    <row r="108" spans="6:7" x14ac:dyDescent="0.25">
      <c r="F108" s="142"/>
    </row>
    <row r="109" spans="6:7" x14ac:dyDescent="0.25">
      <c r="F109" s="142"/>
    </row>
    <row r="110" spans="6:7" x14ac:dyDescent="0.25">
      <c r="F110" s="142"/>
    </row>
    <row r="111" spans="6:7" x14ac:dyDescent="0.25">
      <c r="F111" s="142"/>
    </row>
    <row r="112" spans="6:7" x14ac:dyDescent="0.25">
      <c r="F112" s="142"/>
    </row>
    <row r="113" spans="6:6" x14ac:dyDescent="0.25">
      <c r="F113" s="142"/>
    </row>
    <row r="114" spans="6:6" x14ac:dyDescent="0.25">
      <c r="F114" s="142"/>
    </row>
    <row r="115" spans="6:6" x14ac:dyDescent="0.25">
      <c r="F115" s="142"/>
    </row>
    <row r="116" spans="6:6" x14ac:dyDescent="0.25">
      <c r="F116" s="142"/>
    </row>
    <row r="117" spans="6:6" x14ac:dyDescent="0.25">
      <c r="F117" s="142"/>
    </row>
    <row r="118" spans="6:6" x14ac:dyDescent="0.25">
      <c r="F118" s="142"/>
    </row>
    <row r="119" spans="6:6" x14ac:dyDescent="0.25">
      <c r="F119" s="142"/>
    </row>
    <row r="120" spans="6:6" x14ac:dyDescent="0.25">
      <c r="F120" s="142"/>
    </row>
    <row r="121" spans="6:6" x14ac:dyDescent="0.25">
      <c r="F121" s="142"/>
    </row>
    <row r="122" spans="6:6" x14ac:dyDescent="0.25">
      <c r="F122" s="142"/>
    </row>
    <row r="123" spans="6:6" x14ac:dyDescent="0.25">
      <c r="F123" s="142"/>
    </row>
    <row r="124" spans="6:6" x14ac:dyDescent="0.25">
      <c r="F124" s="142"/>
    </row>
  </sheetData>
  <mergeCells count="2">
    <mergeCell ref="C24:G24"/>
    <mergeCell ref="I24:L24"/>
  </mergeCells>
  <conditionalFormatting sqref="C33:D79">
    <cfRule type="expression" dxfId="92" priority="28" stopIfTrue="1">
      <formula>ISNA(C33)</formula>
    </cfRule>
  </conditionalFormatting>
  <conditionalFormatting sqref="D80:D81">
    <cfRule type="expression" dxfId="91" priority="1" stopIfTrue="1">
      <formula>ISNA(D80)</formula>
    </cfRule>
  </conditionalFormatting>
  <conditionalFormatting sqref="C32:D32">
    <cfRule type="expression" dxfId="90" priority="13" stopIfTrue="1">
      <formula>ISNA(C32)</formula>
    </cfRule>
  </conditionalFormatting>
  <conditionalFormatting sqref="C32">
    <cfRule type="expression" dxfId="89" priority="12" stopIfTrue="1">
      <formula>ISNA(C32)</formula>
    </cfRule>
  </conditionalFormatting>
  <conditionalFormatting sqref="C80:C81">
    <cfRule type="expression" dxfId="88" priority="3" stopIfTrue="1">
      <formula>ISNA(C80)</formula>
    </cfRule>
  </conditionalFormatting>
  <conditionalFormatting sqref="C80:C81">
    <cfRule type="expression" dxfId="87" priority="2" stopIfTrue="1">
      <formula>ISNA(C80)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2:Q42"/>
  <sheetViews>
    <sheetView workbookViewId="0"/>
  </sheetViews>
  <sheetFormatPr defaultRowHeight="12.75" x14ac:dyDescent="0.2"/>
  <cols>
    <col min="1" max="1" width="9.140625" style="100"/>
    <col min="2" max="2" width="15.5703125" style="100" customWidth="1"/>
    <col min="3" max="15" width="9.140625" style="100"/>
    <col min="16" max="16" width="14" style="100" customWidth="1"/>
    <col min="17" max="17" width="17.140625" style="100" customWidth="1"/>
    <col min="18" max="16384" width="9.140625" style="100"/>
  </cols>
  <sheetData>
    <row r="2" spans="1:17" ht="15.75" x14ac:dyDescent="0.25">
      <c r="A2" s="44" t="s">
        <v>547</v>
      </c>
    </row>
    <row r="3" spans="1:17" x14ac:dyDescent="0.2">
      <c r="A3" s="22" t="s">
        <v>16</v>
      </c>
    </row>
    <row r="4" spans="1:17" x14ac:dyDescent="0.2">
      <c r="A4" s="186"/>
      <c r="B4" s="186"/>
      <c r="C4" s="186"/>
      <c r="D4" s="186"/>
      <c r="E4" s="186"/>
      <c r="F4" s="186"/>
      <c r="G4" s="186"/>
      <c r="H4" s="186"/>
      <c r="I4" s="186"/>
      <c r="J4" s="186"/>
    </row>
    <row r="5" spans="1:17" x14ac:dyDescent="0.2">
      <c r="A5" s="186"/>
      <c r="B5" s="186"/>
      <c r="C5" s="186"/>
      <c r="D5" s="186"/>
      <c r="E5" s="186"/>
      <c r="F5" s="186"/>
      <c r="G5" s="186"/>
      <c r="H5" s="186"/>
      <c r="I5" s="186"/>
      <c r="J5" s="186"/>
      <c r="P5" s="182" t="s">
        <v>369</v>
      </c>
      <c r="Q5" s="183"/>
    </row>
    <row r="6" spans="1:17" x14ac:dyDescent="0.2">
      <c r="A6" s="186"/>
      <c r="B6" s="186"/>
      <c r="C6" s="186"/>
      <c r="D6" s="186"/>
      <c r="E6" s="186"/>
      <c r="F6" s="186"/>
      <c r="G6" s="186"/>
      <c r="H6" s="186"/>
      <c r="I6" s="186"/>
      <c r="J6" s="186"/>
      <c r="P6" s="310" t="s">
        <v>14</v>
      </c>
      <c r="Q6" s="215" t="s">
        <v>341</v>
      </c>
    </row>
    <row r="7" spans="1:17" x14ac:dyDescent="0.2">
      <c r="A7" s="186"/>
      <c r="B7" s="186"/>
      <c r="C7" s="186"/>
      <c r="D7" s="186"/>
      <c r="E7" s="186"/>
      <c r="F7" s="186"/>
      <c r="G7" s="186"/>
      <c r="H7" s="186"/>
      <c r="I7" s="186"/>
      <c r="J7" s="186"/>
      <c r="P7" s="311" t="s">
        <v>114</v>
      </c>
      <c r="Q7" s="216" t="s">
        <v>342</v>
      </c>
    </row>
    <row r="8" spans="1:17" x14ac:dyDescent="0.2">
      <c r="A8" s="186"/>
      <c r="B8" s="186"/>
      <c r="C8" s="186"/>
      <c r="D8" s="186"/>
      <c r="E8" s="186"/>
      <c r="F8" s="186"/>
      <c r="G8" s="186"/>
      <c r="H8" s="186"/>
      <c r="I8" s="186"/>
      <c r="J8" s="186"/>
      <c r="P8" s="311" t="s">
        <v>116</v>
      </c>
      <c r="Q8" s="216" t="s">
        <v>343</v>
      </c>
    </row>
    <row r="9" spans="1:17" x14ac:dyDescent="0.2">
      <c r="A9" s="186"/>
      <c r="B9" s="186"/>
      <c r="C9" s="186"/>
      <c r="D9" s="186"/>
      <c r="E9" s="186"/>
      <c r="F9" s="186"/>
      <c r="G9" s="186"/>
      <c r="H9" s="186"/>
      <c r="I9" s="186"/>
      <c r="J9" s="186"/>
      <c r="P9" s="311" t="s">
        <v>344</v>
      </c>
      <c r="Q9" s="312" t="s">
        <v>351</v>
      </c>
    </row>
    <row r="10" spans="1:17" x14ac:dyDescent="0.2">
      <c r="A10" s="186"/>
      <c r="B10" s="186"/>
      <c r="C10" s="186"/>
      <c r="D10" s="186"/>
      <c r="E10" s="186"/>
      <c r="F10" s="186"/>
      <c r="G10" s="186"/>
      <c r="H10" s="186"/>
      <c r="I10" s="186"/>
      <c r="J10" s="186"/>
      <c r="P10" s="311" t="s">
        <v>346</v>
      </c>
      <c r="Q10" s="216" t="s">
        <v>345</v>
      </c>
    </row>
    <row r="11" spans="1:17" x14ac:dyDescent="0.2">
      <c r="A11" s="186"/>
      <c r="B11" s="186"/>
      <c r="C11" s="186"/>
      <c r="D11" s="186"/>
      <c r="E11" s="186"/>
      <c r="F11" s="186"/>
      <c r="G11" s="186"/>
      <c r="H11" s="186"/>
      <c r="I11" s="186"/>
      <c r="J11" s="186"/>
      <c r="P11" s="311" t="s">
        <v>348</v>
      </c>
      <c r="Q11" s="216" t="s">
        <v>347</v>
      </c>
    </row>
    <row r="12" spans="1:17" x14ac:dyDescent="0.2">
      <c r="A12" s="186"/>
      <c r="B12" s="186"/>
      <c r="C12" s="186"/>
      <c r="D12" s="186"/>
      <c r="E12" s="186"/>
      <c r="F12" s="186"/>
      <c r="G12" s="186"/>
      <c r="H12" s="186"/>
      <c r="I12" s="186"/>
      <c r="J12" s="186"/>
      <c r="P12" s="214" t="s">
        <v>32</v>
      </c>
      <c r="Q12" s="218" t="s">
        <v>319</v>
      </c>
    </row>
    <row r="13" spans="1:17" x14ac:dyDescent="0.2">
      <c r="A13" s="186"/>
      <c r="B13" s="186"/>
      <c r="C13" s="186"/>
      <c r="D13" s="186"/>
      <c r="E13" s="186"/>
      <c r="F13" s="186"/>
      <c r="G13" s="186"/>
      <c r="H13" s="186"/>
      <c r="I13" s="186"/>
      <c r="J13" s="186"/>
    </row>
    <row r="14" spans="1:17" x14ac:dyDescent="0.2">
      <c r="A14" s="186"/>
      <c r="B14" s="186"/>
      <c r="C14" s="186"/>
      <c r="D14" s="186"/>
      <c r="E14" s="186"/>
      <c r="F14" s="186"/>
      <c r="G14" s="186"/>
      <c r="H14" s="186"/>
      <c r="I14" s="186"/>
      <c r="J14" s="186"/>
    </row>
    <row r="15" spans="1:17" x14ac:dyDescent="0.2">
      <c r="A15" s="186"/>
      <c r="B15" s="186"/>
      <c r="C15" s="186"/>
      <c r="D15" s="186"/>
      <c r="E15" s="186"/>
      <c r="F15" s="186"/>
      <c r="G15" s="186"/>
      <c r="H15" s="186"/>
      <c r="I15" s="186"/>
      <c r="J15" s="186"/>
    </row>
    <row r="16" spans="1:17" x14ac:dyDescent="0.2">
      <c r="A16" s="186"/>
      <c r="B16" s="186"/>
      <c r="C16" s="186"/>
      <c r="D16" s="186"/>
      <c r="E16" s="186"/>
      <c r="F16" s="186"/>
      <c r="G16" s="186"/>
      <c r="H16" s="186"/>
      <c r="I16" s="186"/>
      <c r="J16" s="186"/>
    </row>
    <row r="17" spans="1:12" x14ac:dyDescent="0.2">
      <c r="A17" s="186"/>
      <c r="B17" s="186"/>
      <c r="C17" s="186"/>
      <c r="D17" s="186"/>
      <c r="E17" s="186"/>
      <c r="F17" s="186"/>
      <c r="G17" s="186"/>
      <c r="H17" s="186"/>
      <c r="I17" s="186"/>
      <c r="J17" s="186"/>
    </row>
    <row r="18" spans="1:12" x14ac:dyDescent="0.2">
      <c r="A18" s="186"/>
      <c r="B18" s="186"/>
      <c r="C18" s="186"/>
      <c r="D18" s="186"/>
      <c r="E18" s="186"/>
      <c r="F18" s="186"/>
      <c r="G18" s="186"/>
      <c r="H18" s="186"/>
      <c r="I18" s="186"/>
      <c r="J18" s="186"/>
    </row>
    <row r="19" spans="1:12" x14ac:dyDescent="0.2">
      <c r="A19" s="186"/>
      <c r="B19" s="186"/>
      <c r="C19" s="186"/>
      <c r="D19" s="186"/>
      <c r="E19" s="186"/>
      <c r="F19" s="186"/>
      <c r="G19" s="186"/>
      <c r="H19" s="186"/>
      <c r="I19" s="186"/>
      <c r="J19" s="186"/>
    </row>
    <row r="20" spans="1:12" x14ac:dyDescent="0.2">
      <c r="A20" s="186"/>
      <c r="B20" s="186"/>
      <c r="C20" s="186"/>
      <c r="D20" s="186"/>
      <c r="E20" s="186"/>
      <c r="F20" s="186"/>
      <c r="G20" s="186"/>
      <c r="H20" s="186"/>
      <c r="I20" s="186"/>
      <c r="J20" s="186"/>
    </row>
    <row r="21" spans="1:12" x14ac:dyDescent="0.2">
      <c r="A21" s="186"/>
      <c r="B21" s="186"/>
      <c r="C21" s="186"/>
      <c r="D21" s="186"/>
      <c r="E21" s="186"/>
      <c r="F21" s="186"/>
      <c r="G21" s="186"/>
      <c r="H21" s="186"/>
      <c r="I21" s="186"/>
      <c r="J21" s="186"/>
    </row>
    <row r="22" spans="1:12" x14ac:dyDescent="0.2">
      <c r="A22" s="186"/>
      <c r="B22" s="186"/>
      <c r="C22" s="186"/>
      <c r="D22" s="186"/>
      <c r="E22" s="186"/>
      <c r="F22" s="186"/>
      <c r="G22" s="186"/>
      <c r="H22" s="186"/>
      <c r="I22" s="186"/>
      <c r="J22" s="186"/>
    </row>
    <row r="23" spans="1:12" x14ac:dyDescent="0.2">
      <c r="A23" s="186"/>
      <c r="B23" s="186"/>
      <c r="C23" s="186"/>
      <c r="D23" s="186"/>
      <c r="E23" s="186"/>
      <c r="F23" s="186"/>
      <c r="G23" s="186"/>
      <c r="H23" s="186"/>
      <c r="I23" s="186"/>
      <c r="J23" s="186"/>
    </row>
    <row r="24" spans="1:12" x14ac:dyDescent="0.2">
      <c r="A24" s="186"/>
      <c r="B24" s="186"/>
      <c r="C24" s="186"/>
      <c r="D24" s="186"/>
      <c r="E24" s="186"/>
      <c r="F24" s="186"/>
      <c r="G24" s="186"/>
      <c r="H24" s="186"/>
      <c r="I24" s="186"/>
      <c r="J24" s="186"/>
    </row>
    <row r="25" spans="1:12" x14ac:dyDescent="0.2">
      <c r="B25" s="158"/>
      <c r="C25" s="159"/>
      <c r="D25" s="576" t="s">
        <v>42</v>
      </c>
      <c r="E25" s="576"/>
      <c r="F25" s="576"/>
      <c r="G25" s="576"/>
      <c r="H25" s="160"/>
      <c r="I25" s="159"/>
      <c r="J25" s="161" t="s">
        <v>43</v>
      </c>
      <c r="K25" s="161"/>
      <c r="L25" s="161"/>
    </row>
    <row r="26" spans="1:12" x14ac:dyDescent="0.2">
      <c r="B26" s="162" t="s">
        <v>17</v>
      </c>
      <c r="C26" s="163">
        <v>2016</v>
      </c>
      <c r="D26" s="163">
        <v>2017</v>
      </c>
      <c r="E26" s="163">
        <v>2018</v>
      </c>
      <c r="F26" s="163">
        <v>2019</v>
      </c>
      <c r="G26" s="163">
        <v>2020</v>
      </c>
      <c r="H26" s="163"/>
      <c r="I26" s="163">
        <v>2017</v>
      </c>
      <c r="J26" s="163">
        <v>2018</v>
      </c>
      <c r="K26" s="163">
        <v>2019</v>
      </c>
      <c r="L26" s="163">
        <v>2020</v>
      </c>
    </row>
    <row r="27" spans="1:12" x14ac:dyDescent="0.2">
      <c r="B27" s="24" t="s">
        <v>14</v>
      </c>
      <c r="C27" s="324">
        <v>12.791553</v>
      </c>
      <c r="D27" s="324">
        <v>13.36</v>
      </c>
      <c r="E27" s="324">
        <v>13.87</v>
      </c>
      <c r="F27" s="324">
        <v>14.34</v>
      </c>
      <c r="G27" s="324">
        <v>14.82</v>
      </c>
      <c r="H27" s="167"/>
      <c r="I27" s="388">
        <f>D27-C27</f>
        <v>0.56844699999999904</v>
      </c>
      <c r="J27" s="388">
        <f>E27-D27</f>
        <v>0.50999999999999979</v>
      </c>
      <c r="K27" s="388">
        <f>F27-E27</f>
        <v>0.47000000000000064</v>
      </c>
      <c r="L27" s="388">
        <f>G27-F27</f>
        <v>0.48000000000000043</v>
      </c>
    </row>
    <row r="28" spans="1:12" x14ac:dyDescent="0.2">
      <c r="B28" s="24" t="s">
        <v>114</v>
      </c>
      <c r="C28" s="324">
        <v>19.687234931999999</v>
      </c>
      <c r="D28" s="324">
        <v>19.957716775000002</v>
      </c>
      <c r="E28" s="324">
        <v>20.474823485000002</v>
      </c>
      <c r="F28" s="324">
        <v>20.816958555999999</v>
      </c>
      <c r="G28" s="324">
        <v>21.037267486000001</v>
      </c>
      <c r="H28" s="199"/>
      <c r="I28" s="388">
        <f t="shared" ref="I28:L35" si="0">D28-C28</f>
        <v>0.27048184300000244</v>
      </c>
      <c r="J28" s="388">
        <f t="shared" si="0"/>
        <v>0.51710671000000019</v>
      </c>
      <c r="K28" s="388">
        <f t="shared" si="0"/>
        <v>0.34213507099999774</v>
      </c>
      <c r="L28" s="388">
        <f t="shared" si="0"/>
        <v>0.22030893000000162</v>
      </c>
    </row>
    <row r="29" spans="1:12" x14ac:dyDescent="0.2">
      <c r="B29" s="24" t="s">
        <v>116</v>
      </c>
      <c r="C29" s="324">
        <v>4.4429999999999996</v>
      </c>
      <c r="D29" s="324">
        <v>4.5542904109000002</v>
      </c>
      <c r="E29" s="324">
        <v>4.7702849314</v>
      </c>
      <c r="F29" s="324">
        <v>5.0220000001000002</v>
      </c>
      <c r="G29" s="324">
        <v>5.2520000000999998</v>
      </c>
      <c r="H29" s="199"/>
      <c r="I29" s="388">
        <f t="shared" si="0"/>
        <v>0.11129041090000058</v>
      </c>
      <c r="J29" s="388">
        <f t="shared" si="0"/>
        <v>0.21599452049999979</v>
      </c>
      <c r="K29" s="388">
        <f t="shared" si="0"/>
        <v>0.25171506870000027</v>
      </c>
      <c r="L29" s="388">
        <f t="shared" si="0"/>
        <v>0.22999999999999954</v>
      </c>
    </row>
    <row r="30" spans="1:12" x14ac:dyDescent="0.2">
      <c r="B30" s="24" t="s">
        <v>344</v>
      </c>
      <c r="C30" s="324">
        <v>8.3476311474999996</v>
      </c>
      <c r="D30" s="324">
        <v>8.6473098954999994</v>
      </c>
      <c r="E30" s="324">
        <v>8.6977949002999999</v>
      </c>
      <c r="F30" s="324">
        <v>8.7859504454999993</v>
      </c>
      <c r="G30" s="324">
        <v>8.9056985391999994</v>
      </c>
      <c r="H30" s="199"/>
      <c r="I30" s="388">
        <f t="shared" ref="I30" si="1">D30-C30</f>
        <v>0.29967874799999983</v>
      </c>
      <c r="J30" s="388">
        <f t="shared" ref="J30" si="2">E30-D30</f>
        <v>5.048500480000051E-2</v>
      </c>
      <c r="K30" s="388">
        <f t="shared" ref="K30" si="3">F30-E30</f>
        <v>8.8155545199999352E-2</v>
      </c>
      <c r="L30" s="388">
        <f t="shared" ref="L30" si="4">G30-F30</f>
        <v>0.11974809370000017</v>
      </c>
    </row>
    <row r="31" spans="1:12" x14ac:dyDescent="0.2">
      <c r="B31" s="24" t="s">
        <v>346</v>
      </c>
      <c r="C31" s="324">
        <v>46.814971653000001</v>
      </c>
      <c r="D31" s="324">
        <v>47.230511581000002</v>
      </c>
      <c r="E31" s="324">
        <v>47.630303472000001</v>
      </c>
      <c r="F31" s="324">
        <v>47.985020959000003</v>
      </c>
      <c r="G31" s="324">
        <v>48.235024842000001</v>
      </c>
      <c r="H31" s="167"/>
      <c r="I31" s="388">
        <f t="shared" si="0"/>
        <v>0.41553992800000117</v>
      </c>
      <c r="J31" s="388">
        <f>E31-D31</f>
        <v>0.39979189099999957</v>
      </c>
      <c r="K31" s="388">
        <f>F31-E31</f>
        <v>0.35471748700000205</v>
      </c>
      <c r="L31" s="388">
        <f>G31-F31</f>
        <v>0.25000388299999798</v>
      </c>
    </row>
    <row r="32" spans="1:12" x14ac:dyDescent="0.2">
      <c r="B32" s="24" t="s">
        <v>348</v>
      </c>
      <c r="C32" s="324">
        <v>50.119155999999997</v>
      </c>
      <c r="D32" s="324">
        <v>51.322755364999999</v>
      </c>
      <c r="E32" s="324">
        <v>52.331202189999999</v>
      </c>
      <c r="F32" s="324">
        <v>53.463699617000003</v>
      </c>
      <c r="G32" s="324">
        <v>54.693927584000001</v>
      </c>
      <c r="H32" s="199"/>
      <c r="I32" s="388">
        <f t="shared" si="0"/>
        <v>1.2035993650000023</v>
      </c>
      <c r="J32" s="388">
        <f t="shared" si="0"/>
        <v>1.008446825</v>
      </c>
      <c r="K32" s="388">
        <f t="shared" si="0"/>
        <v>1.1324974270000041</v>
      </c>
      <c r="L32" s="388">
        <f t="shared" si="0"/>
        <v>1.2302279669999976</v>
      </c>
    </row>
    <row r="33" spans="2:12" x14ac:dyDescent="0.2">
      <c r="B33" s="24" t="s">
        <v>349</v>
      </c>
      <c r="C33" s="386">
        <f>C31-C28</f>
        <v>27.127736721000002</v>
      </c>
      <c r="D33" s="386">
        <f>D31-D28</f>
        <v>27.272794806</v>
      </c>
      <c r="E33" s="386">
        <f>E31-E28</f>
        <v>27.155479987</v>
      </c>
      <c r="F33" s="386">
        <f>F31-F28</f>
        <v>27.168062403000004</v>
      </c>
      <c r="G33" s="386">
        <f>G31-G28</f>
        <v>27.197757356</v>
      </c>
      <c r="H33" s="199"/>
      <c r="I33" s="388">
        <f t="shared" si="0"/>
        <v>0.14505808499999873</v>
      </c>
      <c r="J33" s="388">
        <f t="shared" si="0"/>
        <v>-0.11731481900000063</v>
      </c>
      <c r="K33" s="388">
        <f t="shared" si="0"/>
        <v>1.2582416000004315E-2</v>
      </c>
      <c r="L33" s="388">
        <f t="shared" si="0"/>
        <v>2.969495299999636E-2</v>
      </c>
    </row>
    <row r="34" spans="2:12" x14ac:dyDescent="0.2">
      <c r="B34" s="24" t="s">
        <v>350</v>
      </c>
      <c r="C34" s="6">
        <f>C32-C29-C27-C30</f>
        <v>24.536971852499999</v>
      </c>
      <c r="D34" s="6">
        <f>D32-D29-D27-D30</f>
        <v>24.761155058599996</v>
      </c>
      <c r="E34" s="6">
        <f>E32-E29-E27-E30</f>
        <v>24.993122358300003</v>
      </c>
      <c r="F34" s="6">
        <f>F32-F29-F27-F30</f>
        <v>25.315749171400007</v>
      </c>
      <c r="G34" s="6">
        <f>G32-G29-G27-G30</f>
        <v>25.716229044700004</v>
      </c>
      <c r="H34" s="199"/>
      <c r="I34" s="388">
        <f t="shared" si="0"/>
        <v>0.22418320609999753</v>
      </c>
      <c r="J34" s="388">
        <f t="shared" si="0"/>
        <v>0.23196729970000618</v>
      </c>
      <c r="K34" s="388">
        <f t="shared" si="0"/>
        <v>0.32262681310000474</v>
      </c>
      <c r="L34" s="388">
        <f t="shared" si="0"/>
        <v>0.40047987329999657</v>
      </c>
    </row>
    <row r="35" spans="2:12" x14ac:dyDescent="0.2">
      <c r="B35" s="168" t="s">
        <v>32</v>
      </c>
      <c r="C35" s="387">
        <v>96.934127653000004</v>
      </c>
      <c r="D35" s="387">
        <v>98.553266945999994</v>
      </c>
      <c r="E35" s="387">
        <v>99.961505661999993</v>
      </c>
      <c r="F35" s="387">
        <v>101.44872058</v>
      </c>
      <c r="G35" s="387">
        <v>102.92895243</v>
      </c>
      <c r="H35" s="200"/>
      <c r="I35" s="389">
        <f t="shared" si="0"/>
        <v>1.6191392929999893</v>
      </c>
      <c r="J35" s="389">
        <f>E35-D35</f>
        <v>1.4082387159999996</v>
      </c>
      <c r="K35" s="389">
        <f>F35-E35</f>
        <v>1.4872149180000065</v>
      </c>
      <c r="L35" s="389">
        <f>G35-F35</f>
        <v>1.4802318499999956</v>
      </c>
    </row>
    <row r="36" spans="2:12" x14ac:dyDescent="0.2">
      <c r="B36" s="370" t="s">
        <v>549</v>
      </c>
    </row>
    <row r="39" spans="2:12" x14ac:dyDescent="0.2">
      <c r="B39" s="125"/>
    </row>
    <row r="40" spans="2:12" x14ac:dyDescent="0.2">
      <c r="B40" s="5"/>
      <c r="C40" s="371" t="s">
        <v>368</v>
      </c>
    </row>
    <row r="41" spans="2:12" x14ac:dyDescent="0.2">
      <c r="B41">
        <v>2.5</v>
      </c>
      <c r="C41" s="6">
        <v>0</v>
      </c>
    </row>
    <row r="42" spans="2:12" x14ac:dyDescent="0.2">
      <c r="B42">
        <v>2.5</v>
      </c>
      <c r="C42" s="6">
        <v>2.5</v>
      </c>
    </row>
  </sheetData>
  <mergeCells count="1">
    <mergeCell ref="D25:G25"/>
  </mergeCells>
  <hyperlinks>
    <hyperlink ref="A3" location="Contents!A1" display="Return to Contents"/>
  </hyperlinks>
  <pageMargins left="0.75" right="0.75" top="1" bottom="1" header="0.5" footer="0.5"/>
  <pageSetup orientation="landscape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2:Q107"/>
  <sheetViews>
    <sheetView workbookViewId="0"/>
  </sheetViews>
  <sheetFormatPr defaultRowHeight="12.75" x14ac:dyDescent="0.2"/>
  <cols>
    <col min="1" max="1" width="9.140625" style="100"/>
    <col min="2" max="2" width="15.5703125" style="100" customWidth="1"/>
    <col min="3" max="15" width="9.140625" style="100"/>
    <col min="16" max="16" width="20.5703125" style="100" customWidth="1"/>
    <col min="17" max="17" width="14.7109375" style="100" customWidth="1"/>
    <col min="18" max="16384" width="9.140625" style="100"/>
  </cols>
  <sheetData>
    <row r="2" spans="1:17" ht="15.75" x14ac:dyDescent="0.25">
      <c r="A2" s="44" t="s">
        <v>547</v>
      </c>
    </row>
    <row r="3" spans="1:17" x14ac:dyDescent="0.2">
      <c r="A3" s="22" t="s">
        <v>16</v>
      </c>
    </row>
    <row r="4" spans="1:17" x14ac:dyDescent="0.2">
      <c r="A4" s="326"/>
      <c r="B4" s="326"/>
      <c r="C4" s="326"/>
      <c r="D4" s="326"/>
      <c r="E4" s="326"/>
      <c r="F4" s="326"/>
      <c r="G4" s="326"/>
      <c r="H4" s="326"/>
      <c r="I4" s="326"/>
      <c r="J4" s="326"/>
    </row>
    <row r="5" spans="1:17" x14ac:dyDescent="0.2">
      <c r="A5" s="326"/>
      <c r="B5" s="326"/>
      <c r="C5" s="326"/>
      <c r="D5" s="326"/>
      <c r="E5" s="326"/>
      <c r="F5" s="326"/>
      <c r="G5" s="326"/>
      <c r="H5" s="326"/>
      <c r="I5" s="326"/>
      <c r="J5" s="326"/>
      <c r="L5" s="122"/>
      <c r="P5" s="577" t="s">
        <v>369</v>
      </c>
      <c r="Q5" s="578"/>
    </row>
    <row r="6" spans="1:17" x14ac:dyDescent="0.2">
      <c r="A6" s="326"/>
      <c r="B6" s="326"/>
      <c r="C6" s="326"/>
      <c r="D6" s="326"/>
      <c r="E6" s="326"/>
      <c r="F6" s="326"/>
      <c r="G6" s="326"/>
      <c r="H6" s="326"/>
      <c r="I6" s="326"/>
      <c r="J6" s="326"/>
      <c r="L6" s="122"/>
      <c r="P6" s="210" t="s">
        <v>18</v>
      </c>
      <c r="Q6" s="211" t="s">
        <v>329</v>
      </c>
    </row>
    <row r="7" spans="1:17" x14ac:dyDescent="0.2">
      <c r="A7" s="326"/>
      <c r="B7" s="326"/>
      <c r="C7" s="326"/>
      <c r="D7" s="326"/>
      <c r="E7" s="326"/>
      <c r="F7" s="326"/>
      <c r="G7" s="326"/>
      <c r="H7" s="326"/>
      <c r="I7" s="326"/>
      <c r="J7" s="326"/>
      <c r="P7" s="212" t="s">
        <v>19</v>
      </c>
      <c r="Q7" s="184"/>
    </row>
    <row r="8" spans="1:17" x14ac:dyDescent="0.2">
      <c r="A8" s="326"/>
      <c r="B8" s="326"/>
      <c r="C8" s="326"/>
      <c r="D8" s="326"/>
      <c r="E8" s="326"/>
      <c r="F8" s="326"/>
      <c r="G8" s="326"/>
      <c r="H8" s="326"/>
      <c r="I8" s="326"/>
      <c r="J8" s="326"/>
      <c r="P8" s="212" t="s">
        <v>20</v>
      </c>
      <c r="Q8" s="184" t="s">
        <v>330</v>
      </c>
    </row>
    <row r="9" spans="1:17" x14ac:dyDescent="0.2">
      <c r="A9" s="326"/>
      <c r="B9" s="326"/>
      <c r="C9" s="326"/>
      <c r="D9" s="326"/>
      <c r="E9" s="326"/>
      <c r="F9" s="326"/>
      <c r="G9" s="326"/>
      <c r="H9" s="326"/>
      <c r="I9" s="326"/>
      <c r="J9" s="326"/>
      <c r="P9" s="212" t="s">
        <v>21</v>
      </c>
      <c r="Q9" s="184" t="s">
        <v>331</v>
      </c>
    </row>
    <row r="10" spans="1:17" x14ac:dyDescent="0.2">
      <c r="A10" s="326"/>
      <c r="B10" s="326"/>
      <c r="C10" s="326"/>
      <c r="D10" s="326"/>
      <c r="E10" s="326"/>
      <c r="F10" s="326"/>
      <c r="G10" s="326"/>
      <c r="H10" s="326"/>
      <c r="I10" s="326"/>
      <c r="J10" s="326"/>
      <c r="P10" s="212" t="s">
        <v>22</v>
      </c>
      <c r="Q10" s="184" t="s">
        <v>332</v>
      </c>
    </row>
    <row r="11" spans="1:17" x14ac:dyDescent="0.2">
      <c r="A11" s="326"/>
      <c r="B11" s="326"/>
      <c r="C11" s="326"/>
      <c r="D11" s="326"/>
      <c r="E11" s="326"/>
      <c r="F11" s="326"/>
      <c r="G11" s="326"/>
      <c r="H11" s="326"/>
      <c r="I11" s="326"/>
      <c r="J11" s="326"/>
      <c r="P11" s="213" t="s">
        <v>328</v>
      </c>
      <c r="Q11" s="184"/>
    </row>
    <row r="12" spans="1:17" x14ac:dyDescent="0.2">
      <c r="A12" s="326"/>
      <c r="B12" s="326"/>
      <c r="C12" s="326"/>
      <c r="D12" s="326"/>
      <c r="E12" s="326"/>
      <c r="F12" s="326"/>
      <c r="G12" s="326"/>
      <c r="H12" s="326"/>
      <c r="I12" s="326"/>
      <c r="J12" s="326"/>
      <c r="P12" s="212" t="s">
        <v>25</v>
      </c>
      <c r="Q12" s="184" t="s">
        <v>333</v>
      </c>
    </row>
    <row r="13" spans="1:17" x14ac:dyDescent="0.2">
      <c r="A13" s="326"/>
      <c r="B13" s="326"/>
      <c r="C13" s="326"/>
      <c r="D13" s="326"/>
      <c r="E13" s="326"/>
      <c r="F13" s="326"/>
      <c r="G13" s="326"/>
      <c r="H13" s="326"/>
      <c r="I13" s="326"/>
      <c r="J13" s="326"/>
      <c r="P13" s="212" t="s">
        <v>23</v>
      </c>
      <c r="Q13" s="184" t="s">
        <v>334</v>
      </c>
    </row>
    <row r="14" spans="1:17" x14ac:dyDescent="0.2">
      <c r="A14" s="326"/>
      <c r="B14" s="326"/>
      <c r="C14" s="326"/>
      <c r="D14" s="326"/>
      <c r="E14" s="326"/>
      <c r="F14" s="326"/>
      <c r="G14" s="326"/>
      <c r="H14" s="326"/>
      <c r="I14" s="326"/>
      <c r="J14" s="326"/>
      <c r="P14" s="212" t="s">
        <v>24</v>
      </c>
      <c r="Q14" s="184" t="s">
        <v>335</v>
      </c>
    </row>
    <row r="15" spans="1:17" x14ac:dyDescent="0.2">
      <c r="A15" s="326"/>
      <c r="B15" s="326"/>
      <c r="C15" s="326"/>
      <c r="D15" s="326"/>
      <c r="E15" s="326"/>
      <c r="F15" s="326"/>
      <c r="G15" s="326"/>
      <c r="H15" s="326"/>
      <c r="I15" s="326"/>
      <c r="J15" s="326"/>
      <c r="P15" s="212" t="s">
        <v>33</v>
      </c>
      <c r="Q15" s="184" t="s">
        <v>336</v>
      </c>
    </row>
    <row r="16" spans="1:17" x14ac:dyDescent="0.2">
      <c r="A16" s="326"/>
      <c r="B16" s="326"/>
      <c r="C16" s="326"/>
      <c r="D16" s="326"/>
      <c r="E16" s="326"/>
      <c r="F16" s="326"/>
      <c r="G16" s="326"/>
      <c r="H16" s="326"/>
      <c r="I16" s="326"/>
      <c r="J16" s="326"/>
      <c r="P16" s="212" t="s">
        <v>26</v>
      </c>
      <c r="Q16" s="184"/>
    </row>
    <row r="17" spans="1:17" x14ac:dyDescent="0.2">
      <c r="A17" s="326"/>
      <c r="B17" s="326"/>
      <c r="C17" s="326"/>
      <c r="D17" s="326"/>
      <c r="E17" s="326"/>
      <c r="F17" s="326"/>
      <c r="G17" s="326"/>
      <c r="H17" s="326"/>
      <c r="I17" s="326"/>
      <c r="J17" s="326"/>
      <c r="P17" s="212" t="s">
        <v>27</v>
      </c>
      <c r="Q17" s="184" t="s">
        <v>337</v>
      </c>
    </row>
    <row r="18" spans="1:17" x14ac:dyDescent="0.2">
      <c r="A18" s="326"/>
      <c r="B18" s="326"/>
      <c r="C18" s="326"/>
      <c r="D18" s="326"/>
      <c r="E18" s="326"/>
      <c r="F18" s="326"/>
      <c r="G18" s="326"/>
      <c r="H18" s="326"/>
      <c r="I18" s="326"/>
      <c r="J18" s="326"/>
      <c r="P18" s="212" t="s">
        <v>28</v>
      </c>
      <c r="Q18" s="184" t="s">
        <v>338</v>
      </c>
    </row>
    <row r="19" spans="1:17" x14ac:dyDescent="0.2">
      <c r="A19" s="326"/>
      <c r="B19" s="326"/>
      <c r="C19" s="326"/>
      <c r="D19" s="326"/>
      <c r="E19" s="326"/>
      <c r="F19" s="326"/>
      <c r="G19" s="326"/>
      <c r="H19" s="326"/>
      <c r="I19" s="326"/>
      <c r="J19" s="326"/>
      <c r="P19" s="212" t="s">
        <v>29</v>
      </c>
      <c r="Q19" s="184" t="s">
        <v>339</v>
      </c>
    </row>
    <row r="20" spans="1:17" x14ac:dyDescent="0.2">
      <c r="A20" s="326"/>
      <c r="B20" s="326"/>
      <c r="C20" s="326"/>
      <c r="D20" s="326"/>
      <c r="E20" s="326"/>
      <c r="F20" s="326"/>
      <c r="G20" s="326"/>
      <c r="H20" s="326"/>
      <c r="I20" s="326"/>
      <c r="J20" s="326"/>
      <c r="P20" s="212" t="s">
        <v>30</v>
      </c>
      <c r="Q20" s="184" t="s">
        <v>340</v>
      </c>
    </row>
    <row r="21" spans="1:17" x14ac:dyDescent="0.2">
      <c r="A21" s="326"/>
      <c r="B21" s="326"/>
      <c r="C21" s="326"/>
      <c r="D21" s="326"/>
      <c r="E21" s="326"/>
      <c r="F21" s="326"/>
      <c r="G21" s="326"/>
      <c r="H21" s="326"/>
      <c r="I21" s="326"/>
      <c r="J21" s="326"/>
      <c r="P21" s="212" t="s">
        <v>31</v>
      </c>
      <c r="Q21" s="184"/>
    </row>
    <row r="22" spans="1:17" x14ac:dyDescent="0.2">
      <c r="A22" s="326"/>
      <c r="B22" s="326"/>
      <c r="C22" s="326"/>
      <c r="D22" s="326"/>
      <c r="E22" s="326"/>
      <c r="F22" s="326"/>
      <c r="G22" s="326"/>
      <c r="H22" s="326"/>
      <c r="I22" s="326"/>
      <c r="J22" s="326"/>
      <c r="P22" s="214" t="s">
        <v>32</v>
      </c>
      <c r="Q22" s="185" t="s">
        <v>318</v>
      </c>
    </row>
    <row r="23" spans="1:17" x14ac:dyDescent="0.2">
      <c r="A23" s="326"/>
      <c r="B23" s="326"/>
      <c r="C23" s="326"/>
      <c r="D23" s="326"/>
      <c r="E23" s="326"/>
      <c r="F23" s="326"/>
      <c r="G23" s="326"/>
      <c r="H23" s="326"/>
      <c r="I23" s="326"/>
      <c r="J23" s="326"/>
    </row>
    <row r="24" spans="1:17" x14ac:dyDescent="0.2">
      <c r="A24" s="326"/>
      <c r="B24" s="326"/>
      <c r="C24" s="326"/>
      <c r="D24" s="326"/>
      <c r="E24" s="326"/>
      <c r="F24" s="326"/>
      <c r="G24" s="326"/>
      <c r="H24" s="326"/>
      <c r="I24" s="326"/>
      <c r="J24" s="326"/>
    </row>
    <row r="25" spans="1:17" x14ac:dyDescent="0.2">
      <c r="A25" s="326"/>
      <c r="B25" s="326"/>
      <c r="C25" s="326"/>
      <c r="D25" s="326"/>
      <c r="E25" s="326"/>
      <c r="F25" s="326"/>
      <c r="G25" s="326"/>
      <c r="H25" s="326"/>
      <c r="I25" s="326"/>
      <c r="J25" s="326"/>
    </row>
    <row r="26" spans="1:17" x14ac:dyDescent="0.2">
      <c r="B26" s="158"/>
      <c r="C26" s="163"/>
      <c r="D26" s="576" t="s">
        <v>516</v>
      </c>
      <c r="E26" s="576"/>
      <c r="F26" s="576"/>
      <c r="G26" s="576"/>
      <c r="H26" s="160"/>
      <c r="I26" s="161" t="s">
        <v>515</v>
      </c>
      <c r="J26" s="327"/>
      <c r="K26" s="161"/>
      <c r="L26" s="161"/>
    </row>
    <row r="27" spans="1:17" x14ac:dyDescent="0.2">
      <c r="B27" s="162" t="s">
        <v>17</v>
      </c>
      <c r="C27" s="163">
        <v>2016</v>
      </c>
      <c r="D27" s="163">
        <v>2017</v>
      </c>
      <c r="E27" s="163">
        <v>2018</v>
      </c>
      <c r="F27" s="163">
        <v>2019</v>
      </c>
      <c r="G27" s="163">
        <v>2020</v>
      </c>
      <c r="H27" s="163"/>
      <c r="I27" s="163">
        <v>2017</v>
      </c>
      <c r="J27" s="163">
        <v>2018</v>
      </c>
      <c r="K27" s="163">
        <v>2019</v>
      </c>
      <c r="L27" s="163">
        <v>2020</v>
      </c>
    </row>
    <row r="28" spans="1:17" x14ac:dyDescent="0.2">
      <c r="B28" s="164" t="s">
        <v>18</v>
      </c>
      <c r="C28" s="154">
        <v>37.425340525999999</v>
      </c>
      <c r="D28" s="154">
        <v>37.331854385</v>
      </c>
      <c r="E28" s="154">
        <v>37.277402354000003</v>
      </c>
      <c r="F28" s="154">
        <v>36.097043300999999</v>
      </c>
      <c r="G28" s="154">
        <v>35.645399740999999</v>
      </c>
      <c r="H28" s="165"/>
      <c r="I28" s="199">
        <f>D28-C28</f>
        <v>-9.3486140999999634E-2</v>
      </c>
      <c r="J28" s="199">
        <f>E28-D28</f>
        <v>-5.4452030999996737E-2</v>
      </c>
      <c r="K28" s="199">
        <f>F28-E28</f>
        <v>-1.1803590530000037</v>
      </c>
      <c r="L28" s="199">
        <f>G28-F28</f>
        <v>-0.45164356000000083</v>
      </c>
    </row>
    <row r="29" spans="1:17" x14ac:dyDescent="0.2">
      <c r="B29" s="164" t="s">
        <v>19</v>
      </c>
      <c r="C29" s="166">
        <f>SUM(C30:C32)</f>
        <v>21.912589508499998</v>
      </c>
      <c r="D29" s="166">
        <f t="shared" ref="D29:E29" si="0">SUM(D30:D32)</f>
        <v>22.872754194599999</v>
      </c>
      <c r="E29" s="166">
        <f t="shared" si="0"/>
        <v>25.2508640613</v>
      </c>
      <c r="F29" s="166">
        <f t="shared" ref="F29" si="1">SUM(F30:F32)</f>
        <v>27.086903291199999</v>
      </c>
      <c r="G29" s="166">
        <f t="shared" ref="G29" si="2">SUM(G30:G32)</f>
        <v>28.511552031699999</v>
      </c>
      <c r="H29" s="166"/>
      <c r="I29" s="199">
        <f t="shared" ref="I29:L44" si="3">D29-C29</f>
        <v>0.96016468610000061</v>
      </c>
      <c r="J29" s="199">
        <f t="shared" si="3"/>
        <v>2.3781098667000009</v>
      </c>
      <c r="K29" s="199">
        <f t="shared" si="3"/>
        <v>1.836039229899999</v>
      </c>
      <c r="L29" s="199">
        <f t="shared" si="3"/>
        <v>1.4246487405000003</v>
      </c>
    </row>
    <row r="30" spans="1:17" x14ac:dyDescent="0.2">
      <c r="B30" s="164" t="s">
        <v>20</v>
      </c>
      <c r="C30" s="154">
        <v>4.5939378196999998</v>
      </c>
      <c r="D30" s="154">
        <v>4.9584815205000004</v>
      </c>
      <c r="E30" s="154">
        <v>5.2448108685000001</v>
      </c>
      <c r="F30" s="154">
        <v>5.1279783788</v>
      </c>
      <c r="G30" s="154">
        <v>5.3619442670000002</v>
      </c>
      <c r="H30" s="166"/>
      <c r="I30" s="199">
        <f t="shared" si="3"/>
        <v>0.36454370080000054</v>
      </c>
      <c r="J30" s="199">
        <f t="shared" si="3"/>
        <v>0.28632934799999976</v>
      </c>
      <c r="K30" s="199">
        <f t="shared" si="3"/>
        <v>-0.11683248970000015</v>
      </c>
      <c r="L30" s="199">
        <f t="shared" si="3"/>
        <v>0.23396588820000019</v>
      </c>
    </row>
    <row r="31" spans="1:17" x14ac:dyDescent="0.2">
      <c r="B31" s="164" t="s">
        <v>21</v>
      </c>
      <c r="C31" s="154">
        <v>2.4895048798000001</v>
      </c>
      <c r="D31" s="154">
        <v>2.2604504521000002</v>
      </c>
      <c r="E31" s="154">
        <v>2.1188347057999999</v>
      </c>
      <c r="F31" s="154">
        <v>2.0325057374000002</v>
      </c>
      <c r="G31" s="154">
        <v>1.9478698017</v>
      </c>
      <c r="H31" s="166"/>
      <c r="I31" s="199">
        <f t="shared" si="3"/>
        <v>-0.22905442769999995</v>
      </c>
      <c r="J31" s="199">
        <f t="shared" si="3"/>
        <v>-0.14161574630000029</v>
      </c>
      <c r="K31" s="199">
        <f t="shared" si="3"/>
        <v>-8.6328968399999706E-2</v>
      </c>
      <c r="L31" s="199">
        <f t="shared" si="3"/>
        <v>-8.4635935700000164E-2</v>
      </c>
    </row>
    <row r="32" spans="1:17" x14ac:dyDescent="0.2">
      <c r="B32" s="164" t="s">
        <v>22</v>
      </c>
      <c r="C32" s="154">
        <v>14.829146808999999</v>
      </c>
      <c r="D32" s="154">
        <v>15.653822222000001</v>
      </c>
      <c r="E32" s="154">
        <v>17.887218486999998</v>
      </c>
      <c r="F32" s="154">
        <v>19.926419174999999</v>
      </c>
      <c r="G32" s="154">
        <v>21.201737962999999</v>
      </c>
      <c r="H32" s="166"/>
      <c r="I32" s="199">
        <f t="shared" si="3"/>
        <v>0.82467541300000136</v>
      </c>
      <c r="J32" s="199">
        <f t="shared" si="3"/>
        <v>2.2333962649999979</v>
      </c>
      <c r="K32" s="199">
        <f t="shared" si="3"/>
        <v>2.0392006880000011</v>
      </c>
      <c r="L32" s="199">
        <f t="shared" si="3"/>
        <v>1.2753187879999999</v>
      </c>
    </row>
    <row r="33" spans="2:12" x14ac:dyDescent="0.2">
      <c r="B33" s="167" t="s">
        <v>328</v>
      </c>
      <c r="C33" s="165">
        <f>SUM(C34:C37)</f>
        <v>14.056539590489997</v>
      </c>
      <c r="D33" s="165">
        <f t="shared" ref="D33:E33" si="4">SUM(D34:D37)</f>
        <v>14.168275274189998</v>
      </c>
      <c r="E33" s="165">
        <f t="shared" si="4"/>
        <v>14.42692531254</v>
      </c>
      <c r="F33" s="165">
        <f t="shared" ref="F33" si="5">SUM(F34:F37)</f>
        <v>14.588112497729998</v>
      </c>
      <c r="G33" s="165">
        <f t="shared" ref="G33" si="6">SUM(G34:G37)</f>
        <v>14.770667375049999</v>
      </c>
      <c r="H33" s="165"/>
      <c r="I33" s="199">
        <f t="shared" si="3"/>
        <v>0.11173568370000098</v>
      </c>
      <c r="J33" s="199">
        <f t="shared" si="3"/>
        <v>0.25865003835000167</v>
      </c>
      <c r="K33" s="199">
        <f t="shared" si="3"/>
        <v>0.16118718518999842</v>
      </c>
      <c r="L33" s="199">
        <f t="shared" si="3"/>
        <v>0.1825548773200012</v>
      </c>
    </row>
    <row r="34" spans="2:12" x14ac:dyDescent="0.2">
      <c r="B34" s="164" t="s">
        <v>25</v>
      </c>
      <c r="C34" s="154">
        <v>11.250170196999999</v>
      </c>
      <c r="D34" s="154">
        <v>11.210353781</v>
      </c>
      <c r="E34" s="154">
        <v>11.3866248</v>
      </c>
      <c r="F34" s="154">
        <v>11.511102362999999</v>
      </c>
      <c r="G34" s="154">
        <v>11.672873278000001</v>
      </c>
      <c r="H34" s="165"/>
      <c r="I34" s="199">
        <f t="shared" si="3"/>
        <v>-3.9816415999998966E-2</v>
      </c>
      <c r="J34" s="199">
        <f>E34-D34</f>
        <v>0.17627101899999964</v>
      </c>
      <c r="K34" s="199">
        <f>F34-E34</f>
        <v>0.12447756299999924</v>
      </c>
      <c r="L34" s="199">
        <f>G34-F34</f>
        <v>0.16177091500000174</v>
      </c>
    </row>
    <row r="35" spans="2:12" x14ac:dyDescent="0.2">
      <c r="B35" s="164" t="s">
        <v>23</v>
      </c>
      <c r="C35" s="154">
        <v>0.84359025136999999</v>
      </c>
      <c r="D35" s="154">
        <v>0.79930405479</v>
      </c>
      <c r="E35" s="154">
        <v>0.80301677585999998</v>
      </c>
      <c r="F35" s="154">
        <v>0.78140348204999999</v>
      </c>
      <c r="G35" s="154">
        <v>0.75646326136999997</v>
      </c>
      <c r="H35" s="166"/>
      <c r="I35" s="199">
        <f t="shared" si="3"/>
        <v>-4.4286196579999992E-2</v>
      </c>
      <c r="J35" s="199">
        <f t="shared" si="3"/>
        <v>3.7127210699999802E-3</v>
      </c>
      <c r="K35" s="199">
        <f t="shared" si="3"/>
        <v>-2.1613293809999989E-2</v>
      </c>
      <c r="L35" s="199">
        <f t="shared" si="3"/>
        <v>-2.4940220680000014E-2</v>
      </c>
    </row>
    <row r="36" spans="2:12" x14ac:dyDescent="0.2">
      <c r="B36" s="164" t="s">
        <v>24</v>
      </c>
      <c r="C36" s="154">
        <v>1.6983224535999999</v>
      </c>
      <c r="D36" s="154">
        <v>1.8799394384000001</v>
      </c>
      <c r="E36" s="154">
        <v>1.9618015709000001</v>
      </c>
      <c r="F36" s="154">
        <v>2.0417319004999999</v>
      </c>
      <c r="G36" s="154">
        <v>2.1010565137000001</v>
      </c>
      <c r="H36" s="166"/>
      <c r="I36" s="199">
        <f t="shared" si="3"/>
        <v>0.18161698480000021</v>
      </c>
      <c r="J36" s="199">
        <f t="shared" si="3"/>
        <v>8.1862132499999962E-2</v>
      </c>
      <c r="K36" s="199">
        <f t="shared" si="3"/>
        <v>7.9930329599999794E-2</v>
      </c>
      <c r="L36" s="199">
        <f t="shared" si="3"/>
        <v>5.9324613200000265E-2</v>
      </c>
    </row>
    <row r="37" spans="2:12" x14ac:dyDescent="0.2">
      <c r="B37" s="164" t="s">
        <v>33</v>
      </c>
      <c r="C37" s="154">
        <v>0.26445668851999998</v>
      </c>
      <c r="D37" s="154">
        <v>0.27867799999999998</v>
      </c>
      <c r="E37" s="154">
        <v>0.27548216578000001</v>
      </c>
      <c r="F37" s="154">
        <v>0.25387475218</v>
      </c>
      <c r="G37" s="154">
        <v>0.24027432198000001</v>
      </c>
      <c r="H37" s="166"/>
      <c r="I37" s="199">
        <f t="shared" si="3"/>
        <v>1.4221311479999998E-2</v>
      </c>
      <c r="J37" s="199">
        <f t="shared" si="3"/>
        <v>-3.1958342199999712E-3</v>
      </c>
      <c r="K37" s="199">
        <f t="shared" si="3"/>
        <v>-2.1607413600000014E-2</v>
      </c>
      <c r="L37" s="199">
        <f t="shared" si="3"/>
        <v>-1.3600430199999985E-2</v>
      </c>
    </row>
    <row r="38" spans="2:12" x14ac:dyDescent="0.2">
      <c r="B38" s="164" t="s">
        <v>26</v>
      </c>
      <c r="C38" s="166">
        <f>SUM(C39:C42)</f>
        <v>5.2834626776300002</v>
      </c>
      <c r="D38" s="166">
        <f t="shared" ref="D38:E38" si="7">SUM(D39:D42)</f>
        <v>5.3435132192000001</v>
      </c>
      <c r="E38" s="166">
        <f t="shared" si="7"/>
        <v>5.4202610232900001</v>
      </c>
      <c r="F38" s="166">
        <f t="shared" ref="F38" si="8">SUM(F39:F42)</f>
        <v>5.7690574353000006</v>
      </c>
      <c r="G38" s="166">
        <f t="shared" ref="G38" si="9">SUM(G39:G42)</f>
        <v>6.0238264619399997</v>
      </c>
      <c r="H38" s="166"/>
      <c r="I38" s="199">
        <f t="shared" si="3"/>
        <v>6.0050541569999893E-2</v>
      </c>
      <c r="J38" s="199">
        <f t="shared" si="3"/>
        <v>7.6747804090000038E-2</v>
      </c>
      <c r="K38" s="199">
        <f t="shared" si="3"/>
        <v>0.34879641201000045</v>
      </c>
      <c r="L38" s="199">
        <f t="shared" si="3"/>
        <v>0.25476902663999912</v>
      </c>
    </row>
    <row r="39" spans="2:12" x14ac:dyDescent="0.2">
      <c r="B39" s="164" t="s">
        <v>27</v>
      </c>
      <c r="C39" s="154">
        <v>0.71051114754</v>
      </c>
      <c r="D39" s="154">
        <v>0.6779690411</v>
      </c>
      <c r="E39" s="154">
        <v>0.68691992017000003</v>
      </c>
      <c r="F39" s="154">
        <v>0.67834036152999999</v>
      </c>
      <c r="G39" s="154">
        <v>0.69004447075999997</v>
      </c>
      <c r="H39" s="166"/>
      <c r="I39" s="199">
        <f t="shared" si="3"/>
        <v>-3.2542106439999996E-2</v>
      </c>
      <c r="J39" s="199">
        <f t="shared" si="3"/>
        <v>8.9508790700000285E-3</v>
      </c>
      <c r="K39" s="199">
        <f t="shared" si="3"/>
        <v>-8.5795586400000401E-3</v>
      </c>
      <c r="L39" s="199">
        <f t="shared" si="3"/>
        <v>1.1704109229999982E-2</v>
      </c>
    </row>
    <row r="40" spans="2:12" x14ac:dyDescent="0.2">
      <c r="B40" s="164" t="s">
        <v>28</v>
      </c>
      <c r="C40" s="154">
        <v>3.2396258361000001</v>
      </c>
      <c r="D40" s="154">
        <v>3.3631201096000001</v>
      </c>
      <c r="E40" s="154">
        <v>3.4313296274999998</v>
      </c>
      <c r="F40" s="154">
        <v>3.7979875388000002</v>
      </c>
      <c r="G40" s="154">
        <v>4.0513493856</v>
      </c>
      <c r="H40" s="166"/>
      <c r="I40" s="199">
        <f t="shared" si="3"/>
        <v>0.12349427349999997</v>
      </c>
      <c r="J40" s="199">
        <f t="shared" si="3"/>
        <v>6.8209517899999739E-2</v>
      </c>
      <c r="K40" s="199">
        <f t="shared" si="3"/>
        <v>0.36665791130000036</v>
      </c>
      <c r="L40" s="199">
        <f t="shared" si="3"/>
        <v>0.25336184679999985</v>
      </c>
    </row>
    <row r="41" spans="2:12" x14ac:dyDescent="0.2">
      <c r="B41" s="164" t="s">
        <v>29</v>
      </c>
      <c r="C41" s="154">
        <v>0.91090181966999995</v>
      </c>
      <c r="D41" s="154">
        <v>0.87852634247000005</v>
      </c>
      <c r="E41" s="154">
        <v>0.88868638974000003</v>
      </c>
      <c r="F41" s="154">
        <v>0.88610996138999998</v>
      </c>
      <c r="G41" s="154">
        <v>0.88006365398999997</v>
      </c>
      <c r="H41" s="166"/>
      <c r="I41" s="199">
        <f t="shared" si="3"/>
        <v>-3.2375477199999891E-2</v>
      </c>
      <c r="J41" s="199">
        <f t="shared" si="3"/>
        <v>1.0160047269999972E-2</v>
      </c>
      <c r="K41" s="199">
        <f t="shared" si="3"/>
        <v>-2.5764283500000484E-3</v>
      </c>
      <c r="L41" s="199">
        <f t="shared" si="3"/>
        <v>-6.0463074000000061E-3</v>
      </c>
    </row>
    <row r="42" spans="2:12" x14ac:dyDescent="0.2">
      <c r="B42" s="164" t="s">
        <v>30</v>
      </c>
      <c r="C42" s="154">
        <v>0.42242387432</v>
      </c>
      <c r="D42" s="154">
        <v>0.42389772602999998</v>
      </c>
      <c r="E42" s="154">
        <v>0.41332508588</v>
      </c>
      <c r="F42" s="154">
        <v>0.40661957358</v>
      </c>
      <c r="G42" s="154">
        <v>0.40236895159000002</v>
      </c>
      <c r="H42" s="166"/>
      <c r="I42" s="199">
        <f t="shared" si="3"/>
        <v>1.4738517099999737E-3</v>
      </c>
      <c r="J42" s="199">
        <f t="shared" si="3"/>
        <v>-1.0572640149999979E-2</v>
      </c>
      <c r="K42" s="199">
        <f t="shared" si="3"/>
        <v>-6.7055122999999939E-3</v>
      </c>
      <c r="L42" s="199">
        <f t="shared" si="3"/>
        <v>-4.2506219899999809E-3</v>
      </c>
    </row>
    <row r="43" spans="2:12" x14ac:dyDescent="0.2">
      <c r="B43" s="164" t="s">
        <v>31</v>
      </c>
      <c r="C43" s="165">
        <f>C44-C28-C29-C33-C38</f>
        <v>18.707707991380005</v>
      </c>
      <c r="D43" s="165">
        <f t="shared" ref="D43:E43" si="10">D44-D28-D29-D33-D38</f>
        <v>18.316384575009998</v>
      </c>
      <c r="E43" s="165">
        <f t="shared" si="10"/>
        <v>18.118524878870002</v>
      </c>
      <c r="F43" s="165">
        <f t="shared" ref="F43" si="11">F44-F28-F29-F33-F38</f>
        <v>18.34898105477</v>
      </c>
      <c r="G43" s="165">
        <f t="shared" ref="G43" si="12">G44-G28-G29-G33-G38</f>
        <v>18.610629360309993</v>
      </c>
      <c r="H43" s="165"/>
      <c r="I43" s="199">
        <f t="shared" si="3"/>
        <v>-0.39132341637000678</v>
      </c>
      <c r="J43" s="199">
        <f t="shared" ref="J43:L44" si="13">E43-D43</f>
        <v>-0.19785969613999654</v>
      </c>
      <c r="K43" s="199">
        <f t="shared" si="13"/>
        <v>0.23045617589999878</v>
      </c>
      <c r="L43" s="199">
        <f t="shared" si="13"/>
        <v>0.26164830553999252</v>
      </c>
    </row>
    <row r="44" spans="2:12" x14ac:dyDescent="0.2">
      <c r="B44" s="168" t="s">
        <v>32</v>
      </c>
      <c r="C44" s="170">
        <v>97.385640293999998</v>
      </c>
      <c r="D44" s="170">
        <v>98.032781647999997</v>
      </c>
      <c r="E44" s="170">
        <v>100.49397763</v>
      </c>
      <c r="F44" s="170">
        <v>101.89009758</v>
      </c>
      <c r="G44" s="170">
        <v>103.56207497</v>
      </c>
      <c r="H44" s="169"/>
      <c r="I44" s="200">
        <f t="shared" si="3"/>
        <v>0.64714135399999861</v>
      </c>
      <c r="J44" s="200">
        <f t="shared" si="13"/>
        <v>2.4611959820000067</v>
      </c>
      <c r="K44" s="200">
        <f t="shared" si="13"/>
        <v>1.3961199499999992</v>
      </c>
      <c r="L44" s="200">
        <f t="shared" si="13"/>
        <v>1.671977389999995</v>
      </c>
    </row>
    <row r="45" spans="2:12" x14ac:dyDescent="0.2">
      <c r="B45" s="197"/>
      <c r="C45" s="154"/>
      <c r="D45" s="154"/>
      <c r="E45" s="154"/>
      <c r="H45" s="198"/>
      <c r="I45" s="166"/>
      <c r="J45" s="198"/>
      <c r="K45" s="198"/>
      <c r="L45" s="198"/>
    </row>
    <row r="46" spans="2:12" x14ac:dyDescent="0.2">
      <c r="B46" s="370" t="s">
        <v>549</v>
      </c>
    </row>
    <row r="47" spans="2:12" x14ac:dyDescent="0.2">
      <c r="B47" s="370"/>
    </row>
    <row r="48" spans="2:12" x14ac:dyDescent="0.2">
      <c r="B48" s="370"/>
    </row>
    <row r="49" spans="1:6" ht="25.5" x14ac:dyDescent="0.2">
      <c r="A49" s="149"/>
      <c r="B49" s="149"/>
      <c r="C49" s="492" t="s">
        <v>488</v>
      </c>
      <c r="D49" s="492" t="s">
        <v>489</v>
      </c>
      <c r="E49" s="552" t="s">
        <v>241</v>
      </c>
      <c r="F49" s="552" t="s">
        <v>498</v>
      </c>
    </row>
    <row r="50" spans="1:6" ht="15" x14ac:dyDescent="0.25">
      <c r="A50" s="30">
        <f>+YEAR(B50)</f>
        <v>2017</v>
      </c>
      <c r="B50" s="131">
        <v>42736</v>
      </c>
      <c r="C50" s="132">
        <v>97.245288791999997</v>
      </c>
      <c r="D50" s="102" t="e">
        <v>#N/A</v>
      </c>
      <c r="E50" s="133"/>
      <c r="F50" s="551">
        <v>97.245288791999997</v>
      </c>
    </row>
    <row r="51" spans="1:6" ht="15" x14ac:dyDescent="0.25">
      <c r="A51" s="30">
        <f t="shared" ref="A51:A91" si="14">+YEAR(B51)</f>
        <v>2017</v>
      </c>
      <c r="B51" s="131">
        <v>42767</v>
      </c>
      <c r="C51" s="132">
        <v>97.400345148</v>
      </c>
      <c r="D51" s="102" t="e">
        <v>#N/A</v>
      </c>
      <c r="E51" s="142">
        <f t="shared" ref="E51:E60" si="15">AVERAGEIF($A$34:$A$97,A51,$F$34:$F$97)</f>
        <v>98.028935258499999</v>
      </c>
      <c r="F51" s="551">
        <v>97.400345148</v>
      </c>
    </row>
    <row r="52" spans="1:6" ht="15" x14ac:dyDescent="0.25">
      <c r="A52" s="30">
        <f t="shared" si="14"/>
        <v>2017</v>
      </c>
      <c r="B52" s="131">
        <v>42795</v>
      </c>
      <c r="C52" s="132">
        <v>96.751301068999993</v>
      </c>
      <c r="D52" s="102" t="e">
        <v>#N/A</v>
      </c>
      <c r="E52" s="142">
        <f t="shared" si="15"/>
        <v>98.028935258499999</v>
      </c>
      <c r="F52" s="551">
        <v>96.751301068999993</v>
      </c>
    </row>
    <row r="53" spans="1:6" ht="15" x14ac:dyDescent="0.25">
      <c r="A53" s="30">
        <f t="shared" si="14"/>
        <v>2017</v>
      </c>
      <c r="B53" s="131">
        <v>42826</v>
      </c>
      <c r="C53" s="132">
        <v>96.569602343</v>
      </c>
      <c r="D53" s="102" t="e">
        <v>#N/A</v>
      </c>
      <c r="E53" s="142">
        <f t="shared" si="15"/>
        <v>98.028935258499999</v>
      </c>
      <c r="F53" s="551">
        <v>96.569602343</v>
      </c>
    </row>
    <row r="54" spans="1:6" ht="15" x14ac:dyDescent="0.25">
      <c r="A54" s="30">
        <f t="shared" si="14"/>
        <v>2017</v>
      </c>
      <c r="B54" s="131">
        <v>42856</v>
      </c>
      <c r="C54" s="132">
        <v>97.511430164999993</v>
      </c>
      <c r="D54" s="102" t="e">
        <v>#N/A</v>
      </c>
      <c r="E54" s="142">
        <f t="shared" si="15"/>
        <v>98.028935258499999</v>
      </c>
      <c r="F54" s="551">
        <v>97.511430164999993</v>
      </c>
    </row>
    <row r="55" spans="1:6" ht="15" x14ac:dyDescent="0.25">
      <c r="A55" s="30">
        <f t="shared" si="14"/>
        <v>2017</v>
      </c>
      <c r="B55" s="131">
        <v>42887</v>
      </c>
      <c r="C55" s="132">
        <v>98.239834260999999</v>
      </c>
      <c r="D55" s="102" t="e">
        <v>#N/A</v>
      </c>
      <c r="E55" s="142">
        <f t="shared" si="15"/>
        <v>98.028935258499999</v>
      </c>
      <c r="F55" s="551">
        <v>98.239834260999999</v>
      </c>
    </row>
    <row r="56" spans="1:6" ht="15" x14ac:dyDescent="0.25">
      <c r="A56" s="30">
        <f t="shared" si="14"/>
        <v>2017</v>
      </c>
      <c r="B56" s="131">
        <v>42917</v>
      </c>
      <c r="C56" s="132">
        <v>98.968588780000005</v>
      </c>
      <c r="D56" s="102" t="e">
        <v>#N/A</v>
      </c>
      <c r="E56" s="142">
        <f t="shared" si="15"/>
        <v>98.028935258499999</v>
      </c>
      <c r="F56" s="551">
        <v>98.968588780000005</v>
      </c>
    </row>
    <row r="57" spans="1:6" ht="15" x14ac:dyDescent="0.25">
      <c r="A57" s="30">
        <f t="shared" si="14"/>
        <v>2017</v>
      </c>
      <c r="B57" s="131">
        <v>42948</v>
      </c>
      <c r="C57" s="132">
        <v>98.213254513999999</v>
      </c>
      <c r="D57" s="102" t="e">
        <v>#N/A</v>
      </c>
      <c r="E57" s="142">
        <f t="shared" si="15"/>
        <v>98.028935258499999</v>
      </c>
      <c r="F57" s="551">
        <v>98.213254513999999</v>
      </c>
    </row>
    <row r="58" spans="1:6" ht="15" x14ac:dyDescent="0.25">
      <c r="A58" s="30">
        <f t="shared" si="14"/>
        <v>2017</v>
      </c>
      <c r="B58" s="131">
        <v>42979</v>
      </c>
      <c r="C58" s="132">
        <v>98.307880488999999</v>
      </c>
      <c r="D58" s="102" t="e">
        <v>#N/A</v>
      </c>
      <c r="E58" s="142">
        <f t="shared" si="15"/>
        <v>98.028935258499999</v>
      </c>
      <c r="F58" s="551">
        <v>98.307880488999999</v>
      </c>
    </row>
    <row r="59" spans="1:6" ht="15" x14ac:dyDescent="0.25">
      <c r="A59" s="30">
        <f t="shared" si="14"/>
        <v>2017</v>
      </c>
      <c r="B59" s="131">
        <v>43009</v>
      </c>
      <c r="C59" s="132">
        <v>98.898445374999994</v>
      </c>
      <c r="D59" s="102" t="e">
        <v>#N/A</v>
      </c>
      <c r="E59" s="142">
        <f t="shared" si="15"/>
        <v>98.028935258499999</v>
      </c>
      <c r="F59" s="551">
        <v>98.898445374999994</v>
      </c>
    </row>
    <row r="60" spans="1:6" ht="15" x14ac:dyDescent="0.25">
      <c r="A60" s="30">
        <f t="shared" si="14"/>
        <v>2017</v>
      </c>
      <c r="B60" s="131">
        <v>43040</v>
      </c>
      <c r="C60" s="132">
        <v>99.480261931000001</v>
      </c>
      <c r="D60" s="102" t="e">
        <v>#N/A</v>
      </c>
      <c r="E60" s="142">
        <f t="shared" si="15"/>
        <v>98.028935258499999</v>
      </c>
      <c r="F60" s="551">
        <v>99.480261931000001</v>
      </c>
    </row>
    <row r="61" spans="1:6" ht="15" x14ac:dyDescent="0.25">
      <c r="A61" s="30">
        <f t="shared" si="14"/>
        <v>2017</v>
      </c>
      <c r="B61" s="131">
        <v>43070</v>
      </c>
      <c r="C61" s="132">
        <v>98.760990234999994</v>
      </c>
      <c r="D61" s="102" t="e">
        <v>#N/A</v>
      </c>
      <c r="E61" s="133"/>
      <c r="F61" s="551">
        <v>98.760990234999994</v>
      </c>
    </row>
    <row r="62" spans="1:6" ht="15" x14ac:dyDescent="0.25">
      <c r="A62" s="30">
        <f t="shared" si="14"/>
        <v>2018</v>
      </c>
      <c r="B62" s="131">
        <v>43101</v>
      </c>
      <c r="C62" s="132">
        <v>98.966675128999995</v>
      </c>
      <c r="D62" s="102" t="e">
        <v>#N/A</v>
      </c>
      <c r="E62" s="133"/>
      <c r="F62" s="551">
        <v>98.966675128999995</v>
      </c>
    </row>
    <row r="63" spans="1:6" ht="15" x14ac:dyDescent="0.25">
      <c r="A63" s="30">
        <f t="shared" si="14"/>
        <v>2018</v>
      </c>
      <c r="B63" s="131">
        <v>43132</v>
      </c>
      <c r="C63" s="132">
        <v>99.162592758000002</v>
      </c>
      <c r="D63" s="102" t="e">
        <v>#N/A</v>
      </c>
      <c r="E63" s="142">
        <f t="shared" ref="E63:E72" si="16">AVERAGEIF($A$34:$A$97,A63,$F$34:$F$97)</f>
        <v>100.48573028783333</v>
      </c>
      <c r="F63" s="551">
        <v>99.162592758000002</v>
      </c>
    </row>
    <row r="64" spans="1:6" ht="15" x14ac:dyDescent="0.25">
      <c r="A64" s="30">
        <f t="shared" si="14"/>
        <v>2018</v>
      </c>
      <c r="B64" s="131">
        <v>43160</v>
      </c>
      <c r="C64" s="132">
        <v>99.253239879000006</v>
      </c>
      <c r="D64" s="102" t="e">
        <v>#N/A</v>
      </c>
      <c r="E64" s="142">
        <f t="shared" si="16"/>
        <v>100.48573028783333</v>
      </c>
      <c r="F64" s="551">
        <v>99.253239879000006</v>
      </c>
    </row>
    <row r="65" spans="1:6" ht="15" x14ac:dyDescent="0.25">
      <c r="A65" s="30">
        <f t="shared" si="14"/>
        <v>2018</v>
      </c>
      <c r="B65" s="131">
        <v>43191</v>
      </c>
      <c r="C65" s="132">
        <v>99.376868669000004</v>
      </c>
      <c r="D65" s="102" t="e">
        <v>#N/A</v>
      </c>
      <c r="E65" s="142">
        <f t="shared" si="16"/>
        <v>100.48573028783333</v>
      </c>
      <c r="F65" s="551">
        <v>99.376868669000004</v>
      </c>
    </row>
    <row r="66" spans="1:6" ht="15" x14ac:dyDescent="0.25">
      <c r="A66" s="30">
        <f t="shared" si="14"/>
        <v>2018</v>
      </c>
      <c r="B66" s="131">
        <v>43221</v>
      </c>
      <c r="C66" s="132">
        <v>99.364825339000006</v>
      </c>
      <c r="D66" s="102" t="e">
        <v>#N/A</v>
      </c>
      <c r="E66" s="142">
        <f t="shared" si="16"/>
        <v>100.48573028783333</v>
      </c>
      <c r="F66" s="551">
        <v>99.364825339000006</v>
      </c>
    </row>
    <row r="67" spans="1:6" ht="15" x14ac:dyDescent="0.25">
      <c r="A67" s="30">
        <f t="shared" si="14"/>
        <v>2018</v>
      </c>
      <c r="B67" s="131">
        <v>43252</v>
      </c>
      <c r="C67" s="132">
        <v>100.10302177</v>
      </c>
      <c r="D67" s="102" t="e">
        <v>#N/A</v>
      </c>
      <c r="E67" s="142">
        <f t="shared" si="16"/>
        <v>100.48573028783333</v>
      </c>
      <c r="F67" s="551">
        <v>100.10302177</v>
      </c>
    </row>
    <row r="68" spans="1:6" ht="15" x14ac:dyDescent="0.25">
      <c r="A68" s="30">
        <f t="shared" si="14"/>
        <v>2018</v>
      </c>
      <c r="B68" s="131">
        <v>43282</v>
      </c>
      <c r="C68" s="132">
        <v>100.97636743</v>
      </c>
      <c r="D68" s="102" t="e">
        <v>#N/A</v>
      </c>
      <c r="E68" s="142">
        <f t="shared" si="16"/>
        <v>100.48573028783333</v>
      </c>
      <c r="F68" s="551">
        <v>100.97636743</v>
      </c>
    </row>
    <row r="69" spans="1:6" ht="15" x14ac:dyDescent="0.25">
      <c r="A69" s="30">
        <f t="shared" si="14"/>
        <v>2018</v>
      </c>
      <c r="B69" s="131">
        <v>43313</v>
      </c>
      <c r="C69" s="132">
        <v>101.36430684</v>
      </c>
      <c r="D69" s="102" t="e">
        <v>#N/A</v>
      </c>
      <c r="E69" s="142">
        <f t="shared" si="16"/>
        <v>100.48573028783333</v>
      </c>
      <c r="F69" s="551">
        <v>101.36430684</v>
      </c>
    </row>
    <row r="70" spans="1:6" ht="15" x14ac:dyDescent="0.25">
      <c r="A70" s="30">
        <f t="shared" si="14"/>
        <v>2018</v>
      </c>
      <c r="B70" s="131">
        <v>43344</v>
      </c>
      <c r="C70" s="132">
        <v>101.29264166999999</v>
      </c>
      <c r="D70" s="102" t="e">
        <v>#N/A</v>
      </c>
      <c r="E70" s="142">
        <f t="shared" si="16"/>
        <v>100.48573028783333</v>
      </c>
      <c r="F70" s="551">
        <v>101.29264166999999</v>
      </c>
    </row>
    <row r="71" spans="1:6" ht="15" x14ac:dyDescent="0.25">
      <c r="A71" s="30">
        <f t="shared" si="14"/>
        <v>2018</v>
      </c>
      <c r="B71" s="131">
        <v>43374</v>
      </c>
      <c r="C71" s="132">
        <v>102.00873916</v>
      </c>
      <c r="D71" s="102" t="e">
        <v>#N/A</v>
      </c>
      <c r="E71" s="142">
        <f t="shared" si="16"/>
        <v>100.48573028783333</v>
      </c>
      <c r="F71" s="551">
        <v>102.00873916</v>
      </c>
    </row>
    <row r="72" spans="1:6" ht="15" x14ac:dyDescent="0.25">
      <c r="A72" s="30">
        <f t="shared" si="14"/>
        <v>2018</v>
      </c>
      <c r="B72" s="131">
        <v>43405</v>
      </c>
      <c r="C72" s="132">
        <v>102.12952038</v>
      </c>
      <c r="D72" s="102" t="e">
        <v>#N/A</v>
      </c>
      <c r="E72" s="142">
        <f t="shared" si="16"/>
        <v>100.48573028783333</v>
      </c>
      <c r="F72" s="551">
        <v>102.12952038</v>
      </c>
    </row>
    <row r="73" spans="1:6" ht="15" x14ac:dyDescent="0.25">
      <c r="A73" s="30">
        <f t="shared" si="14"/>
        <v>2018</v>
      </c>
      <c r="B73" s="131">
        <v>43435</v>
      </c>
      <c r="C73" s="132">
        <v>101.82996443</v>
      </c>
      <c r="D73" s="102" t="e">
        <v>#N/A</v>
      </c>
      <c r="E73" s="133"/>
      <c r="F73" s="551">
        <v>101.82996443</v>
      </c>
    </row>
    <row r="74" spans="1:6" ht="15" x14ac:dyDescent="0.25">
      <c r="A74" s="30">
        <f t="shared" si="14"/>
        <v>2019</v>
      </c>
      <c r="B74" s="131">
        <v>43466</v>
      </c>
      <c r="C74" s="132">
        <v>100.58187343</v>
      </c>
      <c r="D74" s="102">
        <v>100.58187343</v>
      </c>
      <c r="E74" s="133"/>
      <c r="F74" s="551">
        <v>100.58187343</v>
      </c>
    </row>
    <row r="75" spans="1:6" ht="15" x14ac:dyDescent="0.25">
      <c r="A75" s="30">
        <f t="shared" si="14"/>
        <v>2019</v>
      </c>
      <c r="B75" s="131">
        <v>43497</v>
      </c>
      <c r="C75" s="132" t="e">
        <v>#N/A</v>
      </c>
      <c r="D75" s="102">
        <v>100.57821926</v>
      </c>
      <c r="E75" s="142">
        <f t="shared" ref="E75:E84" si="17">AVERAGEIF($A$34:$A$97,A75,$F$34:$F$97)</f>
        <v>101.88299122083333</v>
      </c>
      <c r="F75" s="551">
        <v>100.57821926</v>
      </c>
    </row>
    <row r="76" spans="1:6" ht="15" x14ac:dyDescent="0.25">
      <c r="A76" s="30">
        <f t="shared" si="14"/>
        <v>2019</v>
      </c>
      <c r="B76" s="131">
        <v>43525</v>
      </c>
      <c r="C76" s="132" t="e">
        <v>#N/A</v>
      </c>
      <c r="D76" s="102">
        <v>101.00993462</v>
      </c>
      <c r="E76" s="142">
        <f t="shared" si="17"/>
        <v>101.88299122083333</v>
      </c>
      <c r="F76" s="551">
        <v>101.00993462</v>
      </c>
    </row>
    <row r="77" spans="1:6" ht="15" x14ac:dyDescent="0.25">
      <c r="A77" s="30">
        <f t="shared" si="14"/>
        <v>2019</v>
      </c>
      <c r="B77" s="131">
        <v>43556</v>
      </c>
      <c r="C77" s="132" t="e">
        <v>#N/A</v>
      </c>
      <c r="D77" s="102">
        <v>101.41852991</v>
      </c>
      <c r="E77" s="142">
        <f t="shared" si="17"/>
        <v>101.88299122083333</v>
      </c>
      <c r="F77" s="551">
        <v>101.41852991</v>
      </c>
    </row>
    <row r="78" spans="1:6" ht="15" x14ac:dyDescent="0.25">
      <c r="A78" s="30">
        <f t="shared" si="14"/>
        <v>2019</v>
      </c>
      <c r="B78" s="131">
        <v>43586</v>
      </c>
      <c r="C78" s="132" t="e">
        <v>#N/A</v>
      </c>
      <c r="D78" s="102">
        <v>101.72830553</v>
      </c>
      <c r="E78" s="142">
        <f t="shared" si="17"/>
        <v>101.88299122083333</v>
      </c>
      <c r="F78" s="551">
        <v>101.72830553</v>
      </c>
    </row>
    <row r="79" spans="1:6" ht="15" x14ac:dyDescent="0.25">
      <c r="A79" s="30">
        <f t="shared" si="14"/>
        <v>2019</v>
      </c>
      <c r="B79" s="131">
        <v>43617</v>
      </c>
      <c r="C79" s="132" t="e">
        <v>#N/A</v>
      </c>
      <c r="D79" s="102">
        <v>102.17125633000001</v>
      </c>
      <c r="E79" s="142">
        <f t="shared" si="17"/>
        <v>101.88299122083333</v>
      </c>
      <c r="F79" s="551">
        <v>102.17125633000001</v>
      </c>
    </row>
    <row r="80" spans="1:6" ht="15" x14ac:dyDescent="0.25">
      <c r="A80" s="30">
        <f t="shared" si="14"/>
        <v>2019</v>
      </c>
      <c r="B80" s="131">
        <v>43647</v>
      </c>
      <c r="C80" s="132" t="e">
        <v>#N/A</v>
      </c>
      <c r="D80" s="102">
        <v>102.46805519</v>
      </c>
      <c r="E80" s="142">
        <f t="shared" si="17"/>
        <v>101.88299122083333</v>
      </c>
      <c r="F80" s="551">
        <v>102.46805519</v>
      </c>
    </row>
    <row r="81" spans="1:6" ht="15" x14ac:dyDescent="0.25">
      <c r="A81" s="30">
        <f t="shared" si="14"/>
        <v>2019</v>
      </c>
      <c r="B81" s="131">
        <v>43678</v>
      </c>
      <c r="C81" s="132" t="e">
        <v>#N/A</v>
      </c>
      <c r="D81" s="102">
        <v>102.21444984999999</v>
      </c>
      <c r="E81" s="142">
        <f t="shared" si="17"/>
        <v>101.88299122083333</v>
      </c>
      <c r="F81" s="551">
        <v>102.21444984999999</v>
      </c>
    </row>
    <row r="82" spans="1:6" ht="15" x14ac:dyDescent="0.25">
      <c r="A82" s="30">
        <f t="shared" si="14"/>
        <v>2019</v>
      </c>
      <c r="B82" s="131">
        <v>43709</v>
      </c>
      <c r="C82" s="132" t="e">
        <v>#N/A</v>
      </c>
      <c r="D82" s="102">
        <v>102.51466376</v>
      </c>
      <c r="E82" s="142">
        <f t="shared" si="17"/>
        <v>101.88299122083333</v>
      </c>
      <c r="F82" s="551">
        <v>102.51466376</v>
      </c>
    </row>
    <row r="83" spans="1:6" ht="15" x14ac:dyDescent="0.25">
      <c r="A83" s="30">
        <f t="shared" si="14"/>
        <v>2019</v>
      </c>
      <c r="B83" s="131">
        <v>43739</v>
      </c>
      <c r="C83" s="132" t="e">
        <v>#N/A</v>
      </c>
      <c r="D83" s="102">
        <v>102.58433687</v>
      </c>
      <c r="E83" s="142">
        <f t="shared" si="17"/>
        <v>101.88299122083333</v>
      </c>
      <c r="F83" s="551">
        <v>102.58433687</v>
      </c>
    </row>
    <row r="84" spans="1:6" ht="15" x14ac:dyDescent="0.25">
      <c r="A84" s="30">
        <f t="shared" si="14"/>
        <v>2019</v>
      </c>
      <c r="B84" s="131">
        <v>43770</v>
      </c>
      <c r="C84" s="132" t="e">
        <v>#N/A</v>
      </c>
      <c r="D84" s="102">
        <v>102.74800947</v>
      </c>
      <c r="E84" s="142">
        <f t="shared" si="17"/>
        <v>101.88299122083333</v>
      </c>
      <c r="F84" s="551">
        <v>102.74800947</v>
      </c>
    </row>
    <row r="85" spans="1:6" ht="15" x14ac:dyDescent="0.25">
      <c r="A85" s="30">
        <f t="shared" si="14"/>
        <v>2019</v>
      </c>
      <c r="B85" s="131">
        <v>43800</v>
      </c>
      <c r="C85" s="132" t="e">
        <v>#N/A</v>
      </c>
      <c r="D85" s="102">
        <v>102.57826043</v>
      </c>
      <c r="E85" s="133"/>
      <c r="F85" s="551">
        <v>102.57826043</v>
      </c>
    </row>
    <row r="86" spans="1:6" ht="15" x14ac:dyDescent="0.25">
      <c r="A86" s="30">
        <f t="shared" si="14"/>
        <v>2020</v>
      </c>
      <c r="B86" s="131">
        <v>43831</v>
      </c>
      <c r="C86" s="132" t="e">
        <v>#N/A</v>
      </c>
      <c r="D86" s="102">
        <v>102.38366195</v>
      </c>
      <c r="E86" s="133"/>
      <c r="F86" s="551">
        <v>102.38366195</v>
      </c>
    </row>
    <row r="87" spans="1:6" ht="15" x14ac:dyDescent="0.25">
      <c r="A87" s="30">
        <f t="shared" si="14"/>
        <v>2020</v>
      </c>
      <c r="B87" s="131">
        <v>43862</v>
      </c>
      <c r="C87" s="132" t="e">
        <v>#N/A</v>
      </c>
      <c r="D87" s="102">
        <v>102.35928536</v>
      </c>
      <c r="E87" s="142">
        <f t="shared" ref="E87:E96" si="18">AVERAGEIF($A$34:$A$97,A87,$F$34:$F$97)</f>
        <v>103.55891709083335</v>
      </c>
      <c r="F87" s="551">
        <v>102.35928536</v>
      </c>
    </row>
    <row r="88" spans="1:6" ht="15" x14ac:dyDescent="0.25">
      <c r="A88" s="30">
        <f t="shared" si="14"/>
        <v>2020</v>
      </c>
      <c r="B88" s="131">
        <v>43891</v>
      </c>
      <c r="C88" s="132" t="e">
        <v>#N/A</v>
      </c>
      <c r="D88" s="102">
        <v>102.72678498000001</v>
      </c>
      <c r="E88" s="142">
        <f t="shared" si="18"/>
        <v>103.55891709083335</v>
      </c>
      <c r="F88" s="551">
        <v>102.72678498000001</v>
      </c>
    </row>
    <row r="89" spans="1:6" ht="15" x14ac:dyDescent="0.25">
      <c r="A89" s="30">
        <f t="shared" si="14"/>
        <v>2020</v>
      </c>
      <c r="B89" s="131">
        <v>43922</v>
      </c>
      <c r="C89" s="132" t="e">
        <v>#N/A</v>
      </c>
      <c r="D89" s="102">
        <v>103.37135838</v>
      </c>
      <c r="E89" s="142">
        <f t="shared" si="18"/>
        <v>103.55891709083335</v>
      </c>
      <c r="F89" s="551">
        <v>103.37135838</v>
      </c>
    </row>
    <row r="90" spans="1:6" ht="15" x14ac:dyDescent="0.25">
      <c r="A90" s="30">
        <f t="shared" si="14"/>
        <v>2020</v>
      </c>
      <c r="B90" s="131">
        <v>43952</v>
      </c>
      <c r="C90" s="132" t="e">
        <v>#N/A</v>
      </c>
      <c r="D90" s="102">
        <v>103.580504</v>
      </c>
      <c r="E90" s="142">
        <f t="shared" si="18"/>
        <v>103.55891709083335</v>
      </c>
      <c r="F90" s="551">
        <v>103.580504</v>
      </c>
    </row>
    <row r="91" spans="1:6" ht="15" x14ac:dyDescent="0.25">
      <c r="A91" s="30">
        <f t="shared" si="14"/>
        <v>2020</v>
      </c>
      <c r="B91" s="131">
        <v>43983</v>
      </c>
      <c r="C91" s="132" t="e">
        <v>#N/A</v>
      </c>
      <c r="D91" s="102">
        <v>103.93415663</v>
      </c>
      <c r="E91" s="142">
        <f t="shared" si="18"/>
        <v>103.55891709083335</v>
      </c>
      <c r="F91" s="551">
        <v>103.93415663</v>
      </c>
    </row>
    <row r="92" spans="1:6" ht="15" x14ac:dyDescent="0.25">
      <c r="A92" s="30">
        <f t="shared" ref="A92:A97" si="19">+YEAR(B92)</f>
        <v>2020</v>
      </c>
      <c r="B92" s="131">
        <v>44013</v>
      </c>
      <c r="C92" s="132" t="e">
        <v>#N/A</v>
      </c>
      <c r="D92" s="102">
        <v>104.06159267</v>
      </c>
      <c r="E92" s="142">
        <f t="shared" si="18"/>
        <v>103.55891709083335</v>
      </c>
      <c r="F92" s="551">
        <v>104.06159267</v>
      </c>
    </row>
    <row r="93" spans="1:6" ht="15" x14ac:dyDescent="0.25">
      <c r="A93" s="30">
        <f t="shared" si="19"/>
        <v>2020</v>
      </c>
      <c r="B93" s="131">
        <v>44044</v>
      </c>
      <c r="C93" s="132" t="e">
        <v>#N/A</v>
      </c>
      <c r="D93" s="102">
        <v>103.93544394</v>
      </c>
      <c r="E93" s="142">
        <f t="shared" si="18"/>
        <v>103.55891709083335</v>
      </c>
      <c r="F93" s="551">
        <v>103.93544394</v>
      </c>
    </row>
    <row r="94" spans="1:6" ht="15" x14ac:dyDescent="0.25">
      <c r="A94" s="30">
        <f t="shared" si="19"/>
        <v>2020</v>
      </c>
      <c r="B94" s="131">
        <v>44075</v>
      </c>
      <c r="C94" s="132" t="e">
        <v>#N/A</v>
      </c>
      <c r="D94" s="102">
        <v>103.92440737</v>
      </c>
      <c r="E94" s="142">
        <f t="shared" si="18"/>
        <v>103.55891709083335</v>
      </c>
      <c r="F94" s="551">
        <v>103.92440737</v>
      </c>
    </row>
    <row r="95" spans="1:6" ht="15" x14ac:dyDescent="0.25">
      <c r="A95" s="30">
        <f t="shared" si="19"/>
        <v>2020</v>
      </c>
      <c r="B95" s="131">
        <v>44105</v>
      </c>
      <c r="C95" s="132" t="e">
        <v>#N/A</v>
      </c>
      <c r="D95" s="102">
        <v>104.07794393</v>
      </c>
      <c r="E95" s="142">
        <f t="shared" si="18"/>
        <v>103.55891709083335</v>
      </c>
      <c r="F95" s="551">
        <v>104.07794393</v>
      </c>
    </row>
    <row r="96" spans="1:6" ht="15" x14ac:dyDescent="0.25">
      <c r="A96" s="30">
        <f t="shared" si="19"/>
        <v>2020</v>
      </c>
      <c r="B96" s="131">
        <v>44136</v>
      </c>
      <c r="C96" s="132" t="e">
        <v>#N/A</v>
      </c>
      <c r="D96" s="102">
        <v>104.24922624</v>
      </c>
      <c r="E96" s="142">
        <f t="shared" si="18"/>
        <v>103.55891709083335</v>
      </c>
      <c r="F96" s="551">
        <v>104.24922624</v>
      </c>
    </row>
    <row r="97" spans="1:6" ht="15" x14ac:dyDescent="0.25">
      <c r="A97" s="30">
        <f t="shared" si="19"/>
        <v>2020</v>
      </c>
      <c r="B97" s="131">
        <v>44166</v>
      </c>
      <c r="C97" s="132" t="e">
        <v>#N/A</v>
      </c>
      <c r="D97" s="102">
        <v>104.10263964000001</v>
      </c>
      <c r="E97" s="133"/>
      <c r="F97" s="551">
        <v>104.10263964000001</v>
      </c>
    </row>
    <row r="98" spans="1:6" x14ac:dyDescent="0.2">
      <c r="A98" s="121"/>
      <c r="B98" s="379"/>
      <c r="C98" s="121"/>
      <c r="D98" s="121"/>
      <c r="E98" s="121"/>
    </row>
    <row r="99" spans="1:6" x14ac:dyDescent="0.2">
      <c r="A99" s="121"/>
      <c r="B99" s="121"/>
      <c r="C99" s="121"/>
      <c r="D99" s="121"/>
      <c r="E99" s="121"/>
    </row>
    <row r="100" spans="1:6" x14ac:dyDescent="0.2">
      <c r="A100" s="121"/>
      <c r="B100" s="121"/>
      <c r="C100" s="121"/>
      <c r="D100" s="121"/>
      <c r="E100" s="121"/>
    </row>
    <row r="101" spans="1:6" x14ac:dyDescent="0.2">
      <c r="A101" s="75"/>
      <c r="B101" s="75" t="s">
        <v>0</v>
      </c>
      <c r="C101" s="121"/>
      <c r="D101" s="121"/>
      <c r="E101" s="121"/>
    </row>
    <row r="102" spans="1:6" x14ac:dyDescent="0.2">
      <c r="A102" s="30">
        <v>2.5</v>
      </c>
      <c r="B102" s="29">
        <v>-1</v>
      </c>
      <c r="C102" s="121"/>
      <c r="D102" s="121"/>
      <c r="E102" s="121"/>
    </row>
    <row r="103" spans="1:6" x14ac:dyDescent="0.2">
      <c r="A103" s="30">
        <v>2.5</v>
      </c>
      <c r="B103" s="29">
        <v>3</v>
      </c>
      <c r="C103" s="121"/>
      <c r="D103" s="121"/>
      <c r="E103" s="121"/>
    </row>
    <row r="104" spans="1:6" x14ac:dyDescent="0.2">
      <c r="A104" s="121"/>
      <c r="B104" s="121"/>
      <c r="C104" s="121"/>
      <c r="D104" s="121"/>
      <c r="E104" s="121"/>
    </row>
    <row r="105" spans="1:6" x14ac:dyDescent="0.2">
      <c r="A105" s="121"/>
      <c r="B105" s="121"/>
      <c r="C105" s="121"/>
      <c r="D105" s="121"/>
      <c r="E105" s="121"/>
    </row>
    <row r="106" spans="1:6" x14ac:dyDescent="0.2">
      <c r="A106" s="121"/>
      <c r="B106" s="121"/>
      <c r="C106" s="121"/>
      <c r="D106" s="121"/>
      <c r="E106" s="121"/>
    </row>
    <row r="107" spans="1:6" x14ac:dyDescent="0.2">
      <c r="A107" s="121"/>
      <c r="B107" s="121"/>
      <c r="C107" s="121"/>
      <c r="D107" s="121"/>
      <c r="E107" s="121"/>
    </row>
  </sheetData>
  <mergeCells count="2">
    <mergeCell ref="D26:G26"/>
    <mergeCell ref="P5:Q5"/>
  </mergeCells>
  <conditionalFormatting sqref="C51:D51">
    <cfRule type="expression" dxfId="86" priority="5" stopIfTrue="1">
      <formula>ISNA(C51)</formula>
    </cfRule>
  </conditionalFormatting>
  <conditionalFormatting sqref="C50:D50">
    <cfRule type="expression" dxfId="85" priority="4" stopIfTrue="1">
      <formula>ISNA(C50)</formula>
    </cfRule>
  </conditionalFormatting>
  <conditionalFormatting sqref="C50">
    <cfRule type="expression" dxfId="84" priority="3" stopIfTrue="1">
      <formula>ISNA(C50)</formula>
    </cfRule>
  </conditionalFormatting>
  <conditionalFormatting sqref="C52:D97">
    <cfRule type="expression" dxfId="83" priority="1" stopIfTrue="1">
      <formula>ISNA(C52)</formula>
    </cfRule>
  </conditionalFormatting>
  <hyperlinks>
    <hyperlink ref="A3" location="Contents!A1" display="Return to Contents"/>
  </hyperlinks>
  <pageMargins left="0.75" right="0.75" top="1" bottom="1" header="0.5" footer="0.5"/>
  <pageSetup scale="63"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R81"/>
  <sheetViews>
    <sheetView workbookViewId="0"/>
  </sheetViews>
  <sheetFormatPr defaultRowHeight="12.75" x14ac:dyDescent="0.2"/>
  <cols>
    <col min="17" max="17" width="16.85546875" customWidth="1"/>
    <col min="18" max="18" width="17.5703125" customWidth="1"/>
  </cols>
  <sheetData>
    <row r="1" spans="1:18" x14ac:dyDescent="0.2">
      <c r="M1" s="30"/>
    </row>
    <row r="2" spans="1:18" ht="15.75" x14ac:dyDescent="0.25">
      <c r="A2" s="44" t="s">
        <v>547</v>
      </c>
      <c r="M2" s="30"/>
    </row>
    <row r="3" spans="1:18" x14ac:dyDescent="0.2">
      <c r="A3" s="22" t="s">
        <v>16</v>
      </c>
      <c r="M3" s="30"/>
    </row>
    <row r="4" spans="1:18" x14ac:dyDescent="0.2">
      <c r="A4" s="384"/>
      <c r="B4" s="384"/>
      <c r="C4" s="384"/>
      <c r="D4" s="384"/>
      <c r="E4" s="384"/>
      <c r="F4" s="384"/>
      <c r="G4" s="384"/>
      <c r="H4" s="384"/>
      <c r="I4" s="384"/>
      <c r="J4" s="384"/>
      <c r="K4" s="384"/>
    </row>
    <row r="5" spans="1:18" x14ac:dyDescent="0.2">
      <c r="A5" s="384"/>
      <c r="B5" s="384"/>
      <c r="C5" s="384"/>
      <c r="D5" s="384"/>
      <c r="E5" s="384"/>
      <c r="F5" s="384"/>
      <c r="G5" s="384"/>
      <c r="H5" s="384"/>
      <c r="I5" s="384"/>
      <c r="J5" s="384"/>
      <c r="K5" s="384"/>
      <c r="Q5" s="182" t="s">
        <v>369</v>
      </c>
      <c r="R5" s="183"/>
    </row>
    <row r="6" spans="1:18" ht="25.5" customHeight="1" x14ac:dyDescent="0.2">
      <c r="A6" s="384"/>
      <c r="B6" s="384"/>
      <c r="C6" s="384"/>
      <c r="D6" s="384"/>
      <c r="E6" s="384"/>
      <c r="F6" s="384"/>
      <c r="G6" s="384"/>
      <c r="H6" s="384"/>
      <c r="I6" s="384"/>
      <c r="J6" s="384"/>
      <c r="K6" s="384"/>
      <c r="Q6" s="212" t="s">
        <v>442</v>
      </c>
      <c r="R6" s="211" t="s">
        <v>352</v>
      </c>
    </row>
    <row r="7" spans="1:18" x14ac:dyDescent="0.2">
      <c r="A7" s="384"/>
      <c r="B7" s="384"/>
      <c r="C7" s="384"/>
      <c r="D7" s="384"/>
      <c r="E7" s="384"/>
      <c r="F7" s="384"/>
      <c r="G7" s="384"/>
      <c r="H7" s="384"/>
      <c r="I7" s="384"/>
      <c r="J7" s="384"/>
      <c r="K7" s="384"/>
      <c r="Q7" s="212" t="s">
        <v>18</v>
      </c>
      <c r="R7" s="184" t="s">
        <v>329</v>
      </c>
    </row>
    <row r="8" spans="1:18" x14ac:dyDescent="0.2">
      <c r="A8" s="384"/>
      <c r="B8" s="384"/>
      <c r="C8" s="384"/>
      <c r="D8" s="384"/>
      <c r="E8" s="384"/>
      <c r="F8" s="384"/>
      <c r="G8" s="384"/>
      <c r="H8" s="384"/>
      <c r="I8" s="384"/>
      <c r="J8" s="384"/>
      <c r="K8" s="384"/>
      <c r="Q8" s="311" t="s">
        <v>346</v>
      </c>
      <c r="R8" s="216" t="s">
        <v>345</v>
      </c>
    </row>
    <row r="9" spans="1:18" x14ac:dyDescent="0.2">
      <c r="A9" s="384"/>
      <c r="B9" s="384"/>
      <c r="C9" s="384"/>
      <c r="D9" s="384"/>
      <c r="E9" s="384"/>
      <c r="F9" s="384"/>
      <c r="G9" s="384"/>
      <c r="H9" s="384"/>
      <c r="I9" s="384"/>
      <c r="J9" s="384"/>
      <c r="K9" s="384"/>
      <c r="Q9" s="323" t="s">
        <v>348</v>
      </c>
      <c r="R9" s="218" t="s">
        <v>347</v>
      </c>
    </row>
    <row r="10" spans="1:18" x14ac:dyDescent="0.2">
      <c r="A10" s="384"/>
      <c r="B10" s="384"/>
      <c r="C10" s="384"/>
      <c r="D10" s="384"/>
      <c r="E10" s="384"/>
      <c r="F10" s="384"/>
      <c r="G10" s="384"/>
      <c r="H10" s="384"/>
      <c r="I10" s="384"/>
      <c r="J10" s="384"/>
      <c r="K10" s="384"/>
    </row>
    <row r="11" spans="1:18" x14ac:dyDescent="0.2">
      <c r="A11" s="384"/>
      <c r="B11" s="384"/>
      <c r="C11" s="384"/>
      <c r="D11" s="384"/>
      <c r="E11" s="384"/>
      <c r="F11" s="384"/>
      <c r="G11" s="384"/>
      <c r="H11" s="384"/>
      <c r="I11" s="384"/>
      <c r="J11" s="384"/>
      <c r="K11" s="384"/>
    </row>
    <row r="12" spans="1:18" x14ac:dyDescent="0.2">
      <c r="A12" s="384"/>
      <c r="B12" s="384"/>
      <c r="C12" s="384"/>
      <c r="D12" s="384"/>
      <c r="E12" s="384"/>
      <c r="F12" s="384"/>
      <c r="G12" s="384"/>
      <c r="H12" s="384"/>
      <c r="I12" s="384"/>
      <c r="J12" s="384"/>
      <c r="K12" s="384"/>
    </row>
    <row r="13" spans="1:18" x14ac:dyDescent="0.2">
      <c r="A13" s="384"/>
      <c r="B13" s="384"/>
      <c r="C13" s="384"/>
      <c r="D13" s="384"/>
      <c r="E13" s="384"/>
      <c r="F13" s="384"/>
      <c r="G13" s="384"/>
      <c r="H13" s="384"/>
      <c r="I13" s="384"/>
      <c r="J13" s="384"/>
      <c r="K13" s="384"/>
    </row>
    <row r="14" spans="1:18" x14ac:dyDescent="0.2">
      <c r="A14" s="384"/>
      <c r="B14" s="384"/>
      <c r="C14" s="384"/>
      <c r="D14" s="384"/>
      <c r="E14" s="384"/>
      <c r="F14" s="384"/>
      <c r="G14" s="384"/>
      <c r="H14" s="384"/>
      <c r="I14" s="384"/>
      <c r="J14" s="384"/>
      <c r="K14" s="384"/>
    </row>
    <row r="15" spans="1:18" x14ac:dyDescent="0.2">
      <c r="A15" s="384"/>
      <c r="B15" s="384"/>
      <c r="C15" s="384"/>
      <c r="D15" s="384"/>
      <c r="E15" s="384"/>
      <c r="F15" s="384"/>
      <c r="G15" s="384"/>
      <c r="H15" s="384"/>
      <c r="I15" s="384"/>
      <c r="J15" s="384"/>
      <c r="K15" s="384"/>
    </row>
    <row r="16" spans="1:18" x14ac:dyDescent="0.2">
      <c r="A16" s="384"/>
      <c r="B16" s="384"/>
      <c r="C16" s="384"/>
      <c r="D16" s="384"/>
      <c r="E16" s="384"/>
      <c r="F16" s="384"/>
      <c r="G16" s="384"/>
      <c r="H16" s="384"/>
      <c r="I16" s="384"/>
      <c r="J16" s="384"/>
      <c r="K16" s="384"/>
    </row>
    <row r="17" spans="1:11" x14ac:dyDescent="0.2">
      <c r="A17" s="384"/>
      <c r="B17" s="384"/>
      <c r="C17" s="384"/>
      <c r="D17" s="384"/>
      <c r="E17" s="384"/>
      <c r="F17" s="384"/>
      <c r="G17" s="384"/>
      <c r="H17" s="384"/>
      <c r="I17" s="384"/>
      <c r="J17" s="384"/>
      <c r="K17" s="384"/>
    </row>
    <row r="18" spans="1:11" x14ac:dyDescent="0.2">
      <c r="A18" s="384"/>
      <c r="B18" s="384"/>
      <c r="C18" s="384"/>
      <c r="D18" s="384"/>
      <c r="E18" s="384"/>
      <c r="F18" s="384"/>
      <c r="G18" s="384"/>
      <c r="H18" s="384"/>
      <c r="I18" s="384"/>
      <c r="J18" s="384"/>
      <c r="K18" s="384"/>
    </row>
    <row r="19" spans="1:11" x14ac:dyDescent="0.2">
      <c r="A19" s="384"/>
      <c r="B19" s="384"/>
      <c r="C19" s="384"/>
      <c r="D19" s="384"/>
      <c r="E19" s="384"/>
      <c r="F19" s="384"/>
      <c r="G19" s="384"/>
      <c r="H19" s="384"/>
      <c r="I19" s="384"/>
      <c r="J19" s="384"/>
      <c r="K19" s="384"/>
    </row>
    <row r="20" spans="1:11" x14ac:dyDescent="0.2">
      <c r="A20" s="384"/>
      <c r="B20" s="384"/>
      <c r="C20" s="384"/>
      <c r="D20" s="384"/>
      <c r="E20" s="384"/>
      <c r="F20" s="384"/>
      <c r="G20" s="384"/>
      <c r="H20" s="384"/>
      <c r="I20" s="384"/>
      <c r="J20" s="384"/>
      <c r="K20" s="384"/>
    </row>
    <row r="21" spans="1:11" x14ac:dyDescent="0.2">
      <c r="A21" s="384"/>
      <c r="B21" s="384"/>
      <c r="C21" s="384"/>
      <c r="D21" s="384"/>
      <c r="E21" s="384"/>
      <c r="F21" s="384"/>
      <c r="G21" s="384"/>
      <c r="H21" s="384"/>
      <c r="I21" s="384"/>
      <c r="J21" s="384"/>
      <c r="K21" s="384"/>
    </row>
    <row r="22" spans="1:11" x14ac:dyDescent="0.2">
      <c r="A22" s="384"/>
      <c r="B22" s="384"/>
      <c r="C22" s="384"/>
      <c r="D22" s="384"/>
      <c r="E22" s="384"/>
      <c r="F22" s="384"/>
      <c r="G22" s="384"/>
      <c r="H22" s="384"/>
      <c r="I22" s="384"/>
      <c r="J22" s="384"/>
      <c r="K22" s="384"/>
    </row>
    <row r="23" spans="1:11" x14ac:dyDescent="0.2">
      <c r="A23" s="384"/>
      <c r="B23" s="384"/>
      <c r="C23" s="384"/>
      <c r="D23" s="384"/>
      <c r="E23" s="384"/>
      <c r="F23" s="384"/>
      <c r="G23" s="384"/>
      <c r="H23" s="384"/>
      <c r="I23" s="384"/>
      <c r="J23" s="384"/>
      <c r="K23" s="384"/>
    </row>
    <row r="25" spans="1:11" x14ac:dyDescent="0.2">
      <c r="B25" s="23"/>
      <c r="C25" s="23" t="s">
        <v>443</v>
      </c>
      <c r="D25" s="23"/>
      <c r="E25" s="23"/>
      <c r="F25" s="23"/>
      <c r="G25" s="23" t="s">
        <v>444</v>
      </c>
      <c r="H25" s="23"/>
      <c r="I25" s="23"/>
    </row>
    <row r="26" spans="1:11" x14ac:dyDescent="0.2">
      <c r="A26" s="322"/>
      <c r="B26" s="322"/>
      <c r="C26" s="23" t="s">
        <v>511</v>
      </c>
      <c r="D26" s="23"/>
      <c r="E26" s="23"/>
      <c r="F26" s="23"/>
      <c r="G26" s="23" t="s">
        <v>511</v>
      </c>
      <c r="H26" s="23"/>
    </row>
    <row r="27" spans="1:11" x14ac:dyDescent="0.2">
      <c r="B27" s="9"/>
      <c r="C27" s="399" t="s">
        <v>442</v>
      </c>
      <c r="D27" s="399" t="s">
        <v>18</v>
      </c>
      <c r="E27" s="240"/>
      <c r="F27" s="240"/>
      <c r="G27" s="401" t="s">
        <v>346</v>
      </c>
      <c r="H27" s="400" t="s">
        <v>445</v>
      </c>
    </row>
    <row r="28" spans="1:11" x14ac:dyDescent="0.2">
      <c r="B28" s="1">
        <v>42736</v>
      </c>
      <c r="C28" s="116">
        <v>60.018762418999998</v>
      </c>
      <c r="D28" s="116">
        <v>37.226526372999999</v>
      </c>
      <c r="G28" s="116">
        <v>45.825254407999999</v>
      </c>
      <c r="H28" s="116">
        <v>49.280498774999998</v>
      </c>
      <c r="J28" s="20"/>
    </row>
    <row r="29" spans="1:11" x14ac:dyDescent="0.2">
      <c r="B29" s="1">
        <v>42767</v>
      </c>
      <c r="C29" s="116">
        <v>60.373737286000001</v>
      </c>
      <c r="D29" s="116">
        <v>37.026607861999999</v>
      </c>
      <c r="G29" s="116">
        <v>46.806535850000003</v>
      </c>
      <c r="H29" s="116">
        <v>49.970746296999998</v>
      </c>
    </row>
    <row r="30" spans="1:11" x14ac:dyDescent="0.2">
      <c r="B30" s="1">
        <v>42795</v>
      </c>
      <c r="C30" s="116">
        <v>60.216606710000001</v>
      </c>
      <c r="D30" s="116">
        <v>36.534694359</v>
      </c>
      <c r="G30" s="116">
        <v>47.578188038999997</v>
      </c>
      <c r="H30" s="116">
        <v>51.168424162000001</v>
      </c>
    </row>
    <row r="31" spans="1:11" x14ac:dyDescent="0.2">
      <c r="B31" s="1">
        <v>42826</v>
      </c>
      <c r="C31" s="116">
        <v>59.823957</v>
      </c>
      <c r="D31" s="116">
        <v>36.745645343</v>
      </c>
      <c r="G31" s="116">
        <v>45.823300486999997</v>
      </c>
      <c r="H31" s="116">
        <v>50.570996762</v>
      </c>
    </row>
    <row r="32" spans="1:11" x14ac:dyDescent="0.2">
      <c r="B32" s="1">
        <v>42856</v>
      </c>
      <c r="C32" s="116">
        <v>60.282611387000003</v>
      </c>
      <c r="D32" s="116">
        <v>37.228818777999997</v>
      </c>
      <c r="G32" s="116">
        <v>46.902963886000002</v>
      </c>
      <c r="H32" s="116">
        <v>52.016696211999999</v>
      </c>
    </row>
    <row r="33" spans="2:8" x14ac:dyDescent="0.2">
      <c r="B33" s="1">
        <v>42887</v>
      </c>
      <c r="C33" s="116">
        <v>60.615020332999997</v>
      </c>
      <c r="D33" s="116">
        <v>37.624813928000002</v>
      </c>
      <c r="G33" s="116">
        <v>47.876827386000002</v>
      </c>
      <c r="H33" s="116">
        <v>52.811793999000002</v>
      </c>
    </row>
    <row r="34" spans="2:8" x14ac:dyDescent="0.2">
      <c r="B34" s="1">
        <v>42917</v>
      </c>
      <c r="C34" s="116">
        <v>61.108324676999999</v>
      </c>
      <c r="D34" s="116">
        <v>37.860264102999999</v>
      </c>
      <c r="G34" s="116">
        <v>47.427112594999997</v>
      </c>
      <c r="H34" s="116">
        <v>51.279254256000002</v>
      </c>
    </row>
    <row r="35" spans="2:8" x14ac:dyDescent="0.2">
      <c r="B35" s="1">
        <v>42948</v>
      </c>
      <c r="C35" s="116">
        <v>60.559149290000001</v>
      </c>
      <c r="D35" s="116">
        <v>37.654105223999998</v>
      </c>
      <c r="G35" s="116">
        <v>47.696183699999999</v>
      </c>
      <c r="H35" s="116">
        <v>51.242356004000001</v>
      </c>
    </row>
    <row r="36" spans="2:8" x14ac:dyDescent="0.2">
      <c r="B36" s="1">
        <v>42979</v>
      </c>
      <c r="C36" s="116">
        <v>60.494934000000001</v>
      </c>
      <c r="D36" s="116">
        <v>37.812946488999998</v>
      </c>
      <c r="G36" s="116">
        <v>47.292502349999999</v>
      </c>
      <c r="H36" s="116">
        <v>52.530388612000003</v>
      </c>
    </row>
    <row r="37" spans="2:8" x14ac:dyDescent="0.2">
      <c r="B37" s="1">
        <v>43009</v>
      </c>
      <c r="C37" s="116">
        <v>61.350436354999999</v>
      </c>
      <c r="D37" s="116">
        <v>37.548009020999999</v>
      </c>
      <c r="G37" s="116">
        <v>47.088861868999999</v>
      </c>
      <c r="H37" s="116">
        <v>51.157145929000002</v>
      </c>
    </row>
    <row r="38" spans="2:8" x14ac:dyDescent="0.2">
      <c r="B38" s="1">
        <v>43040</v>
      </c>
      <c r="C38" s="116">
        <v>62.093449333000002</v>
      </c>
      <c r="D38" s="116">
        <v>37.386812597000002</v>
      </c>
      <c r="G38" s="116">
        <v>48.268830158999997</v>
      </c>
      <c r="H38" s="116">
        <v>52.681504924000002</v>
      </c>
    </row>
    <row r="39" spans="2:8" x14ac:dyDescent="0.2">
      <c r="B39" s="1">
        <v>43070</v>
      </c>
      <c r="C39" s="116">
        <v>61.449689386999999</v>
      </c>
      <c r="D39" s="116">
        <v>37.311300848000002</v>
      </c>
      <c r="G39" s="116">
        <v>48.149497171999997</v>
      </c>
      <c r="H39" s="116">
        <v>51.138988624</v>
      </c>
    </row>
    <row r="40" spans="2:8" x14ac:dyDescent="0.2">
      <c r="B40" s="1">
        <v>43101</v>
      </c>
      <c r="C40" s="116">
        <v>61.349300452000001</v>
      </c>
      <c r="D40" s="116">
        <v>37.617374677999997</v>
      </c>
      <c r="G40" s="116">
        <v>47.006021724999997</v>
      </c>
      <c r="H40" s="116">
        <v>50.966778132999998</v>
      </c>
    </row>
    <row r="41" spans="2:8" x14ac:dyDescent="0.2">
      <c r="B41" s="1">
        <v>43132</v>
      </c>
      <c r="C41" s="116">
        <v>61.702161713999999</v>
      </c>
      <c r="D41" s="116">
        <v>37.460431043</v>
      </c>
      <c r="G41" s="116">
        <v>47.931315382000001</v>
      </c>
      <c r="H41" s="116">
        <v>51.567293171000003</v>
      </c>
    </row>
    <row r="42" spans="2:8" x14ac:dyDescent="0.2">
      <c r="B42" s="1">
        <v>43160</v>
      </c>
      <c r="C42" s="116">
        <v>62.042441773999997</v>
      </c>
      <c r="D42" s="116">
        <v>37.210798105000002</v>
      </c>
      <c r="G42" s="116">
        <v>47.839872987</v>
      </c>
      <c r="H42" s="116">
        <v>51.855489276999997</v>
      </c>
    </row>
    <row r="43" spans="2:8" x14ac:dyDescent="0.2">
      <c r="B43" s="1">
        <v>43191</v>
      </c>
      <c r="C43" s="116">
        <v>62.266395000000003</v>
      </c>
      <c r="D43" s="116">
        <v>37.110473669000001</v>
      </c>
      <c r="G43" s="116">
        <v>46.515580776999997</v>
      </c>
      <c r="H43" s="116">
        <v>52.075775083000003</v>
      </c>
    </row>
    <row r="44" spans="2:8" x14ac:dyDescent="0.2">
      <c r="B44" s="1">
        <v>43221</v>
      </c>
      <c r="C44" s="116">
        <v>62.384832838999998</v>
      </c>
      <c r="D44" s="116">
        <v>36.979992500000002</v>
      </c>
      <c r="G44" s="116">
        <v>46.884529694999998</v>
      </c>
      <c r="H44" s="116">
        <v>52.178792526000002</v>
      </c>
    </row>
    <row r="45" spans="2:8" x14ac:dyDescent="0.2">
      <c r="B45" s="1">
        <v>43252</v>
      </c>
      <c r="C45" s="116">
        <v>63.071711667000002</v>
      </c>
      <c r="D45" s="116">
        <v>37.031310101000003</v>
      </c>
      <c r="G45" s="116">
        <v>47.428297706000002</v>
      </c>
      <c r="H45" s="116">
        <v>53.352374056000002</v>
      </c>
    </row>
    <row r="46" spans="2:8" x14ac:dyDescent="0.2">
      <c r="B46" s="1">
        <v>43282</v>
      </c>
      <c r="C46" s="116">
        <v>63.877223161000003</v>
      </c>
      <c r="D46" s="116">
        <v>37.099144268000003</v>
      </c>
      <c r="G46" s="116">
        <v>48.058500123000002</v>
      </c>
      <c r="H46" s="116">
        <v>52.642226239000003</v>
      </c>
    </row>
    <row r="47" spans="2:8" x14ac:dyDescent="0.2">
      <c r="B47" s="1">
        <v>43313</v>
      </c>
      <c r="C47" s="116">
        <v>64.015633968000003</v>
      </c>
      <c r="D47" s="116">
        <v>37.348672868000001</v>
      </c>
      <c r="G47" s="116">
        <v>48.694993973000003</v>
      </c>
      <c r="H47" s="116">
        <v>52.338094966</v>
      </c>
    </row>
    <row r="48" spans="2:8" x14ac:dyDescent="0.2">
      <c r="B48" s="1">
        <v>43344</v>
      </c>
      <c r="C48" s="116">
        <v>63.782270666999999</v>
      </c>
      <c r="D48" s="116">
        <v>37.510370999999999</v>
      </c>
      <c r="G48" s="116">
        <v>46.872690994999999</v>
      </c>
      <c r="H48" s="116">
        <v>52.611071221000003</v>
      </c>
    </row>
    <row r="49" spans="2:8" x14ac:dyDescent="0.2">
      <c r="B49" s="1">
        <v>43374</v>
      </c>
      <c r="C49" s="116">
        <v>64.328368161</v>
      </c>
      <c r="D49" s="116">
        <v>37.680371000000001</v>
      </c>
      <c r="G49" s="116">
        <v>47.866803988999997</v>
      </c>
      <c r="H49" s="116">
        <v>52.150523151999998</v>
      </c>
    </row>
    <row r="50" spans="2:8" x14ac:dyDescent="0.2">
      <c r="B50" s="1">
        <v>43405</v>
      </c>
      <c r="C50" s="116">
        <v>64.608832179999993</v>
      </c>
      <c r="D50" s="116">
        <v>37.520688196000002</v>
      </c>
      <c r="G50" s="116">
        <v>48.251477094000002</v>
      </c>
      <c r="H50" s="116">
        <v>52.839532984000002</v>
      </c>
    </row>
    <row r="51" spans="2:8" x14ac:dyDescent="0.2">
      <c r="B51" s="1">
        <v>43435</v>
      </c>
      <c r="C51" s="116">
        <v>65.051011371000001</v>
      </c>
      <c r="D51" s="116">
        <v>36.778953061999999</v>
      </c>
      <c r="G51" s="116">
        <v>48.195811040999999</v>
      </c>
      <c r="H51" s="116">
        <v>53.372676036000001</v>
      </c>
    </row>
    <row r="52" spans="2:8" x14ac:dyDescent="0.2">
      <c r="B52" s="1">
        <v>43466</v>
      </c>
      <c r="C52" s="116">
        <v>64.388440024000005</v>
      </c>
      <c r="D52" s="116">
        <v>36.193433405</v>
      </c>
      <c r="G52" s="116">
        <v>47.275757636000002</v>
      </c>
      <c r="H52" s="116">
        <v>51.915417671</v>
      </c>
    </row>
    <row r="53" spans="2:8" x14ac:dyDescent="0.2">
      <c r="B53" s="1">
        <v>43497</v>
      </c>
      <c r="C53" s="116">
        <v>64.519964904000005</v>
      </c>
      <c r="D53" s="116">
        <v>36.058254359999999</v>
      </c>
      <c r="G53" s="116">
        <v>48.504457901999999</v>
      </c>
      <c r="H53" s="116">
        <v>53.415131451999997</v>
      </c>
    </row>
    <row r="54" spans="2:8" x14ac:dyDescent="0.2">
      <c r="B54" s="1">
        <v>43525</v>
      </c>
      <c r="C54" s="116">
        <v>64.788131832000005</v>
      </c>
      <c r="D54" s="116">
        <v>36.221802783999998</v>
      </c>
      <c r="G54" s="116">
        <v>47.995124887000003</v>
      </c>
      <c r="H54" s="116">
        <v>52.948127819</v>
      </c>
    </row>
    <row r="55" spans="2:8" x14ac:dyDescent="0.2">
      <c r="B55" s="1">
        <v>43556</v>
      </c>
      <c r="C55" s="116">
        <v>65.322396351999998</v>
      </c>
      <c r="D55" s="116">
        <v>36.096133557000002</v>
      </c>
      <c r="G55" s="116">
        <v>47.150915339000001</v>
      </c>
      <c r="H55" s="116">
        <v>53.376562423000003</v>
      </c>
    </row>
    <row r="56" spans="2:8" x14ac:dyDescent="0.2">
      <c r="B56" s="1">
        <v>43586</v>
      </c>
      <c r="C56" s="116">
        <v>65.591841318999997</v>
      </c>
      <c r="D56" s="116">
        <v>36.136464211000003</v>
      </c>
      <c r="G56" s="116">
        <v>46.962601391</v>
      </c>
      <c r="H56" s="116">
        <v>53.529284046999997</v>
      </c>
    </row>
    <row r="57" spans="2:8" x14ac:dyDescent="0.2">
      <c r="B57" s="1">
        <v>43617</v>
      </c>
      <c r="C57" s="116">
        <v>65.962304080999999</v>
      </c>
      <c r="D57" s="116">
        <v>36.208952244000002</v>
      </c>
      <c r="G57" s="116">
        <v>47.908517605999997</v>
      </c>
      <c r="H57" s="116">
        <v>54.058202543999997</v>
      </c>
    </row>
    <row r="58" spans="2:8" x14ac:dyDescent="0.2">
      <c r="B58" s="1">
        <v>43647</v>
      </c>
      <c r="C58" s="116">
        <v>66.187691122000004</v>
      </c>
      <c r="D58" s="116">
        <v>36.280364065000001</v>
      </c>
      <c r="G58" s="116">
        <v>48.425410155000002</v>
      </c>
      <c r="H58" s="116">
        <v>53.764412313999998</v>
      </c>
    </row>
    <row r="59" spans="2:8" x14ac:dyDescent="0.2">
      <c r="B59" s="1">
        <v>43678</v>
      </c>
      <c r="C59" s="116">
        <v>65.982944317000005</v>
      </c>
      <c r="D59" s="116">
        <v>36.231505534999997</v>
      </c>
      <c r="G59" s="116">
        <v>48.523736</v>
      </c>
      <c r="H59" s="116">
        <v>53.304656379000001</v>
      </c>
    </row>
    <row r="60" spans="2:8" x14ac:dyDescent="0.2">
      <c r="B60" s="1">
        <v>43709</v>
      </c>
      <c r="C60" s="116">
        <v>66.421940194000001</v>
      </c>
      <c r="D60" s="116">
        <v>36.092723562000003</v>
      </c>
      <c r="G60" s="116">
        <v>48.147862740999997</v>
      </c>
      <c r="H60" s="116">
        <v>54.029835773000002</v>
      </c>
    </row>
    <row r="61" spans="2:8" x14ac:dyDescent="0.2">
      <c r="B61" s="1">
        <v>43739</v>
      </c>
      <c r="C61" s="116">
        <v>66.600537045999999</v>
      </c>
      <c r="D61" s="116">
        <v>35.983799824000002</v>
      </c>
      <c r="G61" s="116">
        <v>48.055989459000003</v>
      </c>
      <c r="H61" s="116">
        <v>52.997328183999997</v>
      </c>
    </row>
    <row r="62" spans="2:8" x14ac:dyDescent="0.2">
      <c r="B62" s="1">
        <v>43770</v>
      </c>
      <c r="C62" s="116">
        <v>66.902556073</v>
      </c>
      <c r="D62" s="116">
        <v>35.845453397999997</v>
      </c>
      <c r="G62" s="116">
        <v>48.006510669000001</v>
      </c>
      <c r="H62" s="116">
        <v>53.814333804999997</v>
      </c>
    </row>
    <row r="63" spans="2:8" x14ac:dyDescent="0.2">
      <c r="B63" s="1">
        <v>43800</v>
      </c>
      <c r="C63" s="116">
        <v>66.771056060000006</v>
      </c>
      <c r="D63" s="116">
        <v>35.807204372999998</v>
      </c>
      <c r="G63" s="116">
        <v>48.890207512000003</v>
      </c>
      <c r="H63" s="116">
        <v>54.452342723999998</v>
      </c>
    </row>
    <row r="64" spans="2:8" x14ac:dyDescent="0.2">
      <c r="B64" s="1">
        <v>43831</v>
      </c>
      <c r="C64" s="116">
        <v>66.735694633999998</v>
      </c>
      <c r="D64" s="116">
        <v>35.647967311000002</v>
      </c>
      <c r="G64" s="116">
        <v>47.432682825000001</v>
      </c>
      <c r="H64" s="116">
        <v>52.953015456000003</v>
      </c>
    </row>
    <row r="65" spans="1:9" x14ac:dyDescent="0.2">
      <c r="B65" s="1">
        <v>43862</v>
      </c>
      <c r="C65" s="116">
        <v>66.748323166000006</v>
      </c>
      <c r="D65" s="116">
        <v>35.610962196000003</v>
      </c>
      <c r="G65" s="116">
        <v>48.678547729999998</v>
      </c>
      <c r="H65" s="116">
        <v>54.480060043999998</v>
      </c>
    </row>
    <row r="66" spans="1:9" x14ac:dyDescent="0.2">
      <c r="B66" s="1">
        <v>43891</v>
      </c>
      <c r="C66" s="116">
        <v>67.093215916999995</v>
      </c>
      <c r="D66" s="116">
        <v>35.633569065000003</v>
      </c>
      <c r="G66" s="116">
        <v>48.234204335000001</v>
      </c>
      <c r="H66" s="116">
        <v>54.184576436</v>
      </c>
    </row>
    <row r="67" spans="1:9" x14ac:dyDescent="0.2">
      <c r="B67" s="1">
        <v>43922</v>
      </c>
      <c r="C67" s="116">
        <v>67.764373896999999</v>
      </c>
      <c r="D67" s="116">
        <v>35.606984478999998</v>
      </c>
      <c r="G67" s="116">
        <v>47.413612776999997</v>
      </c>
      <c r="H67" s="116">
        <v>54.621575219999997</v>
      </c>
    </row>
    <row r="68" spans="1:9" x14ac:dyDescent="0.2">
      <c r="B68" s="1">
        <v>43952</v>
      </c>
      <c r="C68" s="116">
        <v>67.905109877000001</v>
      </c>
      <c r="D68" s="116">
        <v>35.675394122999997</v>
      </c>
      <c r="G68" s="116">
        <v>47.161321348000001</v>
      </c>
      <c r="H68" s="116">
        <v>54.780758804999998</v>
      </c>
    </row>
    <row r="69" spans="1:9" x14ac:dyDescent="0.2">
      <c r="B69" s="1">
        <v>43983</v>
      </c>
      <c r="C69" s="116">
        <v>68.195176154999999</v>
      </c>
      <c r="D69" s="116">
        <v>35.738980476999998</v>
      </c>
      <c r="G69" s="116">
        <v>48.193981329000003</v>
      </c>
      <c r="H69" s="116">
        <v>55.315641237999998</v>
      </c>
    </row>
    <row r="70" spans="1:9" x14ac:dyDescent="0.2">
      <c r="B70" s="1">
        <v>44013</v>
      </c>
      <c r="C70" s="116">
        <v>68.234107535000007</v>
      </c>
      <c r="D70" s="116">
        <v>35.827485131000003</v>
      </c>
      <c r="G70" s="116">
        <v>48.713729934</v>
      </c>
      <c r="H70" s="116">
        <v>55.013689104000001</v>
      </c>
    </row>
    <row r="71" spans="1:9" x14ac:dyDescent="0.2">
      <c r="B71" s="1">
        <v>44044</v>
      </c>
      <c r="C71" s="116">
        <v>68.144719903999999</v>
      </c>
      <c r="D71" s="116">
        <v>35.790724034999997</v>
      </c>
      <c r="G71" s="116">
        <v>48.828703505999997</v>
      </c>
      <c r="H71" s="116">
        <v>54.544882444999999</v>
      </c>
    </row>
    <row r="72" spans="1:9" x14ac:dyDescent="0.2">
      <c r="B72" s="1">
        <v>44075</v>
      </c>
      <c r="C72" s="116">
        <v>68.250351318</v>
      </c>
      <c r="D72" s="116">
        <v>35.674056055000001</v>
      </c>
      <c r="G72" s="116">
        <v>48.559483513000004</v>
      </c>
      <c r="H72" s="116">
        <v>55.303590395000001</v>
      </c>
    </row>
    <row r="73" spans="1:9" x14ac:dyDescent="0.2">
      <c r="B73" s="1">
        <v>44105</v>
      </c>
      <c r="C73" s="116">
        <v>68.500723570999995</v>
      </c>
      <c r="D73" s="116">
        <v>35.577220363000002</v>
      </c>
      <c r="G73" s="116">
        <v>48.320476581000001</v>
      </c>
      <c r="H73" s="116">
        <v>54.255734058000002</v>
      </c>
    </row>
    <row r="74" spans="1:9" x14ac:dyDescent="0.2">
      <c r="B74" s="1">
        <v>44136</v>
      </c>
      <c r="C74" s="116">
        <v>68.793245342999995</v>
      </c>
      <c r="D74" s="116">
        <v>35.455980895000003</v>
      </c>
      <c r="G74" s="116">
        <v>48.217068599000001</v>
      </c>
      <c r="H74" s="116">
        <v>55.120349269999998</v>
      </c>
    </row>
    <row r="75" spans="1:9" x14ac:dyDescent="0.2">
      <c r="B75" s="1">
        <v>44166</v>
      </c>
      <c r="C75" s="116">
        <v>68.602795009999994</v>
      </c>
      <c r="D75" s="116">
        <v>35.499844627000002</v>
      </c>
      <c r="G75" s="116">
        <v>49.077166028999997</v>
      </c>
      <c r="H75" s="116">
        <v>55.790604047000002</v>
      </c>
    </row>
    <row r="76" spans="1:9" x14ac:dyDescent="0.2">
      <c r="B76" s="1"/>
      <c r="C76" s="116"/>
      <c r="D76" s="116"/>
      <c r="G76" s="116"/>
      <c r="H76" s="116"/>
    </row>
    <row r="77" spans="1:9" x14ac:dyDescent="0.2">
      <c r="B77" s="370" t="s">
        <v>549</v>
      </c>
    </row>
    <row r="78" spans="1:9" x14ac:dyDescent="0.2">
      <c r="A78" s="1"/>
      <c r="I78" s="404"/>
    </row>
    <row r="79" spans="1:9" x14ac:dyDescent="0.2">
      <c r="A79" s="15"/>
      <c r="B79" s="4"/>
      <c r="C79" s="75" t="s">
        <v>368</v>
      </c>
      <c r="I79" s="402"/>
    </row>
    <row r="80" spans="1:9" x14ac:dyDescent="0.2">
      <c r="A80" s="58"/>
      <c r="B80" s="393">
        <v>25.5</v>
      </c>
      <c r="C80">
        <v>0</v>
      </c>
      <c r="F80" s="17">
        <v>25</v>
      </c>
      <c r="I80" s="379"/>
    </row>
    <row r="81" spans="1:6" x14ac:dyDescent="0.2">
      <c r="A81" s="58"/>
      <c r="B81" s="393">
        <v>25.5</v>
      </c>
      <c r="C81">
        <v>1.2</v>
      </c>
      <c r="F81" s="17">
        <v>25</v>
      </c>
    </row>
  </sheetData>
  <conditionalFormatting sqref="C28 G28:H28">
    <cfRule type="expression" dxfId="82" priority="15">
      <formula>ISNA(C28)</formula>
    </cfRule>
  </conditionalFormatting>
  <conditionalFormatting sqref="C29:C76 G29:H76">
    <cfRule type="expression" dxfId="81" priority="4">
      <formula>ISNA(C29)</formula>
    </cfRule>
  </conditionalFormatting>
  <conditionalFormatting sqref="D28">
    <cfRule type="expression" dxfId="80" priority="12">
      <formula>ISNA(D28)</formula>
    </cfRule>
  </conditionalFormatting>
  <conditionalFormatting sqref="D29:D76">
    <cfRule type="expression" dxfId="79" priority="3">
      <formula>ISNA(D29)</formula>
    </cfRule>
  </conditionalFormatting>
  <hyperlinks>
    <hyperlink ref="A3" location="Contents!A1" display="Return to Contents"/>
  </hyperlinks>
  <pageMargins left="0.7" right="0.7" top="0.75" bottom="0.75" header="0.3" footer="0.3"/>
  <pageSetup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2:S63"/>
  <sheetViews>
    <sheetView workbookViewId="0"/>
  </sheetViews>
  <sheetFormatPr defaultRowHeight="12.75" x14ac:dyDescent="0.2"/>
  <cols>
    <col min="3" max="3" width="9.140625" style="6"/>
    <col min="17" max="17" width="18" customWidth="1"/>
  </cols>
  <sheetData>
    <row r="2" spans="1:19" ht="15.75" x14ac:dyDescent="0.25">
      <c r="A2" s="44" t="s">
        <v>547</v>
      </c>
    </row>
    <row r="3" spans="1:19" x14ac:dyDescent="0.2">
      <c r="A3" s="22" t="s">
        <v>16</v>
      </c>
    </row>
    <row r="4" spans="1:19" x14ac:dyDescent="0.2">
      <c r="A4" s="384"/>
      <c r="B4" s="384"/>
      <c r="C4" s="411"/>
      <c r="D4" s="384"/>
      <c r="E4" s="384"/>
      <c r="F4" s="384"/>
      <c r="G4" s="384"/>
      <c r="H4" s="384"/>
      <c r="I4" s="384"/>
      <c r="J4" s="384"/>
      <c r="K4" s="384"/>
    </row>
    <row r="5" spans="1:19" ht="15" x14ac:dyDescent="0.25">
      <c r="A5" s="384"/>
      <c r="B5" s="384"/>
      <c r="C5" s="411"/>
      <c r="D5" s="384"/>
      <c r="E5" s="384"/>
      <c r="F5" s="384"/>
      <c r="G5" s="384"/>
      <c r="H5" s="384"/>
      <c r="I5" s="384"/>
      <c r="J5" s="384"/>
      <c r="K5" s="384"/>
      <c r="Q5" s="182" t="s">
        <v>369</v>
      </c>
      <c r="R5" s="247"/>
      <c r="S5" s="209"/>
    </row>
    <row r="6" spans="1:19" x14ac:dyDescent="0.2">
      <c r="A6" s="384"/>
      <c r="B6" s="384"/>
      <c r="C6" s="411"/>
      <c r="D6" s="384"/>
      <c r="E6" s="384"/>
      <c r="F6" s="384"/>
      <c r="G6" s="384"/>
      <c r="H6" s="384"/>
      <c r="I6" s="384"/>
      <c r="J6" s="384"/>
      <c r="K6" s="384"/>
      <c r="Q6" s="245" t="s">
        <v>205</v>
      </c>
      <c r="R6" s="240" t="s">
        <v>377</v>
      </c>
      <c r="S6" s="246"/>
    </row>
    <row r="7" spans="1:19" x14ac:dyDescent="0.2">
      <c r="A7" s="384"/>
      <c r="B7" s="384"/>
      <c r="C7" s="411"/>
      <c r="D7" s="384"/>
      <c r="E7" s="384"/>
      <c r="F7" s="384"/>
      <c r="G7" s="384"/>
      <c r="H7" s="384"/>
      <c r="I7" s="384"/>
      <c r="J7" s="384"/>
      <c r="K7" s="384"/>
    </row>
    <row r="8" spans="1:19" x14ac:dyDescent="0.2">
      <c r="A8" s="384"/>
      <c r="B8" s="384"/>
      <c r="C8" s="411"/>
      <c r="D8" s="384"/>
      <c r="E8" s="384"/>
      <c r="F8" s="384"/>
      <c r="G8" s="384"/>
      <c r="H8" s="384"/>
      <c r="I8" s="384"/>
      <c r="J8" s="384"/>
      <c r="K8" s="384"/>
    </row>
    <row r="9" spans="1:19" x14ac:dyDescent="0.2">
      <c r="A9" s="384"/>
      <c r="B9" s="384"/>
      <c r="C9" s="411"/>
      <c r="D9" s="384"/>
      <c r="E9" s="384"/>
      <c r="F9" s="384"/>
      <c r="G9" s="384"/>
      <c r="H9" s="384"/>
      <c r="I9" s="384"/>
      <c r="J9" s="384"/>
      <c r="K9" s="384"/>
    </row>
    <row r="10" spans="1:19" x14ac:dyDescent="0.2">
      <c r="A10" s="384"/>
      <c r="B10" s="384"/>
      <c r="C10" s="411"/>
      <c r="D10" s="384"/>
      <c r="E10" s="384"/>
      <c r="F10" s="384"/>
      <c r="G10" s="384"/>
      <c r="H10" s="384"/>
      <c r="I10" s="384"/>
      <c r="J10" s="384"/>
      <c r="K10" s="384"/>
    </row>
    <row r="11" spans="1:19" x14ac:dyDescent="0.2">
      <c r="A11" s="384"/>
      <c r="B11" s="384"/>
      <c r="C11" s="411"/>
      <c r="D11" s="384"/>
      <c r="E11" s="384"/>
      <c r="F11" s="384"/>
      <c r="G11" s="384"/>
      <c r="H11" s="384"/>
      <c r="I11" s="384"/>
      <c r="J11" s="384"/>
      <c r="K11" s="384"/>
    </row>
    <row r="12" spans="1:19" x14ac:dyDescent="0.2">
      <c r="A12" s="384"/>
      <c r="B12" s="384"/>
      <c r="C12" s="411"/>
      <c r="D12" s="384"/>
      <c r="E12" s="384"/>
      <c r="F12" s="384"/>
      <c r="G12" s="384"/>
      <c r="H12" s="384"/>
      <c r="I12" s="384"/>
      <c r="J12" s="384"/>
      <c r="K12" s="384"/>
    </row>
    <row r="13" spans="1:19" x14ac:dyDescent="0.2">
      <c r="A13" s="384"/>
      <c r="B13" s="384"/>
      <c r="C13" s="411"/>
      <c r="D13" s="384"/>
      <c r="E13" s="384"/>
      <c r="F13" s="384"/>
      <c r="G13" s="384"/>
      <c r="H13" s="384"/>
      <c r="I13" s="384"/>
      <c r="J13" s="384"/>
      <c r="K13" s="384"/>
    </row>
    <row r="14" spans="1:19" x14ac:dyDescent="0.2">
      <c r="A14" s="384"/>
      <c r="B14" s="384"/>
      <c r="C14" s="411"/>
      <c r="D14" s="384"/>
      <c r="E14" s="384"/>
      <c r="F14" s="384"/>
      <c r="G14" s="384"/>
      <c r="H14" s="384"/>
      <c r="I14" s="384"/>
      <c r="J14" s="384"/>
      <c r="K14" s="384"/>
    </row>
    <row r="15" spans="1:19" x14ac:dyDescent="0.2">
      <c r="A15" s="384"/>
      <c r="B15" s="384"/>
      <c r="C15" s="411"/>
      <c r="D15" s="384"/>
      <c r="E15" s="384"/>
      <c r="F15" s="384"/>
      <c r="G15" s="384"/>
      <c r="H15" s="384"/>
      <c r="I15" s="384"/>
      <c r="J15" s="384"/>
      <c r="K15" s="384"/>
    </row>
    <row r="16" spans="1:19" x14ac:dyDescent="0.2">
      <c r="A16" s="384"/>
      <c r="B16" s="384"/>
      <c r="C16" s="411"/>
      <c r="D16" s="384"/>
      <c r="E16" s="384"/>
      <c r="F16" s="384"/>
      <c r="G16" s="384"/>
      <c r="H16" s="384"/>
      <c r="I16" s="384"/>
      <c r="J16" s="384"/>
      <c r="K16" s="384"/>
    </row>
    <row r="17" spans="1:11" x14ac:dyDescent="0.2">
      <c r="A17" s="384"/>
      <c r="B17" s="384"/>
      <c r="C17" s="411"/>
      <c r="D17" s="384"/>
      <c r="E17" s="384"/>
      <c r="F17" s="384"/>
      <c r="G17" s="384"/>
      <c r="H17" s="384"/>
      <c r="I17" s="384"/>
      <c r="J17" s="384"/>
      <c r="K17" s="384"/>
    </row>
    <row r="18" spans="1:11" x14ac:dyDescent="0.2">
      <c r="A18" s="384"/>
      <c r="B18" s="384"/>
      <c r="C18" s="411"/>
      <c r="D18" s="384"/>
      <c r="E18" s="384"/>
      <c r="F18" s="384"/>
      <c r="G18" s="384"/>
      <c r="H18" s="384"/>
      <c r="I18" s="384"/>
      <c r="J18" s="384"/>
      <c r="K18" s="384"/>
    </row>
    <row r="19" spans="1:11" x14ac:dyDescent="0.2">
      <c r="A19" s="384"/>
      <c r="B19" s="384"/>
      <c r="C19" s="411"/>
      <c r="D19" s="384"/>
      <c r="E19" s="384"/>
      <c r="F19" s="384"/>
      <c r="G19" s="384"/>
      <c r="H19" s="384"/>
      <c r="I19" s="384"/>
      <c r="J19" s="384"/>
      <c r="K19" s="384"/>
    </row>
    <row r="20" spans="1:11" x14ac:dyDescent="0.2">
      <c r="A20" s="384"/>
      <c r="B20" s="384"/>
      <c r="C20" s="411"/>
      <c r="D20" s="384"/>
      <c r="E20" s="384"/>
      <c r="F20" s="384"/>
      <c r="G20" s="384"/>
      <c r="H20" s="384"/>
      <c r="I20" s="384"/>
      <c r="J20" s="384"/>
      <c r="K20" s="384"/>
    </row>
    <row r="21" spans="1:11" x14ac:dyDescent="0.2">
      <c r="A21" s="384"/>
      <c r="B21" s="384"/>
      <c r="C21" s="411"/>
      <c r="D21" s="384"/>
      <c r="E21" s="384"/>
      <c r="F21" s="384"/>
      <c r="G21" s="384"/>
      <c r="H21" s="384"/>
      <c r="I21" s="384"/>
      <c r="J21" s="384"/>
      <c r="K21" s="384"/>
    </row>
    <row r="22" spans="1:11" x14ac:dyDescent="0.2">
      <c r="A22" s="384"/>
      <c r="B22" s="384"/>
      <c r="C22" s="411"/>
      <c r="D22" s="384"/>
      <c r="E22" s="384"/>
      <c r="F22" s="384"/>
      <c r="G22" s="384"/>
      <c r="H22" s="384"/>
      <c r="I22" s="384"/>
      <c r="J22" s="384"/>
      <c r="K22" s="384"/>
    </row>
    <row r="23" spans="1:11" x14ac:dyDescent="0.2">
      <c r="A23" s="384"/>
      <c r="B23" s="384"/>
      <c r="C23" s="411"/>
      <c r="D23" s="384"/>
      <c r="E23" s="384"/>
      <c r="F23" s="384"/>
      <c r="G23" s="384"/>
      <c r="H23" s="384"/>
      <c r="I23" s="384"/>
      <c r="J23" s="384"/>
      <c r="K23" s="384"/>
    </row>
    <row r="24" spans="1:11" x14ac:dyDescent="0.2">
      <c r="A24" s="384"/>
      <c r="B24" s="384"/>
      <c r="C24" s="411"/>
      <c r="D24" s="384"/>
      <c r="E24" s="384"/>
      <c r="F24" s="384"/>
      <c r="G24" s="384"/>
      <c r="H24" s="384"/>
      <c r="I24" s="384"/>
      <c r="J24" s="384"/>
      <c r="K24" s="384"/>
    </row>
    <row r="25" spans="1:11" x14ac:dyDescent="0.2">
      <c r="A25" s="384"/>
      <c r="B25" s="384"/>
      <c r="C25" s="411"/>
      <c r="D25" s="384"/>
      <c r="E25" s="384"/>
      <c r="F25" s="384"/>
      <c r="G25" s="384"/>
      <c r="H25" s="384"/>
      <c r="I25" s="384"/>
      <c r="J25" s="384"/>
      <c r="K25" s="384"/>
    </row>
    <row r="26" spans="1:11" x14ac:dyDescent="0.2">
      <c r="B26" s="3"/>
      <c r="C26" s="242" t="s">
        <v>511</v>
      </c>
    </row>
    <row r="27" spans="1:11" ht="38.25" x14ac:dyDescent="0.2">
      <c r="B27" s="3"/>
      <c r="C27" s="558" t="s">
        <v>512</v>
      </c>
      <c r="D27" s="559" t="s">
        <v>579</v>
      </c>
    </row>
    <row r="28" spans="1:11" x14ac:dyDescent="0.2">
      <c r="B28" s="5" t="s">
        <v>12</v>
      </c>
      <c r="C28" s="9"/>
      <c r="D28" s="9"/>
    </row>
    <row r="29" spans="1:11" x14ac:dyDescent="0.2">
      <c r="B29">
        <v>2008</v>
      </c>
      <c r="C29" s="15"/>
      <c r="D29" s="6">
        <f t="shared" ref="D29:D42" si="0">AVERAGE($C$30:$C$39)</f>
        <v>2.32766344712</v>
      </c>
    </row>
    <row r="30" spans="1:11" x14ac:dyDescent="0.2">
      <c r="B30">
        <v>2009</v>
      </c>
      <c r="C30" s="29">
        <v>3.7770274081999999</v>
      </c>
      <c r="D30" s="6">
        <f t="shared" si="0"/>
        <v>2.32766344712</v>
      </c>
    </row>
    <row r="31" spans="1:11" x14ac:dyDescent="0.2">
      <c r="B31">
        <v>2010</v>
      </c>
      <c r="C31" s="29">
        <v>3.9780037397000001</v>
      </c>
      <c r="D31" s="6">
        <f t="shared" si="0"/>
        <v>2.32766344712</v>
      </c>
    </row>
    <row r="32" spans="1:11" x14ac:dyDescent="0.2">
      <c r="B32">
        <v>2011</v>
      </c>
      <c r="C32" s="29">
        <v>3.0469274137000002</v>
      </c>
      <c r="D32" s="6">
        <f t="shared" si="0"/>
        <v>2.32766344712</v>
      </c>
    </row>
    <row r="33" spans="2:4" x14ac:dyDescent="0.2">
      <c r="B33">
        <v>2012</v>
      </c>
      <c r="C33" s="29">
        <v>2.1223238769999999</v>
      </c>
      <c r="D33" s="6">
        <f t="shared" si="0"/>
        <v>2.32766344712</v>
      </c>
    </row>
    <row r="34" spans="2:4" x14ac:dyDescent="0.2">
      <c r="B34">
        <v>2013</v>
      </c>
      <c r="C34" s="29">
        <v>2.1556190247</v>
      </c>
      <c r="D34" s="6">
        <f t="shared" si="0"/>
        <v>2.32766344712</v>
      </c>
    </row>
    <row r="35" spans="2:4" x14ac:dyDescent="0.2">
      <c r="B35">
        <v>2014</v>
      </c>
      <c r="C35" s="29">
        <v>2.0735442219000002</v>
      </c>
      <c r="D35" s="6">
        <f t="shared" si="0"/>
        <v>2.32766344712</v>
      </c>
    </row>
    <row r="36" spans="2:4" x14ac:dyDescent="0.2">
      <c r="B36">
        <v>2015</v>
      </c>
      <c r="C36" s="29">
        <v>1.4591209178</v>
      </c>
      <c r="D36" s="6">
        <f t="shared" si="0"/>
        <v>2.32766344712</v>
      </c>
    </row>
    <row r="37" spans="2:4" x14ac:dyDescent="0.2">
      <c r="B37">
        <v>2016</v>
      </c>
      <c r="C37" s="29">
        <v>1.1467601284</v>
      </c>
      <c r="D37" s="6">
        <f t="shared" si="0"/>
        <v>2.32766344712</v>
      </c>
    </row>
    <row r="38" spans="2:4" x14ac:dyDescent="0.2">
      <c r="B38">
        <v>2017</v>
      </c>
      <c r="C38" s="29">
        <v>2.0330684932</v>
      </c>
      <c r="D38" s="6">
        <f t="shared" si="0"/>
        <v>2.32766344712</v>
      </c>
    </row>
    <row r="39" spans="2:4" x14ac:dyDescent="0.2">
      <c r="B39">
        <v>2018</v>
      </c>
      <c r="C39" s="29">
        <v>1.4842392466000001</v>
      </c>
      <c r="D39" s="6">
        <f t="shared" si="0"/>
        <v>2.32766344712</v>
      </c>
    </row>
    <row r="40" spans="2:4" x14ac:dyDescent="0.2">
      <c r="B40">
        <v>2019</v>
      </c>
      <c r="C40" s="29">
        <v>1.9741780821999999</v>
      </c>
      <c r="D40" s="6">
        <f t="shared" si="0"/>
        <v>2.32766344712</v>
      </c>
    </row>
    <row r="41" spans="2:4" x14ac:dyDescent="0.2">
      <c r="B41">
        <v>2020</v>
      </c>
      <c r="C41" s="29">
        <v>2.5294535519000001</v>
      </c>
      <c r="D41" s="6">
        <f t="shared" si="0"/>
        <v>2.32766344712</v>
      </c>
    </row>
    <row r="42" spans="2:4" x14ac:dyDescent="0.2">
      <c r="B42" s="9">
        <f>B41+1</f>
        <v>2021</v>
      </c>
      <c r="C42" s="67"/>
      <c r="D42" s="66">
        <f t="shared" si="0"/>
        <v>2.32766344712</v>
      </c>
    </row>
    <row r="43" spans="2:4" x14ac:dyDescent="0.2">
      <c r="B43" s="370" t="s">
        <v>549</v>
      </c>
      <c r="C43"/>
    </row>
    <row r="44" spans="2:4" x14ac:dyDescent="0.2">
      <c r="B44" s="32" t="str">
        <f>"Note: Black line represents "&amp;$D$27&amp;" ("&amp;ROUND($D$42,1)&amp;" million barrels per day)."</f>
        <v>Note: Black line represents 2009-2018 average (2.3 million barrels per day).</v>
      </c>
      <c r="C44"/>
    </row>
    <row r="45" spans="2:4" x14ac:dyDescent="0.2">
      <c r="C45"/>
    </row>
    <row r="46" spans="2:4" x14ac:dyDescent="0.2">
      <c r="B46" s="5"/>
      <c r="C46" s="92" t="s">
        <v>0</v>
      </c>
    </row>
    <row r="47" spans="2:4" x14ac:dyDescent="0.2">
      <c r="B47">
        <v>10.8</v>
      </c>
      <c r="C47">
        <v>0</v>
      </c>
    </row>
    <row r="48" spans="2:4" x14ac:dyDescent="0.2">
      <c r="B48" s="9">
        <v>10.8</v>
      </c>
      <c r="C48" s="9">
        <v>1</v>
      </c>
    </row>
    <row r="49" spans="2:3" x14ac:dyDescent="0.2">
      <c r="B49" s="6"/>
      <c r="C49"/>
    </row>
    <row r="50" spans="2:3" x14ac:dyDescent="0.2">
      <c r="B50" s="6"/>
      <c r="C50"/>
    </row>
    <row r="51" spans="2:3" x14ac:dyDescent="0.2">
      <c r="B51" s="6"/>
      <c r="C51"/>
    </row>
    <row r="52" spans="2:3" x14ac:dyDescent="0.2">
      <c r="B52" s="6"/>
      <c r="C52"/>
    </row>
    <row r="53" spans="2:3" x14ac:dyDescent="0.2">
      <c r="B53" s="6"/>
      <c r="C53"/>
    </row>
    <row r="54" spans="2:3" x14ac:dyDescent="0.2">
      <c r="B54" s="6"/>
      <c r="C54"/>
    </row>
    <row r="55" spans="2:3" x14ac:dyDescent="0.2">
      <c r="B55" s="6"/>
      <c r="C55"/>
    </row>
    <row r="56" spans="2:3" x14ac:dyDescent="0.2">
      <c r="B56" s="6"/>
      <c r="C56"/>
    </row>
    <row r="57" spans="2:3" x14ac:dyDescent="0.2">
      <c r="B57" s="6"/>
      <c r="C57"/>
    </row>
    <row r="58" spans="2:3" x14ac:dyDescent="0.2">
      <c r="B58" s="6"/>
      <c r="C58"/>
    </row>
    <row r="59" spans="2:3" x14ac:dyDescent="0.2">
      <c r="B59" s="6"/>
      <c r="C59"/>
    </row>
    <row r="60" spans="2:3" x14ac:dyDescent="0.2">
      <c r="B60" s="6"/>
      <c r="C60"/>
    </row>
    <row r="61" spans="2:3" x14ac:dyDescent="0.2">
      <c r="B61" s="6"/>
      <c r="C61"/>
    </row>
    <row r="62" spans="2:3" x14ac:dyDescent="0.2">
      <c r="B62" s="6"/>
      <c r="C62"/>
    </row>
    <row r="63" spans="2:3" x14ac:dyDescent="0.2">
      <c r="B63" s="6"/>
      <c r="C63"/>
    </row>
  </sheetData>
  <hyperlinks>
    <hyperlink ref="A3" location="Contents!A1" display="Return to Contents"/>
  </hyperlinks>
  <pageMargins left="0.75" right="0.75" top="1" bottom="1" header="0.5" footer="0.5"/>
  <pageSetup scale="89" fitToHeight="2" orientation="landscape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Q118"/>
  <sheetViews>
    <sheetView workbookViewId="0"/>
  </sheetViews>
  <sheetFormatPr defaultRowHeight="12.75" x14ac:dyDescent="0.2"/>
  <cols>
    <col min="16" max="16" width="23.28515625" customWidth="1"/>
    <col min="17" max="17" width="17.28515625" customWidth="1"/>
  </cols>
  <sheetData>
    <row r="1" spans="1:17" x14ac:dyDescent="0.2">
      <c r="L1" s="119"/>
    </row>
    <row r="2" spans="1:17" ht="15.75" x14ac:dyDescent="0.25">
      <c r="A2" s="44" t="s">
        <v>547</v>
      </c>
    </row>
    <row r="3" spans="1:17" x14ac:dyDescent="0.2">
      <c r="A3" s="22" t="s">
        <v>16</v>
      </c>
      <c r="L3" s="30"/>
    </row>
    <row r="4" spans="1:17" x14ac:dyDescent="0.2">
      <c r="A4" s="384"/>
      <c r="B4" s="384"/>
      <c r="C4" s="384"/>
      <c r="D4" s="384"/>
      <c r="E4" s="384"/>
      <c r="F4" s="384"/>
      <c r="G4" s="384"/>
      <c r="H4" s="384"/>
      <c r="I4" s="384"/>
      <c r="J4" s="384"/>
      <c r="K4" s="384"/>
    </row>
    <row r="5" spans="1:17" x14ac:dyDescent="0.2">
      <c r="A5" s="384"/>
      <c r="B5" s="384"/>
      <c r="C5" s="384"/>
      <c r="D5" s="384"/>
      <c r="E5" s="384"/>
      <c r="F5" s="384"/>
      <c r="G5" s="384"/>
      <c r="H5" s="384"/>
      <c r="I5" s="384"/>
      <c r="J5" s="384"/>
      <c r="K5" s="384"/>
      <c r="P5" s="182" t="s">
        <v>369</v>
      </c>
      <c r="Q5" s="183"/>
    </row>
    <row r="6" spans="1:17" x14ac:dyDescent="0.2">
      <c r="A6" s="384"/>
      <c r="B6" s="384"/>
      <c r="C6" s="384"/>
      <c r="D6" s="384"/>
      <c r="E6" s="384"/>
      <c r="F6" s="384"/>
      <c r="G6" s="384"/>
      <c r="H6" s="384"/>
      <c r="I6" s="384"/>
      <c r="J6" s="384"/>
      <c r="K6" s="384"/>
      <c r="P6" s="345" t="s">
        <v>378</v>
      </c>
      <c r="Q6" s="246" t="s">
        <v>379</v>
      </c>
    </row>
    <row r="7" spans="1:17" x14ac:dyDescent="0.2">
      <c r="A7" s="384"/>
      <c r="B7" s="384"/>
      <c r="C7" s="384"/>
      <c r="D7" s="384"/>
      <c r="E7" s="384"/>
      <c r="F7" s="384"/>
      <c r="G7" s="384"/>
      <c r="H7" s="384"/>
      <c r="I7" s="384"/>
      <c r="J7" s="384"/>
      <c r="K7" s="384"/>
      <c r="P7" s="201"/>
    </row>
    <row r="8" spans="1:17" x14ac:dyDescent="0.2">
      <c r="A8" s="384"/>
      <c r="B8" s="384"/>
      <c r="C8" s="384"/>
      <c r="D8" s="384"/>
      <c r="E8" s="384"/>
      <c r="F8" s="384"/>
      <c r="G8" s="384"/>
      <c r="H8" s="384"/>
      <c r="I8" s="384"/>
      <c r="J8" s="384"/>
      <c r="K8" s="384"/>
    </row>
    <row r="9" spans="1:17" x14ac:dyDescent="0.2">
      <c r="A9" s="384"/>
      <c r="B9" s="384"/>
      <c r="C9" s="384"/>
      <c r="D9" s="384"/>
      <c r="E9" s="384"/>
      <c r="F9" s="384"/>
      <c r="G9" s="384"/>
      <c r="H9" s="384"/>
      <c r="I9" s="384"/>
      <c r="J9" s="384"/>
      <c r="K9" s="384"/>
    </row>
    <row r="10" spans="1:17" x14ac:dyDescent="0.2">
      <c r="A10" s="384"/>
      <c r="B10" s="384"/>
      <c r="C10" s="384"/>
      <c r="D10" s="384"/>
      <c r="E10" s="384"/>
      <c r="F10" s="384"/>
      <c r="G10" s="384"/>
      <c r="H10" s="384"/>
      <c r="I10" s="384"/>
      <c r="J10" s="384"/>
      <c r="K10" s="384"/>
    </row>
    <row r="11" spans="1:17" x14ac:dyDescent="0.2">
      <c r="A11" s="384"/>
      <c r="B11" s="384"/>
      <c r="C11" s="384"/>
      <c r="D11" s="384"/>
      <c r="E11" s="384"/>
      <c r="F11" s="384"/>
      <c r="G11" s="384"/>
      <c r="H11" s="384"/>
      <c r="I11" s="384"/>
      <c r="J11" s="384"/>
      <c r="K11" s="384"/>
    </row>
    <row r="12" spans="1:17" x14ac:dyDescent="0.2">
      <c r="A12" s="384"/>
      <c r="B12" s="384"/>
      <c r="C12" s="384"/>
      <c r="D12" s="384"/>
      <c r="E12" s="384"/>
      <c r="F12" s="384"/>
      <c r="G12" s="384"/>
      <c r="H12" s="384"/>
      <c r="I12" s="384"/>
      <c r="J12" s="384"/>
      <c r="K12" s="384"/>
    </row>
    <row r="13" spans="1:17" x14ac:dyDescent="0.2">
      <c r="A13" s="384"/>
      <c r="B13" s="384"/>
      <c r="C13" s="384"/>
      <c r="D13" s="384"/>
      <c r="E13" s="384"/>
      <c r="F13" s="384"/>
      <c r="G13" s="384"/>
      <c r="H13" s="384"/>
      <c r="I13" s="384"/>
      <c r="J13" s="384"/>
      <c r="K13" s="384"/>
    </row>
    <row r="14" spans="1:17" x14ac:dyDescent="0.2">
      <c r="A14" s="384"/>
      <c r="B14" s="384"/>
      <c r="C14" s="384"/>
      <c r="D14" s="384"/>
      <c r="E14" s="384"/>
      <c r="F14" s="384"/>
      <c r="G14" s="384"/>
      <c r="H14" s="384"/>
      <c r="I14" s="384"/>
      <c r="J14" s="384"/>
      <c r="K14" s="384"/>
    </row>
    <row r="15" spans="1:17" x14ac:dyDescent="0.2">
      <c r="A15" s="384"/>
      <c r="B15" s="384"/>
      <c r="C15" s="384"/>
      <c r="D15" s="384"/>
      <c r="E15" s="384"/>
      <c r="F15" s="384"/>
      <c r="G15" s="384"/>
      <c r="H15" s="384"/>
      <c r="I15" s="384"/>
      <c r="J15" s="384"/>
      <c r="K15" s="384"/>
    </row>
    <row r="16" spans="1:17" x14ac:dyDescent="0.2">
      <c r="A16" s="384"/>
      <c r="B16" s="384"/>
      <c r="C16" s="384"/>
      <c r="D16" s="384"/>
      <c r="E16" s="384"/>
      <c r="F16" s="384"/>
      <c r="G16" s="384"/>
      <c r="H16" s="384"/>
      <c r="I16" s="384"/>
      <c r="J16" s="384"/>
      <c r="K16" s="384"/>
    </row>
    <row r="17" spans="1:11" x14ac:dyDescent="0.2">
      <c r="A17" s="384"/>
      <c r="B17" s="384"/>
      <c r="C17" s="384"/>
      <c r="D17" s="384"/>
      <c r="E17" s="384"/>
      <c r="F17" s="384"/>
      <c r="G17" s="384"/>
      <c r="H17" s="384"/>
      <c r="I17" s="384"/>
      <c r="J17" s="384"/>
      <c r="K17" s="384"/>
    </row>
    <row r="18" spans="1:11" x14ac:dyDescent="0.2">
      <c r="A18" s="384"/>
      <c r="B18" s="384"/>
      <c r="C18" s="384"/>
      <c r="D18" s="384"/>
      <c r="E18" s="384"/>
      <c r="F18" s="384"/>
      <c r="G18" s="384"/>
      <c r="H18" s="384"/>
      <c r="I18" s="384"/>
      <c r="J18" s="384"/>
      <c r="K18" s="384"/>
    </row>
    <row r="19" spans="1:11" x14ac:dyDescent="0.2">
      <c r="A19" s="384"/>
      <c r="B19" s="384"/>
      <c r="C19" s="384"/>
      <c r="D19" s="384"/>
      <c r="E19" s="384"/>
      <c r="F19" s="384"/>
      <c r="G19" s="384"/>
      <c r="H19" s="384"/>
      <c r="I19" s="384"/>
      <c r="J19" s="384"/>
      <c r="K19" s="384"/>
    </row>
    <row r="20" spans="1:11" x14ac:dyDescent="0.2">
      <c r="A20" s="384"/>
      <c r="B20" s="384"/>
      <c r="C20" s="384"/>
      <c r="D20" s="384"/>
      <c r="E20" s="384"/>
      <c r="F20" s="384"/>
      <c r="G20" s="384"/>
      <c r="H20" s="384"/>
      <c r="I20" s="384"/>
      <c r="J20" s="384"/>
      <c r="K20" s="384"/>
    </row>
    <row r="21" spans="1:11" x14ac:dyDescent="0.2">
      <c r="A21" s="384"/>
      <c r="B21" s="384"/>
      <c r="C21" s="384"/>
      <c r="D21" s="384"/>
      <c r="E21" s="384"/>
      <c r="F21" s="384"/>
      <c r="G21" s="384"/>
      <c r="H21" s="384"/>
      <c r="I21" s="384"/>
      <c r="J21" s="384"/>
      <c r="K21" s="384"/>
    </row>
    <row r="22" spans="1:11" x14ac:dyDescent="0.2">
      <c r="A22" s="384"/>
      <c r="B22" s="384"/>
      <c r="C22" s="384"/>
      <c r="D22" s="384"/>
      <c r="E22" s="384"/>
      <c r="F22" s="384"/>
      <c r="G22" s="384"/>
      <c r="H22" s="384"/>
      <c r="I22" s="384"/>
      <c r="J22" s="384"/>
      <c r="K22" s="384"/>
    </row>
    <row r="23" spans="1:11" x14ac:dyDescent="0.2">
      <c r="A23" s="384"/>
      <c r="B23" s="384"/>
      <c r="C23" s="384"/>
      <c r="D23" s="384"/>
      <c r="E23" s="384"/>
      <c r="F23" s="384"/>
      <c r="G23" s="384"/>
      <c r="H23" s="384"/>
      <c r="I23" s="384"/>
      <c r="J23" s="384"/>
      <c r="K23" s="384"/>
    </row>
    <row r="24" spans="1:11" x14ac:dyDescent="0.2">
      <c r="A24" s="384"/>
      <c r="B24" s="384"/>
      <c r="C24" s="384"/>
      <c r="D24" s="384"/>
      <c r="E24" s="384"/>
      <c r="F24" s="384"/>
      <c r="G24" s="384"/>
      <c r="H24" s="384"/>
      <c r="I24" s="384"/>
      <c r="J24" s="384"/>
      <c r="K24" s="384"/>
    </row>
    <row r="25" spans="1:11" x14ac:dyDescent="0.2">
      <c r="B25" s="580" t="s">
        <v>195</v>
      </c>
      <c r="C25" s="581"/>
      <c r="D25" s="581"/>
      <c r="E25" s="581"/>
    </row>
    <row r="26" spans="1:11" x14ac:dyDescent="0.2">
      <c r="B26" s="581"/>
      <c r="C26" s="581"/>
      <c r="D26" s="581"/>
      <c r="E26" s="581"/>
    </row>
    <row r="27" spans="1:11" x14ac:dyDescent="0.2">
      <c r="A27" s="3"/>
      <c r="B27" s="74" t="s">
        <v>513</v>
      </c>
      <c r="C27" s="579" t="s">
        <v>580</v>
      </c>
      <c r="D27" s="579"/>
      <c r="E27" s="579"/>
    </row>
    <row r="28" spans="1:11" x14ac:dyDescent="0.2">
      <c r="A28" s="5"/>
      <c r="B28" s="75" t="s">
        <v>514</v>
      </c>
      <c r="C28" s="39" t="s">
        <v>8</v>
      </c>
      <c r="D28" s="39" t="s">
        <v>9</v>
      </c>
      <c r="E28" s="40" t="s">
        <v>13</v>
      </c>
    </row>
    <row r="29" spans="1:11" x14ac:dyDescent="0.2">
      <c r="A29" s="1">
        <v>41640</v>
      </c>
      <c r="B29" s="12">
        <v>54.910057258000002</v>
      </c>
      <c r="C29" s="43">
        <f>+MIN($B$29,$B$41,$B$53,$B$65,$B$77)</f>
        <v>54.910057258000002</v>
      </c>
      <c r="D29" s="43">
        <f>+MAX($B$29,$B$41,$B$53,$B$65,$B$77)</f>
        <v>65.510964255999994</v>
      </c>
      <c r="E29" s="17">
        <f t="shared" ref="E29:E92" si="0">D29-C29</f>
        <v>10.600906997999992</v>
      </c>
      <c r="G29" s="43"/>
      <c r="H29" s="17"/>
    </row>
    <row r="30" spans="1:11" x14ac:dyDescent="0.2">
      <c r="A30" s="1">
        <v>41671</v>
      </c>
      <c r="B30" s="12">
        <v>56.421352777000003</v>
      </c>
      <c r="C30" s="43">
        <f>+MIN($B$30,$B$42,$B$54,$B$66,$B$78)</f>
        <v>56.421352777000003</v>
      </c>
      <c r="D30" s="43">
        <f>+MAX($B$30,$B$42,$B$54,$B$66,$B$78)</f>
        <v>64.431838644999999</v>
      </c>
      <c r="E30" s="17">
        <f t="shared" si="0"/>
        <v>8.0104858679999964</v>
      </c>
      <c r="G30" s="43"/>
      <c r="H30" s="17"/>
    </row>
    <row r="31" spans="1:11" x14ac:dyDescent="0.2">
      <c r="A31" s="1">
        <v>41699</v>
      </c>
      <c r="B31" s="12">
        <v>56.991174751999999</v>
      </c>
      <c r="C31" s="43">
        <f>+MIN($B$31,$B$43,$B$55,$B$67,$B$79)</f>
        <v>56.991174751999999</v>
      </c>
      <c r="D31" s="43">
        <f>+MAX($B$31,$B$43,$B$55,$B$67,$B$79)</f>
        <v>66.102122889</v>
      </c>
      <c r="E31" s="17">
        <f t="shared" si="0"/>
        <v>9.1109481370000012</v>
      </c>
      <c r="G31" s="43"/>
      <c r="H31" s="17"/>
    </row>
    <row r="32" spans="1:11" x14ac:dyDescent="0.2">
      <c r="A32" s="1">
        <v>41730</v>
      </c>
      <c r="B32" s="12">
        <v>58.236890977000002</v>
      </c>
      <c r="C32" s="43">
        <f>+MIN($B$32,$B$44,$B$56,$B$68,$B$80)</f>
        <v>58.236890977000002</v>
      </c>
      <c r="D32" s="43">
        <f>+MAX($B$32,$B$44,$B$56,$B$68,$B$80)</f>
        <v>66.731948107999997</v>
      </c>
      <c r="E32" s="17">
        <f t="shared" si="0"/>
        <v>8.4950571309999958</v>
      </c>
      <c r="G32" s="43"/>
      <c r="H32" s="17"/>
    </row>
    <row r="33" spans="1:8" x14ac:dyDescent="0.2">
      <c r="A33" s="1">
        <v>41760</v>
      </c>
      <c r="B33" s="12">
        <v>58.672855822000002</v>
      </c>
      <c r="C33" s="43">
        <f>+MIN($B$33,$B$45,$B$57,$B$69,$B$81)</f>
        <v>58.672855822000002</v>
      </c>
      <c r="D33" s="43">
        <f>+MAX($B$33,$B$45,$B$57,$B$69,$B$81)</f>
        <v>65.764740227000004</v>
      </c>
      <c r="E33" s="17">
        <f t="shared" si="0"/>
        <v>7.0918844050000018</v>
      </c>
      <c r="G33" s="43"/>
      <c r="H33" s="17"/>
    </row>
    <row r="34" spans="1:8" x14ac:dyDescent="0.2">
      <c r="A34" s="1">
        <v>41791</v>
      </c>
      <c r="B34" s="12">
        <v>57.170212972000002</v>
      </c>
      <c r="C34" s="43">
        <f>+MIN($B$34,$B$46,$B$58,$B$70,$B$82)</f>
        <v>57.170212972000002</v>
      </c>
      <c r="D34" s="43">
        <f>+MAX($B$34,$B$46,$B$58,$B$70,$B$82)</f>
        <v>65.878225997000001</v>
      </c>
      <c r="E34" s="17">
        <f t="shared" si="0"/>
        <v>8.7080130249999996</v>
      </c>
      <c r="G34" s="43"/>
      <c r="H34" s="17"/>
    </row>
    <row r="35" spans="1:8" x14ac:dyDescent="0.2">
      <c r="A35" s="1">
        <v>41821</v>
      </c>
      <c r="B35" s="12">
        <v>58.149670939000004</v>
      </c>
      <c r="C35" s="43">
        <f>+MIN($B$35,$B$47,$B$59,$B$71,$B$83)</f>
        <v>58.034491484</v>
      </c>
      <c r="D35" s="43">
        <f>+MAX($B$35,$B$47,$B$59,$B$71,$B$83)</f>
        <v>64.809928244000005</v>
      </c>
      <c r="E35" s="17">
        <f t="shared" si="0"/>
        <v>6.7754367600000052</v>
      </c>
      <c r="G35" s="43"/>
      <c r="H35" s="17"/>
    </row>
    <row r="36" spans="1:8" x14ac:dyDescent="0.2">
      <c r="A36" s="1">
        <v>41852</v>
      </c>
      <c r="B36" s="12">
        <v>58.803082961000001</v>
      </c>
      <c r="C36" s="43">
        <f>+MIN($B$36,$B$48,$B$60,$B$72,$B$84)</f>
        <v>58.803082961000001</v>
      </c>
      <c r="D36" s="43">
        <f>+MAX($B$36,$B$48,$B$60,$B$72,$B$84)</f>
        <v>65.735935603000001</v>
      </c>
      <c r="E36" s="17">
        <f t="shared" si="0"/>
        <v>6.9328526420000003</v>
      </c>
      <c r="G36" s="43"/>
      <c r="H36" s="17"/>
    </row>
    <row r="37" spans="1:8" x14ac:dyDescent="0.2">
      <c r="A37" s="1">
        <v>41883</v>
      </c>
      <c r="B37" s="12">
        <v>58.343067267000002</v>
      </c>
      <c r="C37" s="43">
        <f>+MIN($B$37,$B$49,$B$61,$B$73,$B$85)</f>
        <v>58.343067267000002</v>
      </c>
      <c r="D37" s="43">
        <f>+MAX($B$37,$B$49,$B$61,$B$73,$B$85)</f>
        <v>65.913942517999999</v>
      </c>
      <c r="E37" s="17">
        <f t="shared" si="0"/>
        <v>7.5708752509999968</v>
      </c>
      <c r="G37" s="43"/>
      <c r="H37" s="17"/>
    </row>
    <row r="38" spans="1:8" x14ac:dyDescent="0.2">
      <c r="A38" s="1">
        <v>41913</v>
      </c>
      <c r="B38" s="12">
        <v>59.016088324999998</v>
      </c>
      <c r="C38" s="43">
        <f>+MIN($B$38,$B$50,$B$62,$B$74,$B$86)</f>
        <v>59.016088324999998</v>
      </c>
      <c r="D38" s="43">
        <f>+MAX($B$38,$B$50,$B$62,$B$74,$B$86)</f>
        <v>64.866726669000002</v>
      </c>
      <c r="E38" s="17">
        <f t="shared" si="0"/>
        <v>5.8506383440000036</v>
      </c>
      <c r="G38" s="43"/>
      <c r="H38" s="17"/>
    </row>
    <row r="39" spans="1:8" x14ac:dyDescent="0.2">
      <c r="A39" s="1">
        <v>41944</v>
      </c>
      <c r="B39" s="12">
        <v>57.263354524</v>
      </c>
      <c r="C39" s="43">
        <f>+MIN($B$39,$B$51,$B$63,$B$75,$B$87)</f>
        <v>57.263354524</v>
      </c>
      <c r="D39" s="43">
        <f>+MAX($B$39,$B$51,$B$63,$B$75,$B$87)</f>
        <v>63.169352680000003</v>
      </c>
      <c r="E39" s="17">
        <f t="shared" si="0"/>
        <v>5.9059981560000026</v>
      </c>
      <c r="G39" s="43"/>
      <c r="H39" s="17"/>
    </row>
    <row r="40" spans="1:8" x14ac:dyDescent="0.2">
      <c r="A40" s="1">
        <v>41974</v>
      </c>
      <c r="B40" s="12">
        <v>58.839480100999999</v>
      </c>
      <c r="C40" s="43">
        <f>+MIN($B$40,$B$52,$B$64,$B$76,$B$88)</f>
        <v>58.839480100999999</v>
      </c>
      <c r="D40" s="43">
        <f>+MAX($B$40,$B$52,$B$64,$B$76,$B$88)</f>
        <v>65.374744898000003</v>
      </c>
      <c r="E40" s="17">
        <f t="shared" si="0"/>
        <v>6.5352647970000035</v>
      </c>
      <c r="G40" s="43"/>
      <c r="H40" s="17"/>
    </row>
    <row r="41" spans="1:8" x14ac:dyDescent="0.2">
      <c r="A41" s="1">
        <v>42005</v>
      </c>
      <c r="B41" s="12">
        <v>56.935404536</v>
      </c>
      <c r="C41" s="43">
        <f>+MIN($B$29,$B$41,$B$53,$B$65,$B$77)</f>
        <v>54.910057258000002</v>
      </c>
      <c r="D41" s="43">
        <f>+MAX($B$29,$B$41,$B$53,$B$65,$B$77)</f>
        <v>65.510964255999994</v>
      </c>
      <c r="E41" s="17">
        <f t="shared" si="0"/>
        <v>10.600906997999992</v>
      </c>
      <c r="G41" s="43"/>
      <c r="H41" s="17"/>
    </row>
    <row r="42" spans="1:8" x14ac:dyDescent="0.2">
      <c r="A42" s="1">
        <v>42036</v>
      </c>
      <c r="B42" s="12">
        <v>58.801419068000001</v>
      </c>
      <c r="C42" s="43">
        <f>+MIN($B$30,$B$42,$B$54,$B$66,$B$78)</f>
        <v>56.421352777000003</v>
      </c>
      <c r="D42" s="43">
        <f>+MAX($B$30,$B$42,$B$54,$B$66,$B$78)</f>
        <v>64.431838644999999</v>
      </c>
      <c r="E42" s="17">
        <f t="shared" si="0"/>
        <v>8.0104858679999964</v>
      </c>
      <c r="G42" s="43"/>
      <c r="H42" s="17"/>
    </row>
    <row r="43" spans="1:8" x14ac:dyDescent="0.2">
      <c r="A43" s="1">
        <v>42064</v>
      </c>
      <c r="B43" s="12">
        <v>60.542615564000002</v>
      </c>
      <c r="C43" s="43">
        <f>+MIN($B$31,$B$43,$B$55,$B$67,$B$79)</f>
        <v>56.991174751999999</v>
      </c>
      <c r="D43" s="43">
        <f>+MAX($B$31,$B$43,$B$55,$B$67,$B$79)</f>
        <v>66.102122889</v>
      </c>
      <c r="E43" s="17">
        <f t="shared" si="0"/>
        <v>9.1109481370000012</v>
      </c>
      <c r="G43" s="43"/>
      <c r="H43" s="17"/>
    </row>
    <row r="44" spans="1:8" x14ac:dyDescent="0.2">
      <c r="A44" s="1">
        <v>42095</v>
      </c>
      <c r="B44" s="12">
        <v>62.795401091000002</v>
      </c>
      <c r="C44" s="43">
        <f>+MIN($B$32,$B$44,$B$56,$B$68,$B$80)</f>
        <v>58.236890977000002</v>
      </c>
      <c r="D44" s="43">
        <f>+MAX($B$32,$B$44,$B$56,$B$68,$B$80)</f>
        <v>66.731948107999997</v>
      </c>
      <c r="E44" s="17">
        <f t="shared" si="0"/>
        <v>8.4950571309999958</v>
      </c>
      <c r="G44" s="43"/>
      <c r="H44" s="17"/>
    </row>
    <row r="45" spans="1:8" x14ac:dyDescent="0.2">
      <c r="A45" s="1">
        <v>42125</v>
      </c>
      <c r="B45" s="12">
        <v>61.727746670999998</v>
      </c>
      <c r="C45" s="43">
        <f>+MIN($B$33,$B$45,$B$57,$B$69,$B$81)</f>
        <v>58.672855822000002</v>
      </c>
      <c r="D45" s="43">
        <f>+MAX($B$33,$B$45,$B$57,$B$69,$B$81)</f>
        <v>65.764740227000004</v>
      </c>
      <c r="E45" s="17">
        <f t="shared" si="0"/>
        <v>7.0918844050000018</v>
      </c>
      <c r="G45" s="43"/>
      <c r="H45" s="17"/>
    </row>
    <row r="46" spans="1:8" x14ac:dyDescent="0.2">
      <c r="A46" s="1">
        <v>42156</v>
      </c>
      <c r="B46" s="12">
        <v>60.677446367999998</v>
      </c>
      <c r="C46" s="43">
        <f>+MIN($B$34,$B$46,$B$58,$B$70,$B$82)</f>
        <v>57.170212972000002</v>
      </c>
      <c r="D46" s="43">
        <f>+MAX($B$34,$B$46,$B$58,$B$70,$B$82)</f>
        <v>65.878225997000001</v>
      </c>
      <c r="E46" s="17">
        <f t="shared" si="0"/>
        <v>8.7080130249999996</v>
      </c>
      <c r="G46" s="43"/>
      <c r="H46" s="17"/>
    </row>
    <row r="47" spans="1:8" x14ac:dyDescent="0.2">
      <c r="A47" s="1">
        <v>42186</v>
      </c>
      <c r="B47" s="12">
        <v>61.148933823999997</v>
      </c>
      <c r="C47" s="43">
        <f>+MIN($B$35,$B$47,$B$59,$B$71,$B$83)</f>
        <v>58.034491484</v>
      </c>
      <c r="D47" s="43">
        <f>+MAX($B$35,$B$47,$B$59,$B$71,$B$83)</f>
        <v>64.809928244000005</v>
      </c>
      <c r="E47" s="17">
        <f t="shared" si="0"/>
        <v>6.7754367600000052</v>
      </c>
      <c r="G47" s="43"/>
      <c r="H47" s="17"/>
    </row>
    <row r="48" spans="1:8" x14ac:dyDescent="0.2">
      <c r="A48" s="1">
        <v>42217</v>
      </c>
      <c r="B48" s="12">
        <v>62.685160662999998</v>
      </c>
      <c r="C48" s="43">
        <f>+MIN($B$36,$B$48,$B$60,$B$72,$B$84)</f>
        <v>58.803082961000001</v>
      </c>
      <c r="D48" s="43">
        <f>+MAX($B$36,$B$48,$B$60,$B$72,$B$84)</f>
        <v>65.735935603000001</v>
      </c>
      <c r="E48" s="17">
        <f t="shared" si="0"/>
        <v>6.9328526420000003</v>
      </c>
      <c r="G48" s="43"/>
      <c r="H48" s="17"/>
    </row>
    <row r="49" spans="1:8" x14ac:dyDescent="0.2">
      <c r="A49" s="1">
        <v>42248</v>
      </c>
      <c r="B49" s="12">
        <v>63.409026162000004</v>
      </c>
      <c r="C49" s="43">
        <f>+MIN($B$37,$B$49,$B$61,$B$73,$B$85)</f>
        <v>58.343067267000002</v>
      </c>
      <c r="D49" s="43">
        <f>+MAX($B$37,$B$49,$B$61,$B$73,$B$85)</f>
        <v>65.913942517999999</v>
      </c>
      <c r="E49" s="17">
        <f t="shared" si="0"/>
        <v>7.5708752509999968</v>
      </c>
      <c r="G49" s="43"/>
      <c r="H49" s="17"/>
    </row>
    <row r="50" spans="1:8" x14ac:dyDescent="0.2">
      <c r="A50" s="1">
        <v>42278</v>
      </c>
      <c r="B50" s="12">
        <v>64.258769246</v>
      </c>
      <c r="C50" s="43">
        <f>+MIN($B$38,$B$50,$B$62,$B$74,$B$86)</f>
        <v>59.016088324999998</v>
      </c>
      <c r="D50" s="43">
        <f>+MAX($B$38,$B$50,$B$62,$B$74,$B$86)</f>
        <v>64.866726669000002</v>
      </c>
      <c r="E50" s="17">
        <f t="shared" si="0"/>
        <v>5.8506383440000036</v>
      </c>
      <c r="G50" s="43"/>
      <c r="H50" s="17"/>
    </row>
    <row r="51" spans="1:8" x14ac:dyDescent="0.2">
      <c r="A51" s="1">
        <v>42309</v>
      </c>
      <c r="B51" s="12">
        <v>62.413316565999999</v>
      </c>
      <c r="C51" s="43">
        <f>+MIN($B$39,$B$51,$B$63,$B$75,$B$87)</f>
        <v>57.263354524</v>
      </c>
      <c r="D51" s="43">
        <f>+MAX($B$39,$B$51,$B$63,$B$75,$B$87)</f>
        <v>63.169352680000003</v>
      </c>
      <c r="E51" s="17">
        <f t="shared" si="0"/>
        <v>5.9059981560000026</v>
      </c>
      <c r="G51" s="43"/>
      <c r="H51" s="17"/>
    </row>
    <row r="52" spans="1:8" x14ac:dyDescent="0.2">
      <c r="A52" s="1">
        <v>42339</v>
      </c>
      <c r="B52" s="12">
        <v>65.374744898000003</v>
      </c>
      <c r="C52" s="43">
        <f>+MIN($B$40,$B$52,$B$64,$B$76,$B$88)</f>
        <v>58.839480100999999</v>
      </c>
      <c r="D52" s="43">
        <f>+MAX($B$40,$B$52,$B$64,$B$76,$B$88)</f>
        <v>65.374744898000003</v>
      </c>
      <c r="E52" s="17">
        <f t="shared" si="0"/>
        <v>6.5352647970000035</v>
      </c>
      <c r="G52" s="43"/>
      <c r="H52" s="17"/>
    </row>
    <row r="53" spans="1:8" x14ac:dyDescent="0.2">
      <c r="A53" s="1">
        <v>42370</v>
      </c>
      <c r="B53" s="12">
        <v>63.519062712</v>
      </c>
      <c r="C53" s="43">
        <f>+MIN($B$29,$B$41,$B$53,$B$65,$B$77)</f>
        <v>54.910057258000002</v>
      </c>
      <c r="D53" s="43">
        <f>+MAX($B$29,$B$41,$B$53,$B$65,$B$77)</f>
        <v>65.510964255999994</v>
      </c>
      <c r="E53" s="17">
        <f t="shared" si="0"/>
        <v>10.600906997999992</v>
      </c>
      <c r="G53" s="43"/>
      <c r="H53" s="17"/>
    </row>
    <row r="54" spans="1:8" x14ac:dyDescent="0.2">
      <c r="A54" s="1">
        <v>42401</v>
      </c>
      <c r="B54" s="12">
        <v>64.431838644999999</v>
      </c>
      <c r="C54" s="43">
        <f>+MIN($B$30,$B$42,$B$54,$B$66,$B$78)</f>
        <v>56.421352777000003</v>
      </c>
      <c r="D54" s="43">
        <f>+MAX($B$30,$B$42,$B$54,$B$66,$B$78)</f>
        <v>64.431838644999999</v>
      </c>
      <c r="E54" s="17">
        <f t="shared" si="0"/>
        <v>8.0104858679999964</v>
      </c>
      <c r="G54" s="43"/>
      <c r="H54" s="17"/>
    </row>
    <row r="55" spans="1:8" x14ac:dyDescent="0.2">
      <c r="A55" s="1">
        <v>42430</v>
      </c>
      <c r="B55" s="12">
        <v>65.550247264000006</v>
      </c>
      <c r="C55" s="43">
        <f>+MIN($B$31,$B$43,$B$55,$B$67,$B$79)</f>
        <v>56.991174751999999</v>
      </c>
      <c r="D55" s="43">
        <f>+MAX($B$31,$B$43,$B$55,$B$67,$B$79)</f>
        <v>66.102122889</v>
      </c>
      <c r="E55" s="17">
        <f t="shared" si="0"/>
        <v>9.1109481370000012</v>
      </c>
      <c r="G55" s="43"/>
      <c r="H55" s="17"/>
    </row>
    <row r="56" spans="1:8" x14ac:dyDescent="0.2">
      <c r="A56" s="1">
        <v>42461</v>
      </c>
      <c r="B56" s="12">
        <v>66.731948107999997</v>
      </c>
      <c r="C56" s="43">
        <f>+MIN($B$32,$B$44,$B$56,$B$68,$B$80)</f>
        <v>58.236890977000002</v>
      </c>
      <c r="D56" s="43">
        <f>+MAX($B$32,$B$44,$B$56,$B$68,$B$80)</f>
        <v>66.731948107999997</v>
      </c>
      <c r="E56" s="17">
        <f t="shared" si="0"/>
        <v>8.4950571309999958</v>
      </c>
      <c r="G56" s="43"/>
      <c r="H56" s="17"/>
    </row>
    <row r="57" spans="1:8" x14ac:dyDescent="0.2">
      <c r="A57" s="1">
        <v>42491</v>
      </c>
      <c r="B57" s="12">
        <v>65.764740227000004</v>
      </c>
      <c r="C57" s="43">
        <f>+MIN($B$33,$B$45,$B$57,$B$69,$B$81)</f>
        <v>58.672855822000002</v>
      </c>
      <c r="D57" s="43">
        <f>+MAX($B$33,$B$45,$B$57,$B$69,$B$81)</f>
        <v>65.764740227000004</v>
      </c>
      <c r="E57" s="17">
        <f t="shared" si="0"/>
        <v>7.0918844050000018</v>
      </c>
      <c r="G57" s="43"/>
      <c r="H57" s="17"/>
    </row>
    <row r="58" spans="1:8" x14ac:dyDescent="0.2">
      <c r="A58" s="1">
        <v>42522</v>
      </c>
      <c r="B58" s="12">
        <v>65.878225997000001</v>
      </c>
      <c r="C58" s="43">
        <f>+MIN($B$34,$B$46,$B$58,$B$70,$B$82)</f>
        <v>57.170212972000002</v>
      </c>
      <c r="D58" s="43">
        <f>+MAX($B$34,$B$46,$B$58,$B$70,$B$82)</f>
        <v>65.878225997000001</v>
      </c>
      <c r="E58" s="17">
        <f t="shared" si="0"/>
        <v>8.7080130249999996</v>
      </c>
      <c r="G58" s="43"/>
      <c r="H58" s="17"/>
    </row>
    <row r="59" spans="1:8" x14ac:dyDescent="0.2">
      <c r="A59" s="1">
        <v>42552</v>
      </c>
      <c r="B59" s="12">
        <v>64.809928244000005</v>
      </c>
      <c r="C59" s="43">
        <f>+MIN($B$35,$B$47,$B$59,$B$71,$B$83)</f>
        <v>58.034491484</v>
      </c>
      <c r="D59" s="43">
        <f>+MAX($B$35,$B$47,$B$59,$B$71,$B$83)</f>
        <v>64.809928244000005</v>
      </c>
      <c r="E59" s="17">
        <f t="shared" si="0"/>
        <v>6.7754367600000052</v>
      </c>
      <c r="G59" s="43"/>
      <c r="H59" s="17"/>
    </row>
    <row r="60" spans="1:8" x14ac:dyDescent="0.2">
      <c r="A60" s="1">
        <v>42583</v>
      </c>
      <c r="B60" s="12">
        <v>65.735935603000001</v>
      </c>
      <c r="C60" s="43">
        <f>+MIN($B$36,$B$48,$B$60,$B$72,$B$84)</f>
        <v>58.803082961000001</v>
      </c>
      <c r="D60" s="43">
        <f>+MAX($B$36,$B$48,$B$60,$B$72,$B$84)</f>
        <v>65.735935603000001</v>
      </c>
      <c r="E60" s="17">
        <f t="shared" si="0"/>
        <v>6.9328526420000003</v>
      </c>
      <c r="G60" s="43"/>
      <c r="H60" s="17"/>
    </row>
    <row r="61" spans="1:8" x14ac:dyDescent="0.2">
      <c r="A61" s="1">
        <v>42614</v>
      </c>
      <c r="B61" s="12">
        <v>65.913942517999999</v>
      </c>
      <c r="C61" s="43">
        <f>+MIN($B$37,$B$49,$B$61,$B$73,$B$85)</f>
        <v>58.343067267000002</v>
      </c>
      <c r="D61" s="43">
        <f>+MAX($B$37,$B$49,$B$61,$B$73,$B$85)</f>
        <v>65.913942517999999</v>
      </c>
      <c r="E61" s="17">
        <f t="shared" si="0"/>
        <v>7.5708752509999968</v>
      </c>
      <c r="G61" s="43"/>
      <c r="H61" s="17"/>
    </row>
    <row r="62" spans="1:8" x14ac:dyDescent="0.2">
      <c r="A62" s="1">
        <v>42644</v>
      </c>
      <c r="B62" s="12">
        <v>64.866726669000002</v>
      </c>
      <c r="C62" s="43">
        <f>+MIN($B$38,$B$50,$B$62,$B$74,$B$86)</f>
        <v>59.016088324999998</v>
      </c>
      <c r="D62" s="43">
        <f>+MAX($B$38,$B$50,$B$62,$B$74,$B$86)</f>
        <v>64.866726669000002</v>
      </c>
      <c r="E62" s="17">
        <f t="shared" si="0"/>
        <v>5.8506383440000036</v>
      </c>
      <c r="G62" s="43"/>
      <c r="H62" s="17"/>
    </row>
    <row r="63" spans="1:8" x14ac:dyDescent="0.2">
      <c r="A63" s="1">
        <v>42675</v>
      </c>
      <c r="B63" s="12">
        <v>63.169352680000003</v>
      </c>
      <c r="C63" s="43">
        <f>+MIN($B$39,$B$51,$B$63,$B$75,$B$87)</f>
        <v>57.263354524</v>
      </c>
      <c r="D63" s="43">
        <f>+MAX($B$39,$B$51,$B$63,$B$75,$B$87)</f>
        <v>63.169352680000003</v>
      </c>
      <c r="E63" s="17">
        <f t="shared" si="0"/>
        <v>5.9059981560000026</v>
      </c>
      <c r="G63" s="43"/>
      <c r="H63" s="17"/>
    </row>
    <row r="64" spans="1:8" x14ac:dyDescent="0.2">
      <c r="A64" s="1">
        <v>42705</v>
      </c>
      <c r="B64" s="12">
        <v>65.336041854000001</v>
      </c>
      <c r="C64" s="43">
        <f>+MIN($B$40,$B$52,$B$64,$B$76,$B$88)</f>
        <v>58.839480100999999</v>
      </c>
      <c r="D64" s="43">
        <f>+MAX($B$40,$B$52,$B$64,$B$76,$B$88)</f>
        <v>65.374744898000003</v>
      </c>
      <c r="E64" s="17">
        <f t="shared" si="0"/>
        <v>6.5352647970000035</v>
      </c>
      <c r="G64" s="43"/>
      <c r="H64" s="17"/>
    </row>
    <row r="65" spans="1:8" x14ac:dyDescent="0.2">
      <c r="A65" s="1">
        <v>42736</v>
      </c>
      <c r="B65" s="12">
        <v>65.510964255999994</v>
      </c>
      <c r="C65" s="43">
        <f>+MIN($B$29,$B$41,$B$53,$B$65,$B$77)</f>
        <v>54.910057258000002</v>
      </c>
      <c r="D65" s="43">
        <f>+MAX($B$29,$B$41,$B$53,$B$65,$B$77)</f>
        <v>65.510964255999994</v>
      </c>
      <c r="E65" s="17">
        <f t="shared" si="0"/>
        <v>10.600906997999992</v>
      </c>
      <c r="G65" s="43"/>
      <c r="H65" s="17"/>
    </row>
    <row r="66" spans="1:8" x14ac:dyDescent="0.2">
      <c r="A66" s="1">
        <v>42767</v>
      </c>
      <c r="B66" s="12">
        <v>64.274919244000003</v>
      </c>
      <c r="C66" s="43">
        <f>+MIN($B$30,$B$42,$B$54,$B$66,$B$78)</f>
        <v>56.421352777000003</v>
      </c>
      <c r="D66" s="43">
        <f>+MAX($B$30,$B$42,$B$54,$B$66,$B$78)</f>
        <v>64.431838644999999</v>
      </c>
      <c r="E66" s="17">
        <f t="shared" si="0"/>
        <v>8.0104858679999964</v>
      </c>
      <c r="G66" s="43"/>
      <c r="H66" s="17"/>
    </row>
    <row r="67" spans="1:8" x14ac:dyDescent="0.2">
      <c r="A67" s="1">
        <v>42795</v>
      </c>
      <c r="B67" s="12">
        <v>66.102122889</v>
      </c>
      <c r="C67" s="43">
        <f>+MIN($B$31,$B$43,$B$55,$B$67,$B$79)</f>
        <v>56.991174751999999</v>
      </c>
      <c r="D67" s="43">
        <f>+MAX($B$31,$B$43,$B$55,$B$67,$B$79)</f>
        <v>66.102122889</v>
      </c>
      <c r="E67" s="17">
        <f t="shared" si="0"/>
        <v>9.1109481370000012</v>
      </c>
      <c r="G67" s="43"/>
      <c r="H67" s="17"/>
    </row>
    <row r="68" spans="1:8" x14ac:dyDescent="0.2">
      <c r="A68" s="1">
        <v>42826</v>
      </c>
      <c r="B68" s="12">
        <v>64.956205122</v>
      </c>
      <c r="C68" s="43">
        <f>+MIN($B$32,$B$44,$B$56,$B$68,$B$80)</f>
        <v>58.236890977000002</v>
      </c>
      <c r="D68" s="43">
        <f>+MAX($B$32,$B$44,$B$56,$B$68,$B$80)</f>
        <v>66.731948107999997</v>
      </c>
      <c r="E68" s="17">
        <f t="shared" si="0"/>
        <v>8.4950571309999958</v>
      </c>
      <c r="G68" s="43"/>
      <c r="H68" s="17"/>
    </row>
    <row r="69" spans="1:8" x14ac:dyDescent="0.2">
      <c r="A69" s="1">
        <v>42856</v>
      </c>
      <c r="B69" s="12">
        <v>63.681279513</v>
      </c>
      <c r="C69" s="43">
        <f>+MIN($B$33,$B$45,$B$57,$B$69,$B$81)</f>
        <v>58.672855822000002</v>
      </c>
      <c r="D69" s="43">
        <f>+MAX($B$33,$B$45,$B$57,$B$69,$B$81)</f>
        <v>65.764740227000004</v>
      </c>
      <c r="E69" s="17">
        <f t="shared" si="0"/>
        <v>7.0918844050000018</v>
      </c>
      <c r="G69" s="43"/>
      <c r="H69" s="17"/>
    </row>
    <row r="70" spans="1:8" x14ac:dyDescent="0.2">
      <c r="A70" s="1">
        <v>42887</v>
      </c>
      <c r="B70" s="12">
        <v>63.522404952000002</v>
      </c>
      <c r="C70" s="43">
        <f>+MIN($B$34,$B$46,$B$58,$B$70,$B$82)</f>
        <v>57.170212972000002</v>
      </c>
      <c r="D70" s="43">
        <f>+MAX($B$34,$B$46,$B$58,$B$70,$B$82)</f>
        <v>65.878225997000001</v>
      </c>
      <c r="E70" s="17">
        <f t="shared" si="0"/>
        <v>8.7080130249999996</v>
      </c>
      <c r="G70" s="43"/>
      <c r="H70" s="17"/>
    </row>
    <row r="71" spans="1:8" x14ac:dyDescent="0.2">
      <c r="A71" s="1">
        <v>42917</v>
      </c>
      <c r="B71" s="12">
        <v>63.324477174000002</v>
      </c>
      <c r="C71" s="43">
        <f>+MIN($B$35,$B$47,$B$59,$B$71,$B$83)</f>
        <v>58.034491484</v>
      </c>
      <c r="D71" s="43">
        <f>+MAX($B$35,$B$47,$B$59,$B$71,$B$83)</f>
        <v>64.809928244000005</v>
      </c>
      <c r="E71" s="17">
        <f t="shared" si="0"/>
        <v>6.7754367600000052</v>
      </c>
      <c r="G71" s="43"/>
      <c r="H71" s="17"/>
    </row>
    <row r="72" spans="1:8" x14ac:dyDescent="0.2">
      <c r="A72" s="1">
        <v>42948</v>
      </c>
      <c r="B72" s="12">
        <v>63.419281429000002</v>
      </c>
      <c r="C72" s="43">
        <f>+MIN($B$36,$B$48,$B$60,$B$72,$B$84)</f>
        <v>58.803082961000001</v>
      </c>
      <c r="D72" s="43">
        <f>+MAX($B$36,$B$48,$B$60,$B$72,$B$84)</f>
        <v>65.735935603000001</v>
      </c>
      <c r="E72" s="17">
        <f t="shared" si="0"/>
        <v>6.9328526420000003</v>
      </c>
      <c r="G72" s="43"/>
      <c r="H72" s="17"/>
    </row>
    <row r="73" spans="1:8" x14ac:dyDescent="0.2">
      <c r="A73" s="1">
        <v>42979</v>
      </c>
      <c r="B73" s="12">
        <v>62.869741070000003</v>
      </c>
      <c r="C73" s="43">
        <f>+MIN($B$37,$B$49,$B$61,$B$73,$B$85)</f>
        <v>58.343067267000002</v>
      </c>
      <c r="D73" s="43">
        <f>+MAX($B$37,$B$49,$B$61,$B$73,$B$85)</f>
        <v>65.913942517999999</v>
      </c>
      <c r="E73" s="17">
        <f t="shared" si="0"/>
        <v>7.5708752509999968</v>
      </c>
      <c r="G73" s="43"/>
      <c r="H73" s="17"/>
    </row>
    <row r="74" spans="1:8" x14ac:dyDescent="0.2">
      <c r="A74" s="1">
        <v>43009</v>
      </c>
      <c r="B74" s="12">
        <v>60.378818615999997</v>
      </c>
      <c r="C74" s="43">
        <f>+MIN($B$38,$B$50,$B$62,$B$74,$B$86)</f>
        <v>59.016088324999998</v>
      </c>
      <c r="D74" s="43">
        <f>+MAX($B$38,$B$50,$B$62,$B$74,$B$86)</f>
        <v>64.866726669000002</v>
      </c>
      <c r="E74" s="17">
        <f t="shared" si="0"/>
        <v>5.8506383440000036</v>
      </c>
      <c r="G74" s="43"/>
      <c r="H74" s="17"/>
    </row>
    <row r="75" spans="1:8" x14ac:dyDescent="0.2">
      <c r="A75" s="1">
        <v>43040</v>
      </c>
      <c r="B75" s="12">
        <v>60.100861191</v>
      </c>
      <c r="C75" s="43">
        <f>+MIN($B$39,$B$51,$B$63,$B$75,$B$87)</f>
        <v>57.263354524</v>
      </c>
      <c r="D75" s="43">
        <f>+MAX($B$39,$B$51,$B$63,$B$75,$B$87)</f>
        <v>63.169352680000003</v>
      </c>
      <c r="E75" s="17">
        <f t="shared" si="0"/>
        <v>5.9059981560000026</v>
      </c>
      <c r="G75" s="43"/>
      <c r="H75" s="17"/>
    </row>
    <row r="76" spans="1:8" x14ac:dyDescent="0.2">
      <c r="A76" s="1">
        <v>43070</v>
      </c>
      <c r="B76" s="12">
        <v>60.488865971999999</v>
      </c>
      <c r="C76" s="43">
        <f>+MIN($B$40,$B$52,$B$64,$B$76,$B$88)</f>
        <v>58.839480100999999</v>
      </c>
      <c r="D76" s="43">
        <f>+MAX($B$40,$B$52,$B$64,$B$76,$B$88)</f>
        <v>65.374744898000003</v>
      </c>
      <c r="E76" s="17">
        <f t="shared" si="0"/>
        <v>6.5352647970000035</v>
      </c>
      <c r="G76" s="43"/>
      <c r="H76" s="17"/>
    </row>
    <row r="77" spans="1:8" x14ac:dyDescent="0.2">
      <c r="A77" s="1">
        <v>43101</v>
      </c>
      <c r="B77" s="12">
        <v>59.778700211999997</v>
      </c>
      <c r="C77" s="43">
        <f>+MIN($B$29,$B$41,$B$53,$B$65,$B$77)</f>
        <v>54.910057258000002</v>
      </c>
      <c r="D77" s="43">
        <f>+MAX($B$29,$B$41,$B$53,$B$65,$B$77)</f>
        <v>65.510964255999994</v>
      </c>
      <c r="E77" s="17">
        <f t="shared" si="0"/>
        <v>10.600906997999992</v>
      </c>
      <c r="G77" s="43"/>
      <c r="H77" s="17"/>
    </row>
    <row r="78" spans="1:8" x14ac:dyDescent="0.2">
      <c r="A78" s="1">
        <v>43132</v>
      </c>
      <c r="B78" s="12">
        <v>59.480979513000001</v>
      </c>
      <c r="C78" s="43">
        <f>+MIN($B$30,$B$42,$B$54,$B$66,$B$78)</f>
        <v>56.421352777000003</v>
      </c>
      <c r="D78" s="43">
        <f>+MAX($B$30,$B$42,$B$54,$B$66,$B$78)</f>
        <v>64.431838644999999</v>
      </c>
      <c r="E78" s="17">
        <f t="shared" si="0"/>
        <v>8.0104858679999964</v>
      </c>
      <c r="G78" s="43"/>
      <c r="H78" s="17"/>
    </row>
    <row r="79" spans="1:8" x14ac:dyDescent="0.2">
      <c r="A79" s="1">
        <v>43160</v>
      </c>
      <c r="B79" s="12">
        <v>60.318990651</v>
      </c>
      <c r="C79" s="43">
        <f>+MIN($B$31,$B$43,$B$55,$B$67,$B$79)</f>
        <v>56.991174751999999</v>
      </c>
      <c r="D79" s="43">
        <f>+MAX($B$31,$B$43,$B$55,$B$67,$B$79)</f>
        <v>66.102122889</v>
      </c>
      <c r="E79" s="17">
        <f t="shared" si="0"/>
        <v>9.1109481370000012</v>
      </c>
      <c r="G79" s="43"/>
      <c r="H79" s="17"/>
    </row>
    <row r="80" spans="1:8" x14ac:dyDescent="0.2">
      <c r="A80" s="1">
        <v>43191</v>
      </c>
      <c r="B80" s="12">
        <v>59.929872822999997</v>
      </c>
      <c r="C80" s="43">
        <f>+MIN($B$32,$B$44,$B$56,$B$68,$B$80)</f>
        <v>58.236890977000002</v>
      </c>
      <c r="D80" s="43">
        <f>+MAX($B$32,$B$44,$B$56,$B$68,$B$80)</f>
        <v>66.731948107999997</v>
      </c>
      <c r="E80" s="17">
        <f t="shared" si="0"/>
        <v>8.4950571309999958</v>
      </c>
      <c r="G80" s="43"/>
      <c r="H80" s="17"/>
    </row>
    <row r="81" spans="1:8" x14ac:dyDescent="0.2">
      <c r="A81" s="1">
        <v>43221</v>
      </c>
      <c r="B81" s="12">
        <v>59.412592613999998</v>
      </c>
      <c r="C81" s="43">
        <f>+MIN($B$33,$B$45,$B$57,$B$69,$B$81)</f>
        <v>58.672855822000002</v>
      </c>
      <c r="D81" s="43">
        <f>+MAX($B$33,$B$45,$B$57,$B$69,$B$81)</f>
        <v>65.764740227000004</v>
      </c>
      <c r="E81" s="17">
        <f t="shared" si="0"/>
        <v>7.0918844050000018</v>
      </c>
      <c r="G81" s="43"/>
      <c r="H81" s="17"/>
    </row>
    <row r="82" spans="1:8" x14ac:dyDescent="0.2">
      <c r="A82" s="1">
        <v>43252</v>
      </c>
      <c r="B82" s="12">
        <v>58.394046314000001</v>
      </c>
      <c r="C82" s="43">
        <f>+MIN($B$34,$B$46,$B$58,$B$70,$B$82)</f>
        <v>57.170212972000002</v>
      </c>
      <c r="D82" s="43">
        <f>+MAX($B$34,$B$46,$B$58,$B$70,$B$82)</f>
        <v>65.878225997000001</v>
      </c>
      <c r="E82" s="17">
        <f t="shared" si="0"/>
        <v>8.7080130249999996</v>
      </c>
      <c r="G82" s="43"/>
      <c r="H82" s="17"/>
    </row>
    <row r="83" spans="1:8" x14ac:dyDescent="0.2">
      <c r="A83" s="1">
        <v>43282</v>
      </c>
      <c r="B83" s="12">
        <v>58.034491484</v>
      </c>
      <c r="C83" s="43">
        <f>+MIN($B$35,$B$47,$B$59,$B$71,$B$83)</f>
        <v>58.034491484</v>
      </c>
      <c r="D83" s="43">
        <f>+MAX($B$35,$B$47,$B$59,$B$71,$B$83)</f>
        <v>64.809928244000005</v>
      </c>
      <c r="E83" s="17">
        <f t="shared" si="0"/>
        <v>6.7754367600000052</v>
      </c>
      <c r="G83" s="43"/>
      <c r="H83" s="17"/>
    </row>
    <row r="84" spans="1:8" x14ac:dyDescent="0.2">
      <c r="A84" s="1">
        <v>43313</v>
      </c>
      <c r="B84" s="12">
        <v>60.885294451999997</v>
      </c>
      <c r="C84" s="43">
        <f>+MIN($B$36,$B$48,$B$60,$B$72,$B$84)</f>
        <v>58.803082961000001</v>
      </c>
      <c r="D84" s="43">
        <f>+MAX($B$36,$B$48,$B$60,$B$72,$B$84)</f>
        <v>65.735935603000001</v>
      </c>
      <c r="E84" s="17">
        <f t="shared" si="0"/>
        <v>6.9328526420000003</v>
      </c>
      <c r="G84" s="43"/>
      <c r="H84" s="17"/>
    </row>
    <row r="85" spans="1:8" x14ac:dyDescent="0.2">
      <c r="A85" s="1">
        <v>43344</v>
      </c>
      <c r="B85" s="12">
        <v>59.711439343999999</v>
      </c>
      <c r="C85" s="43">
        <f>+MIN($B$37,$B$49,$B$61,$B$73,$B$85)</f>
        <v>58.343067267000002</v>
      </c>
      <c r="D85" s="43">
        <f>+MAX($B$37,$B$49,$B$61,$B$73,$B$85)</f>
        <v>65.913942517999999</v>
      </c>
      <c r="E85" s="17">
        <f t="shared" si="0"/>
        <v>7.5708752509999968</v>
      </c>
      <c r="G85" s="43"/>
      <c r="H85" s="17"/>
    </row>
    <row r="86" spans="1:8" x14ac:dyDescent="0.2">
      <c r="A86" s="1">
        <v>43374</v>
      </c>
      <c r="B86" s="12">
        <v>59.046114308</v>
      </c>
      <c r="C86" s="43">
        <f>+MIN($B$38,$B$50,$B$62,$B$74,$B$86)</f>
        <v>59.016088324999998</v>
      </c>
      <c r="D86" s="43">
        <f>+MAX($B$38,$B$50,$B$62,$B$74,$B$86)</f>
        <v>64.866726669000002</v>
      </c>
      <c r="E86" s="17">
        <f t="shared" si="0"/>
        <v>5.8506383440000036</v>
      </c>
      <c r="G86" s="43"/>
      <c r="H86" s="17"/>
    </row>
    <row r="87" spans="1:8" x14ac:dyDescent="0.2">
      <c r="A87" s="1">
        <v>43405</v>
      </c>
      <c r="B87" s="12">
        <v>59.196716191999997</v>
      </c>
      <c r="C87" s="43">
        <f>+MIN($B$39,$B$51,$B$63,$B$75,$B$87)</f>
        <v>57.263354524</v>
      </c>
      <c r="D87" s="43">
        <f>+MAX($B$39,$B$51,$B$63,$B$75,$B$87)</f>
        <v>63.169352680000003</v>
      </c>
      <c r="E87" s="17">
        <f t="shared" si="0"/>
        <v>5.9059981560000026</v>
      </c>
      <c r="G87" s="43"/>
      <c r="H87" s="17"/>
    </row>
    <row r="88" spans="1:8" x14ac:dyDescent="0.2">
      <c r="A88" s="1">
        <v>43435</v>
      </c>
      <c r="B88" s="12">
        <v>60.561866580999997</v>
      </c>
      <c r="C88" s="43">
        <f>+MIN($B$40,$B$52,$B$64,$B$76,$B$88)</f>
        <v>58.839480100999999</v>
      </c>
      <c r="D88" s="43">
        <f>+MAX($B$40,$B$52,$B$64,$B$76,$B$88)</f>
        <v>65.374744898000003</v>
      </c>
      <c r="E88" s="17">
        <f t="shared" si="0"/>
        <v>6.5352647970000035</v>
      </c>
      <c r="G88" s="43"/>
      <c r="H88" s="17"/>
    </row>
    <row r="89" spans="1:8" x14ac:dyDescent="0.2">
      <c r="A89" s="1">
        <v>43466</v>
      </c>
      <c r="B89" s="12">
        <v>59.273629696999997</v>
      </c>
      <c r="C89" s="43">
        <f>+MIN($B$29,$B$41,$B$53,$B$65,$B$77)</f>
        <v>54.910057258000002</v>
      </c>
      <c r="D89" s="43">
        <f>+MAX($B$29,$B$41,$B$53,$B$65,$B$77)</f>
        <v>65.510964255999994</v>
      </c>
      <c r="E89" s="17">
        <f t="shared" si="0"/>
        <v>10.600906997999992</v>
      </c>
      <c r="G89" s="43"/>
      <c r="H89" s="17"/>
    </row>
    <row r="90" spans="1:8" x14ac:dyDescent="0.2">
      <c r="A90" s="1">
        <v>43497</v>
      </c>
      <c r="B90" s="12">
        <v>59.628425178000001</v>
      </c>
      <c r="C90" s="43">
        <f>+MIN($B$30,$B$42,$B$54,$B$66,$B$78)</f>
        <v>56.421352777000003</v>
      </c>
      <c r="D90" s="43">
        <f>+MAX($B$30,$B$42,$B$54,$B$66,$B$78)</f>
        <v>64.431838644999999</v>
      </c>
      <c r="E90" s="17">
        <f t="shared" si="0"/>
        <v>8.0104858679999964</v>
      </c>
      <c r="G90" s="43"/>
      <c r="H90" s="17"/>
    </row>
    <row r="91" spans="1:8" x14ac:dyDescent="0.2">
      <c r="A91" s="1">
        <v>43525</v>
      </c>
      <c r="B91" s="12">
        <v>60.874840077000002</v>
      </c>
      <c r="C91" s="43">
        <f>+MIN($B$31,$B$43,$B$55,$B$67,$B$79)</f>
        <v>56.991174751999999</v>
      </c>
      <c r="D91" s="43">
        <f>+MAX($B$31,$B$43,$B$55,$B$67,$B$79)</f>
        <v>66.102122889</v>
      </c>
      <c r="E91" s="17">
        <f t="shared" si="0"/>
        <v>9.1109481370000012</v>
      </c>
      <c r="G91" s="43"/>
      <c r="H91" s="17"/>
    </row>
    <row r="92" spans="1:8" x14ac:dyDescent="0.2">
      <c r="A92" s="1">
        <v>43556</v>
      </c>
      <c r="B92" s="12">
        <v>61.561543499000003</v>
      </c>
      <c r="C92" s="43">
        <f>+MIN($B$32,$B$44,$B$56,$B$68,$B$80)</f>
        <v>58.236890977000002</v>
      </c>
      <c r="D92" s="43">
        <f>+MAX($B$32,$B$44,$B$56,$B$68,$B$80)</f>
        <v>66.731948107999997</v>
      </c>
      <c r="E92" s="17">
        <f t="shared" si="0"/>
        <v>8.4950571309999958</v>
      </c>
      <c r="G92" s="43"/>
      <c r="H92" s="17"/>
    </row>
    <row r="93" spans="1:8" x14ac:dyDescent="0.2">
      <c r="A93" s="1">
        <v>43586</v>
      </c>
      <c r="B93" s="12">
        <v>60.963488408000003</v>
      </c>
      <c r="C93" s="43">
        <f>+MIN($B$33,$B$45,$B$57,$B$69,$B$81)</f>
        <v>58.672855822000002</v>
      </c>
      <c r="D93" s="43">
        <f>+MAX($B$33,$B$45,$B$57,$B$69,$B$81)</f>
        <v>65.764740227000004</v>
      </c>
      <c r="E93" s="17">
        <f t="shared" ref="E93:E112" si="1">D93-C93</f>
        <v>7.0918844050000018</v>
      </c>
      <c r="G93" s="43"/>
      <c r="H93" s="17"/>
    </row>
    <row r="94" spans="1:8" x14ac:dyDescent="0.2">
      <c r="A94" s="1">
        <v>43617</v>
      </c>
      <c r="B94" s="12">
        <v>60.477125393999998</v>
      </c>
      <c r="C94" s="43">
        <f>+MIN($B$34,$B$46,$B$58,$B$70,$B$82)</f>
        <v>57.170212972000002</v>
      </c>
      <c r="D94" s="43">
        <f>+MAX($B$34,$B$46,$B$58,$B$70,$B$82)</f>
        <v>65.878225997000001</v>
      </c>
      <c r="E94" s="17">
        <f t="shared" si="1"/>
        <v>8.7080130249999996</v>
      </c>
      <c r="G94" s="43"/>
      <c r="H94" s="17"/>
    </row>
    <row r="95" spans="1:8" x14ac:dyDescent="0.2">
      <c r="A95" s="1">
        <v>43647</v>
      </c>
      <c r="B95" s="12">
        <v>60.514140200999996</v>
      </c>
      <c r="C95" s="43">
        <f>+MIN($B$35,$B$47,$B$59,$B$71,$B$83)</f>
        <v>58.034491484</v>
      </c>
      <c r="D95" s="43">
        <f>+MAX($B$35,$B$47,$B$59,$B$71,$B$83)</f>
        <v>64.809928244000005</v>
      </c>
      <c r="E95" s="17">
        <f t="shared" si="1"/>
        <v>6.7754367600000052</v>
      </c>
      <c r="G95" s="43"/>
      <c r="H95" s="17"/>
    </row>
    <row r="96" spans="1:8" x14ac:dyDescent="0.2">
      <c r="A96" s="1">
        <v>43678</v>
      </c>
      <c r="B96" s="12">
        <v>61.179147118000003</v>
      </c>
      <c r="C96" s="43">
        <f>+MIN($B$36,$B$48,$B$60,$B$72,$B$84)</f>
        <v>58.803082961000001</v>
      </c>
      <c r="D96" s="43">
        <f>+MAX($B$36,$B$48,$B$60,$B$72,$B$84)</f>
        <v>65.735935603000001</v>
      </c>
      <c r="E96" s="17">
        <f t="shared" si="1"/>
        <v>6.9328526420000003</v>
      </c>
      <c r="G96" s="43"/>
      <c r="H96" s="17"/>
    </row>
    <row r="97" spans="1:8" x14ac:dyDescent="0.2">
      <c r="A97" s="1">
        <v>43709</v>
      </c>
      <c r="B97" s="12">
        <v>61.466830563999999</v>
      </c>
      <c r="C97" s="43">
        <f>+MIN($B$37,$B$49,$B$61,$B$73,$B$85)</f>
        <v>58.343067267000002</v>
      </c>
      <c r="D97" s="43">
        <f>+MAX($B$37,$B$49,$B$61,$B$73,$B$85)</f>
        <v>65.913942517999999</v>
      </c>
      <c r="E97" s="17">
        <f t="shared" si="1"/>
        <v>7.5708752509999968</v>
      </c>
      <c r="G97" s="43"/>
      <c r="H97" s="17"/>
    </row>
    <row r="98" spans="1:8" x14ac:dyDescent="0.2">
      <c r="A98" s="1">
        <v>43739</v>
      </c>
      <c r="B98" s="12">
        <v>61.835171846000001</v>
      </c>
      <c r="C98" s="43">
        <f>+MIN($B$38,$B$50,$B$62,$B$74,$B$86)</f>
        <v>59.016088324999998</v>
      </c>
      <c r="D98" s="43">
        <f>+MAX($B$38,$B$50,$B$62,$B$74,$B$86)</f>
        <v>64.866726669000002</v>
      </c>
      <c r="E98" s="17">
        <f t="shared" si="1"/>
        <v>5.8506383440000036</v>
      </c>
      <c r="G98" s="43"/>
      <c r="H98" s="17"/>
    </row>
    <row r="99" spans="1:8" x14ac:dyDescent="0.2">
      <c r="A99" s="1">
        <v>43770</v>
      </c>
      <c r="B99" s="12">
        <v>60.893653810000004</v>
      </c>
      <c r="C99" s="43">
        <f>+MIN($B$39,$B$51,$B$63,$B$75,$B$87)</f>
        <v>57.263354524</v>
      </c>
      <c r="D99" s="43">
        <f>+MAX($B$39,$B$51,$B$63,$B$75,$B$87)</f>
        <v>63.169352680000003</v>
      </c>
      <c r="E99" s="17">
        <f t="shared" si="1"/>
        <v>5.9059981560000026</v>
      </c>
      <c r="G99" s="43"/>
      <c r="H99" s="17"/>
    </row>
    <row r="100" spans="1:8" x14ac:dyDescent="0.2">
      <c r="A100" s="1">
        <v>43800</v>
      </c>
      <c r="B100" s="12">
        <v>62.339132675000002</v>
      </c>
      <c r="C100" s="43">
        <f>+MIN($B$40,$B$52,$B$64,$B$76,$B$88)</f>
        <v>58.839480100999999</v>
      </c>
      <c r="D100" s="43">
        <f>+MAX($B$40,$B$52,$B$64,$B$76,$B$88)</f>
        <v>65.374744898000003</v>
      </c>
      <c r="E100" s="17">
        <f t="shared" si="1"/>
        <v>6.5352647970000035</v>
      </c>
      <c r="G100" s="43"/>
      <c r="H100" s="17"/>
    </row>
    <row r="101" spans="1:8" x14ac:dyDescent="0.2">
      <c r="A101" s="1">
        <v>43831</v>
      </c>
      <c r="B101" s="12">
        <v>61.207755458999998</v>
      </c>
      <c r="C101" s="43">
        <f>+MIN($B$29,$B$41,$B$53,$B$65,$B$77)</f>
        <v>54.910057258000002</v>
      </c>
      <c r="D101" s="17">
        <f>+MAX($B$29,$B$41,$B$53,$B$65,$B$77)</f>
        <v>65.510964255999994</v>
      </c>
      <c r="E101" s="17">
        <f t="shared" si="1"/>
        <v>10.600906997999992</v>
      </c>
      <c r="G101" s="43"/>
      <c r="H101" s="17"/>
    </row>
    <row r="102" spans="1:8" x14ac:dyDescent="0.2">
      <c r="A102" s="1">
        <v>43862</v>
      </c>
      <c r="B102" s="12">
        <v>61.603872389000003</v>
      </c>
      <c r="C102" s="43">
        <f>+MIN($B$30,$B$42,$B$54,$B$66,$B$78)</f>
        <v>56.421352777000003</v>
      </c>
      <c r="D102" s="17">
        <f>+MAX($B$30,$B$42,$B$54,$B$66,$B$78)</f>
        <v>64.431838644999999</v>
      </c>
      <c r="E102" s="17">
        <f t="shared" si="1"/>
        <v>8.0104858679999964</v>
      </c>
      <c r="G102" s="43"/>
      <c r="H102" s="17"/>
    </row>
    <row r="103" spans="1:8" x14ac:dyDescent="0.2">
      <c r="A103" s="1">
        <v>43891</v>
      </c>
      <c r="B103" s="12">
        <v>62.893498841000003</v>
      </c>
      <c r="C103" s="43">
        <f>+MIN($B$31,$B$43,$B$55,$B$67,$B$79)</f>
        <v>56.991174751999999</v>
      </c>
      <c r="D103" s="17">
        <f>+MAX($B$31,$B$43,$B$55,$B$67,$B$79)</f>
        <v>66.102122889</v>
      </c>
      <c r="E103" s="17">
        <f t="shared" si="1"/>
        <v>9.1109481370000012</v>
      </c>
      <c r="G103" s="43"/>
      <c r="H103" s="17"/>
    </row>
    <row r="104" spans="1:8" x14ac:dyDescent="0.2">
      <c r="A104" s="1">
        <v>43922</v>
      </c>
      <c r="B104" s="12">
        <v>63.705897516</v>
      </c>
      <c r="C104" s="43">
        <f>+MIN($B$32,$B$44,$B$56,$B$68,$B$80)</f>
        <v>58.236890977000002</v>
      </c>
      <c r="D104" s="17">
        <f>+MAX($B$32,$B$44,$B$56,$B$68,$B$80)</f>
        <v>66.731948107999997</v>
      </c>
      <c r="E104" s="17">
        <f t="shared" si="1"/>
        <v>8.4950571309999958</v>
      </c>
      <c r="G104" s="43"/>
      <c r="H104" s="17"/>
    </row>
    <row r="105" spans="1:8" x14ac:dyDescent="0.2">
      <c r="A105" s="1">
        <v>43952</v>
      </c>
      <c r="B105" s="12">
        <v>62.977980803999998</v>
      </c>
      <c r="C105" s="43">
        <f>+MIN($B$33,$B$45,$B$57,$B$69,$B$81)</f>
        <v>58.672855822000002</v>
      </c>
      <c r="D105" s="17">
        <f>+MAX($B$33,$B$45,$B$57,$B$69,$B$81)</f>
        <v>65.764740227000004</v>
      </c>
      <c r="E105" s="17">
        <f t="shared" si="1"/>
        <v>7.0918844050000018</v>
      </c>
      <c r="G105" s="43"/>
      <c r="H105" s="17"/>
    </row>
    <row r="106" spans="1:8" x14ac:dyDescent="0.2">
      <c r="A106" s="1">
        <v>43983</v>
      </c>
      <c r="B106" s="12">
        <v>62.460527339000002</v>
      </c>
      <c r="C106" s="43">
        <f>+MIN($B$34,$B$46,$B$58,$B$70,$B$82)</f>
        <v>57.170212972000002</v>
      </c>
      <c r="D106" s="17">
        <f>+MAX($B$34,$B$46,$B$58,$B$70,$B$82)</f>
        <v>65.878225997000001</v>
      </c>
      <c r="E106" s="17">
        <f t="shared" si="1"/>
        <v>8.7080130249999996</v>
      </c>
      <c r="G106" s="43"/>
      <c r="H106" s="17"/>
    </row>
    <row r="107" spans="1:8" x14ac:dyDescent="0.2">
      <c r="A107" s="1">
        <v>44013</v>
      </c>
      <c r="B107" s="12">
        <v>62.443476003000001</v>
      </c>
      <c r="C107" s="43">
        <f>+MIN($B$35,$B$47,$B$59,$B$71,$B$83)</f>
        <v>58.034491484</v>
      </c>
      <c r="D107" s="17">
        <f>+MAX($B$35,$B$47,$B$59,$B$71,$B$83)</f>
        <v>64.809928244000005</v>
      </c>
      <c r="E107" s="17">
        <f t="shared" si="1"/>
        <v>6.7754367600000052</v>
      </c>
      <c r="G107" s="43"/>
      <c r="H107" s="17"/>
    </row>
    <row r="108" spans="1:8" x14ac:dyDescent="0.2">
      <c r="A108" s="1">
        <v>44044</v>
      </c>
      <c r="B108" s="12">
        <v>62.995072770999997</v>
      </c>
      <c r="C108" s="43">
        <f>+MIN($B$36,$B$48,$B$60,$B$72,$B$84)</f>
        <v>58.803082961000001</v>
      </c>
      <c r="D108" s="17">
        <f>+MAX($B$36,$B$48,$B$60,$B$72,$B$84)</f>
        <v>65.735935603000001</v>
      </c>
      <c r="E108" s="17">
        <f t="shared" si="1"/>
        <v>6.9328526420000003</v>
      </c>
      <c r="G108" s="43"/>
      <c r="H108" s="17"/>
    </row>
    <row r="109" spans="1:8" x14ac:dyDescent="0.2">
      <c r="A109" s="1">
        <v>44075</v>
      </c>
      <c r="B109" s="12">
        <v>63.369398427</v>
      </c>
      <c r="C109" s="43">
        <f>+MIN($B$37,$B$49,$B$61,$B$73,$B$85)</f>
        <v>58.343067267000002</v>
      </c>
      <c r="D109" s="17">
        <f>+MAX($B$37,$B$49,$B$61,$B$73,$B$85)</f>
        <v>65.913942517999999</v>
      </c>
      <c r="E109" s="17">
        <f t="shared" si="1"/>
        <v>7.5708752509999968</v>
      </c>
      <c r="G109" s="43"/>
      <c r="H109" s="17"/>
    </row>
    <row r="110" spans="1:8" x14ac:dyDescent="0.2">
      <c r="A110" s="1">
        <v>44105</v>
      </c>
      <c r="B110" s="12">
        <v>63.766155529000002</v>
      </c>
      <c r="C110" s="43">
        <f>+MIN($B$38,$B$50,$B$62,$B$74,$B$86)</f>
        <v>59.016088324999998</v>
      </c>
      <c r="D110" s="17">
        <f>+MAX($B$38,$B$50,$B$62,$B$74,$B$86)</f>
        <v>64.866726669000002</v>
      </c>
      <c r="E110" s="17">
        <f t="shared" si="1"/>
        <v>5.8506383440000036</v>
      </c>
      <c r="G110" s="43"/>
      <c r="H110" s="17"/>
    </row>
    <row r="111" spans="1:8" x14ac:dyDescent="0.2">
      <c r="A111" s="1">
        <v>44136</v>
      </c>
      <c r="B111" s="12">
        <v>62.833040279000002</v>
      </c>
      <c r="C111" s="43">
        <f>+MIN($B$39,$B$51,$B$63,$B$75,$B$87)</f>
        <v>57.263354524</v>
      </c>
      <c r="D111" s="17">
        <f>+MAX($B$39,$B$51,$B$63,$B$75,$B$87)</f>
        <v>63.169352680000003</v>
      </c>
      <c r="E111" s="17">
        <f t="shared" si="1"/>
        <v>5.9059981560000026</v>
      </c>
      <c r="G111" s="43"/>
      <c r="H111" s="17"/>
    </row>
    <row r="112" spans="1:8" x14ac:dyDescent="0.2">
      <c r="A112" s="65">
        <v>44166</v>
      </c>
      <c r="B112" s="71">
        <v>64.278519145000004</v>
      </c>
      <c r="C112" s="70">
        <f>+MIN($B$40,$B$52,$B$64,$B$76,$B$88)</f>
        <v>58.839480100999999</v>
      </c>
      <c r="D112" s="69">
        <f>+MAX($B$40,$B$52,$B$64,$B$76,$B$88)</f>
        <v>65.374744898000003</v>
      </c>
      <c r="E112" s="69">
        <f t="shared" si="1"/>
        <v>6.5352647970000035</v>
      </c>
      <c r="G112" s="43"/>
      <c r="H112" s="17"/>
    </row>
    <row r="113" spans="1:2" x14ac:dyDescent="0.2">
      <c r="A113" s="370" t="s">
        <v>549</v>
      </c>
    </row>
    <row r="114" spans="1:2" x14ac:dyDescent="0.2">
      <c r="A114" s="32" t="s">
        <v>581</v>
      </c>
    </row>
    <row r="115" spans="1:2" x14ac:dyDescent="0.2">
      <c r="A115" s="383" t="s">
        <v>582</v>
      </c>
    </row>
    <row r="116" spans="1:2" x14ac:dyDescent="0.2">
      <c r="A116" s="4"/>
      <c r="B116" s="75" t="s">
        <v>368</v>
      </c>
    </row>
    <row r="117" spans="1:2" x14ac:dyDescent="0.2">
      <c r="A117" s="403">
        <v>61</v>
      </c>
      <c r="B117">
        <v>0</v>
      </c>
    </row>
    <row r="118" spans="1:2" x14ac:dyDescent="0.2">
      <c r="A118" s="17">
        <v>61</v>
      </c>
      <c r="B118">
        <v>1</v>
      </c>
    </row>
  </sheetData>
  <mergeCells count="2">
    <mergeCell ref="C27:E27"/>
    <mergeCell ref="B25:E26"/>
  </mergeCells>
  <phoneticPr fontId="0" type="noConversion"/>
  <hyperlinks>
    <hyperlink ref="A3" location="Contents!A1" display="Return to Contents"/>
  </hyperlinks>
  <pageMargins left="0.75" right="0.75" top="1" bottom="1" header="0.5" footer="0.5"/>
  <pageSetup scale="33" orientation="landscape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2:AB130"/>
  <sheetViews>
    <sheetView workbookViewId="0"/>
  </sheetViews>
  <sheetFormatPr defaultRowHeight="15" x14ac:dyDescent="0.25"/>
  <cols>
    <col min="1" max="1" width="9.140625" style="133"/>
    <col min="2" max="2" width="26.140625" style="133" customWidth="1"/>
    <col min="3" max="3" width="9.5703125" style="133" customWidth="1"/>
    <col min="4" max="13" width="9.140625" style="133"/>
    <col min="14" max="15" width="9.140625" style="135"/>
    <col min="16" max="16" width="9.140625" style="133"/>
    <col min="17" max="17" width="33" style="133" customWidth="1"/>
    <col min="18" max="18" width="14.140625" style="133" customWidth="1"/>
    <col min="19" max="26" width="9.140625" style="133"/>
    <col min="27" max="28" width="9.140625" style="135"/>
    <col min="29" max="16384" width="9.140625" style="133"/>
  </cols>
  <sheetData>
    <row r="2" spans="1:18" ht="15.75" x14ac:dyDescent="0.25">
      <c r="A2" s="44" t="s">
        <v>547</v>
      </c>
    </row>
    <row r="3" spans="1:18" x14ac:dyDescent="0.25">
      <c r="A3" s="22" t="s">
        <v>16</v>
      </c>
      <c r="C3" s="396"/>
      <c r="D3" s="396"/>
      <c r="E3" s="396"/>
      <c r="F3" s="396"/>
      <c r="G3" s="396"/>
      <c r="H3" s="396"/>
      <c r="I3" s="396"/>
      <c r="Q3" s="139"/>
    </row>
    <row r="4" spans="1:18" x14ac:dyDescent="0.25">
      <c r="A4" s="146"/>
      <c r="B4" s="146"/>
      <c r="C4" s="146"/>
      <c r="D4" s="146"/>
      <c r="E4" s="146"/>
      <c r="F4" s="146"/>
      <c r="G4" s="146"/>
      <c r="H4" s="146"/>
      <c r="I4" s="146"/>
      <c r="Q4" s="139"/>
    </row>
    <row r="5" spans="1:18" x14ac:dyDescent="0.25">
      <c r="A5" s="146"/>
      <c r="B5" s="146"/>
      <c r="C5" s="146"/>
      <c r="D5" s="146"/>
      <c r="E5" s="146"/>
      <c r="F5" s="146"/>
      <c r="G5" s="146"/>
      <c r="H5" s="146"/>
      <c r="I5" s="146"/>
      <c r="Q5" s="182" t="s">
        <v>369</v>
      </c>
      <c r="R5" s="183"/>
    </row>
    <row r="6" spans="1:18" x14ac:dyDescent="0.25">
      <c r="A6" s="146"/>
      <c r="B6" s="146"/>
      <c r="C6" s="146"/>
      <c r="D6" s="146"/>
      <c r="E6" s="146"/>
      <c r="F6" s="146"/>
      <c r="G6" s="146"/>
      <c r="H6" s="146"/>
      <c r="I6" s="146"/>
      <c r="Q6" s="482" t="s">
        <v>454</v>
      </c>
      <c r="R6" s="478" t="s">
        <v>448</v>
      </c>
    </row>
    <row r="7" spans="1:18" x14ac:dyDescent="0.25">
      <c r="A7" s="146"/>
      <c r="B7" s="146"/>
      <c r="C7" s="146"/>
      <c r="D7" s="146"/>
      <c r="E7" s="146"/>
      <c r="F7" s="146"/>
      <c r="G7" s="146"/>
      <c r="H7" s="146"/>
      <c r="I7" s="146"/>
      <c r="Q7" s="483" t="s">
        <v>450</v>
      </c>
      <c r="R7" s="479" t="s">
        <v>449</v>
      </c>
    </row>
    <row r="8" spans="1:18" x14ac:dyDescent="0.25">
      <c r="A8" s="146"/>
      <c r="B8" s="146"/>
      <c r="C8" s="146"/>
      <c r="D8" s="146"/>
      <c r="E8" s="146"/>
      <c r="F8" s="146"/>
      <c r="G8" s="146"/>
      <c r="H8" s="146"/>
      <c r="I8" s="146"/>
      <c r="Q8" s="483" t="s">
        <v>510</v>
      </c>
      <c r="R8" s="479" t="s">
        <v>451</v>
      </c>
    </row>
    <row r="9" spans="1:18" x14ac:dyDescent="0.25">
      <c r="A9" s="146"/>
      <c r="B9" s="146"/>
      <c r="C9" s="146"/>
      <c r="D9" s="146"/>
      <c r="E9" s="146"/>
      <c r="F9" s="146"/>
      <c r="G9" s="146"/>
      <c r="H9" s="146"/>
      <c r="I9" s="146"/>
      <c r="Q9" s="484" t="s">
        <v>453</v>
      </c>
      <c r="R9" s="480" t="s">
        <v>452</v>
      </c>
    </row>
    <row r="10" spans="1:18" x14ac:dyDescent="0.25">
      <c r="A10" s="146"/>
      <c r="B10" s="146"/>
      <c r="C10" s="146"/>
      <c r="D10" s="146"/>
      <c r="E10" s="146"/>
      <c r="F10" s="146"/>
      <c r="G10" s="146"/>
      <c r="H10" s="146"/>
      <c r="I10" s="146"/>
    </row>
    <row r="11" spans="1:18" x14ac:dyDescent="0.25">
      <c r="A11" s="146"/>
      <c r="B11" s="146"/>
      <c r="C11" s="146"/>
      <c r="D11" s="146"/>
      <c r="E11" s="146"/>
      <c r="F11" s="146"/>
      <c r="G11" s="146"/>
      <c r="H11" s="146"/>
      <c r="I11" s="146"/>
    </row>
    <row r="12" spans="1:18" x14ac:dyDescent="0.25">
      <c r="A12" s="146"/>
      <c r="B12" s="146"/>
      <c r="C12" s="146"/>
      <c r="D12" s="146"/>
      <c r="E12" s="146"/>
      <c r="F12" s="146"/>
      <c r="G12" s="146"/>
      <c r="H12" s="146"/>
      <c r="I12" s="146"/>
    </row>
    <row r="13" spans="1:18" x14ac:dyDescent="0.25">
      <c r="A13" s="146"/>
      <c r="B13" s="146"/>
      <c r="C13" s="146"/>
      <c r="D13" s="146"/>
      <c r="E13" s="146"/>
      <c r="F13" s="146"/>
      <c r="G13" s="146"/>
      <c r="H13" s="146"/>
      <c r="I13" s="146"/>
    </row>
    <row r="14" spans="1:18" x14ac:dyDescent="0.25">
      <c r="A14" s="146"/>
      <c r="B14" s="146"/>
      <c r="C14" s="146"/>
      <c r="D14" s="146"/>
      <c r="E14" s="146"/>
      <c r="F14" s="146"/>
      <c r="G14" s="146"/>
      <c r="H14" s="146"/>
      <c r="I14" s="146"/>
    </row>
    <row r="15" spans="1:18" x14ac:dyDescent="0.25">
      <c r="A15" s="146"/>
      <c r="B15" s="146"/>
      <c r="C15" s="146"/>
      <c r="D15" s="146"/>
      <c r="E15" s="146"/>
      <c r="F15" s="146"/>
      <c r="G15" s="146"/>
      <c r="H15" s="146"/>
      <c r="I15" s="146"/>
    </row>
    <row r="16" spans="1:18" x14ac:dyDescent="0.25">
      <c r="A16" s="146"/>
      <c r="B16" s="146"/>
      <c r="C16" s="146"/>
      <c r="D16" s="146"/>
      <c r="E16" s="146"/>
      <c r="F16" s="146"/>
      <c r="G16" s="146"/>
      <c r="H16" s="146"/>
      <c r="I16" s="146"/>
    </row>
    <row r="17" spans="1:13" x14ac:dyDescent="0.25">
      <c r="A17" s="146"/>
      <c r="B17" s="146"/>
      <c r="C17" s="146"/>
      <c r="D17" s="146"/>
      <c r="E17" s="146"/>
      <c r="F17" s="146"/>
      <c r="G17" s="146"/>
      <c r="H17" s="146"/>
      <c r="I17" s="146"/>
    </row>
    <row r="18" spans="1:13" x14ac:dyDescent="0.25">
      <c r="A18" s="146"/>
      <c r="B18" s="146"/>
      <c r="C18" s="146"/>
      <c r="D18" s="146"/>
      <c r="E18" s="146"/>
      <c r="F18" s="146"/>
      <c r="G18" s="146"/>
      <c r="H18" s="146"/>
      <c r="I18" s="146"/>
    </row>
    <row r="19" spans="1:13" x14ac:dyDescent="0.25">
      <c r="A19" s="146"/>
      <c r="B19" s="146"/>
      <c r="C19" s="146"/>
      <c r="D19" s="146"/>
      <c r="E19" s="146"/>
      <c r="F19" s="146"/>
      <c r="G19" s="146"/>
      <c r="H19" s="146"/>
      <c r="I19" s="146"/>
    </row>
    <row r="20" spans="1:13" x14ac:dyDescent="0.25">
      <c r="A20" s="146"/>
      <c r="B20" s="146"/>
      <c r="C20" s="146"/>
      <c r="D20" s="146"/>
      <c r="E20" s="146"/>
      <c r="F20" s="146"/>
      <c r="G20" s="146"/>
      <c r="H20" s="146"/>
      <c r="I20" s="146"/>
    </row>
    <row r="21" spans="1:13" x14ac:dyDescent="0.25">
      <c r="A21" s="146"/>
      <c r="B21" s="146"/>
      <c r="C21" s="146"/>
      <c r="D21" s="146"/>
      <c r="E21" s="146"/>
      <c r="F21" s="146"/>
      <c r="G21" s="146"/>
      <c r="H21" s="146"/>
      <c r="I21" s="146"/>
    </row>
    <row r="24" spans="1:13" x14ac:dyDescent="0.25">
      <c r="C24" s="575" t="s">
        <v>455</v>
      </c>
      <c r="D24" s="575"/>
      <c r="E24" s="575"/>
      <c r="F24" s="575"/>
      <c r="G24" s="575"/>
      <c r="H24" s="32"/>
      <c r="I24" s="575" t="s">
        <v>456</v>
      </c>
      <c r="J24" s="575"/>
      <c r="K24" s="575"/>
      <c r="L24" s="575"/>
    </row>
    <row r="25" spans="1:13" x14ac:dyDescent="0.25">
      <c r="C25" s="84">
        <v>2016</v>
      </c>
      <c r="D25" s="84">
        <v>2017</v>
      </c>
      <c r="E25" s="84">
        <v>2018</v>
      </c>
      <c r="F25" s="84">
        <v>2019</v>
      </c>
      <c r="G25" s="84">
        <v>2020</v>
      </c>
      <c r="I25" s="84">
        <v>2017</v>
      </c>
      <c r="J25" s="84">
        <v>2018</v>
      </c>
      <c r="K25" s="84">
        <v>2019</v>
      </c>
      <c r="L25" s="84">
        <v>2020</v>
      </c>
    </row>
    <row r="26" spans="1:13" x14ac:dyDescent="0.25">
      <c r="A26" s="427"/>
      <c r="B26" s="481" t="s">
        <v>450</v>
      </c>
      <c r="C26" s="6">
        <v>0.48953282787000002</v>
      </c>
      <c r="D26" s="6">
        <v>0.49443077534000002</v>
      </c>
      <c r="E26" s="6">
        <v>0.47768294852999998</v>
      </c>
      <c r="F26" s="6">
        <v>0.48706774546999998</v>
      </c>
      <c r="G26" s="6">
        <v>0.49470292234000002</v>
      </c>
      <c r="H26" s="423"/>
      <c r="I26" s="6">
        <f t="shared" ref="I26:L28" si="0">D26-C26</f>
        <v>4.897947469999997E-3</v>
      </c>
      <c r="J26" s="6">
        <f t="shared" si="0"/>
        <v>-1.6747826810000033E-2</v>
      </c>
      <c r="K26" s="6">
        <f t="shared" si="0"/>
        <v>9.3847969399999953E-3</v>
      </c>
      <c r="L26" s="6">
        <f t="shared" si="0"/>
        <v>7.6351768700000378E-3</v>
      </c>
      <c r="M26" s="421"/>
    </row>
    <row r="27" spans="1:13" x14ac:dyDescent="0.25">
      <c r="A27" s="427"/>
      <c r="B27" s="481" t="s">
        <v>510</v>
      </c>
      <c r="C27" s="6">
        <v>1.598549929</v>
      </c>
      <c r="D27" s="6">
        <v>1.6788530986000001</v>
      </c>
      <c r="E27" s="6">
        <v>1.7384608948</v>
      </c>
      <c r="F27" s="6">
        <v>2.0222178188000002</v>
      </c>
      <c r="G27" s="6">
        <v>2.3331539478000001</v>
      </c>
      <c r="H27" s="423"/>
      <c r="I27" s="6">
        <f t="shared" si="0"/>
        <v>8.0303169600000057E-2</v>
      </c>
      <c r="J27" s="6">
        <f t="shared" si="0"/>
        <v>5.9607796199999896E-2</v>
      </c>
      <c r="K27" s="6">
        <f t="shared" si="0"/>
        <v>0.28375692400000019</v>
      </c>
      <c r="L27" s="6">
        <f t="shared" si="0"/>
        <v>0.31093612899999989</v>
      </c>
      <c r="M27" s="421"/>
    </row>
    <row r="28" spans="1:13" x14ac:dyDescent="0.25">
      <c r="A28" s="427"/>
      <c r="B28" s="481" t="s">
        <v>453</v>
      </c>
      <c r="C28" s="6">
        <v>6.7425861913</v>
      </c>
      <c r="D28" s="6">
        <v>7.1784307151000002</v>
      </c>
      <c r="E28" s="6">
        <v>8.7399854479000005</v>
      </c>
      <c r="F28" s="6">
        <v>9.9010183140999999</v>
      </c>
      <c r="G28" s="6">
        <v>10.373213675000001</v>
      </c>
      <c r="H28" s="423"/>
      <c r="I28" s="6">
        <f t="shared" si="0"/>
        <v>0.43584452380000016</v>
      </c>
      <c r="J28" s="6">
        <f t="shared" si="0"/>
        <v>1.5615547328000003</v>
      </c>
      <c r="K28" s="6">
        <f t="shared" si="0"/>
        <v>1.1610328661999993</v>
      </c>
      <c r="L28" s="6">
        <f t="shared" si="0"/>
        <v>0.47219536090000069</v>
      </c>
      <c r="M28" s="421"/>
    </row>
    <row r="29" spans="1:13" x14ac:dyDescent="0.25">
      <c r="A29" s="427"/>
      <c r="B29" s="485" t="s">
        <v>454</v>
      </c>
      <c r="C29" s="6">
        <f t="shared" ref="C29:G29" si="1">+SUM(C26:C28)</f>
        <v>8.8306689481700005</v>
      </c>
      <c r="D29" s="6">
        <f t="shared" si="1"/>
        <v>9.3517145890400002</v>
      </c>
      <c r="E29" s="6">
        <f t="shared" si="1"/>
        <v>10.956129291230001</v>
      </c>
      <c r="F29" s="6">
        <f t="shared" si="1"/>
        <v>12.41030387837</v>
      </c>
      <c r="G29" s="6">
        <f t="shared" si="1"/>
        <v>13.20107054514</v>
      </c>
      <c r="H29" s="422" t="s">
        <v>457</v>
      </c>
      <c r="I29" s="6">
        <f>+SUM(I26:I28)</f>
        <v>0.52104564087000016</v>
      </c>
      <c r="J29" s="6">
        <f t="shared" ref="J29:L29" si="2">+SUM(J26:J28)</f>
        <v>1.6044147021900002</v>
      </c>
      <c r="K29" s="6">
        <f t="shared" si="2"/>
        <v>1.4541745871399996</v>
      </c>
      <c r="L29" s="6">
        <f t="shared" si="2"/>
        <v>0.79076666677000063</v>
      </c>
      <c r="M29" s="421"/>
    </row>
    <row r="30" spans="1:13" x14ac:dyDescent="0.25">
      <c r="A30" s="421"/>
      <c r="B30" s="425" t="s">
        <v>549</v>
      </c>
      <c r="C30" s="6"/>
      <c r="D30" s="7"/>
      <c r="E30" s="6"/>
      <c r="F30" s="6"/>
      <c r="G30" s="6"/>
      <c r="H30" s="6"/>
      <c r="I30" s="7"/>
      <c r="J30" s="7"/>
      <c r="K30" s="7"/>
      <c r="L30" s="7"/>
      <c r="M30" s="421"/>
    </row>
    <row r="31" spans="1:13" x14ac:dyDescent="0.25">
      <c r="A31" s="421"/>
      <c r="B31" s="421"/>
      <c r="C31" s="421"/>
      <c r="D31" s="421"/>
      <c r="E31" s="421"/>
      <c r="F31" s="421"/>
      <c r="G31" s="421"/>
      <c r="H31" s="421"/>
      <c r="I31" s="421"/>
      <c r="J31" s="421"/>
      <c r="K31" s="421"/>
      <c r="L31" s="421"/>
      <c r="M31" s="421"/>
    </row>
    <row r="32" spans="1:13" x14ac:dyDescent="0.25">
      <c r="A32" s="421"/>
      <c r="B32" s="421"/>
      <c r="C32" s="421"/>
      <c r="D32" s="421"/>
      <c r="E32" s="421"/>
      <c r="F32" s="421"/>
      <c r="G32" s="421"/>
      <c r="H32" s="421"/>
      <c r="I32" s="421"/>
      <c r="J32" s="421"/>
      <c r="K32" s="421"/>
      <c r="L32" s="421"/>
      <c r="M32" s="421"/>
    </row>
    <row r="33" spans="1:13" x14ac:dyDescent="0.25">
      <c r="A33" s="421"/>
      <c r="B33" s="421"/>
      <c r="C33" s="421"/>
      <c r="D33" s="421"/>
      <c r="E33" s="421"/>
      <c r="F33" s="421"/>
      <c r="G33" s="421"/>
      <c r="H33" s="421"/>
      <c r="I33" s="421"/>
      <c r="J33" s="421"/>
      <c r="K33" s="421"/>
      <c r="L33" s="421"/>
      <c r="M33" s="421"/>
    </row>
    <row r="34" spans="1:13" ht="36.75" x14ac:dyDescent="0.25">
      <c r="A34" s="421"/>
      <c r="B34" s="421"/>
      <c r="C34" s="491" t="s">
        <v>497</v>
      </c>
      <c r="D34" s="491" t="s">
        <v>242</v>
      </c>
      <c r="E34" s="491" t="s">
        <v>241</v>
      </c>
      <c r="F34" s="491" t="s">
        <v>498</v>
      </c>
      <c r="G34" s="421"/>
      <c r="H34" s="421"/>
      <c r="I34" s="421"/>
      <c r="J34" s="421"/>
      <c r="K34" s="421"/>
      <c r="L34" s="421"/>
      <c r="M34" s="421"/>
    </row>
    <row r="35" spans="1:13" x14ac:dyDescent="0.25">
      <c r="A35" s="487">
        <f t="shared" ref="A35:A82" si="3">YEAR(B35)</f>
        <v>2017</v>
      </c>
      <c r="B35" s="450">
        <v>42736</v>
      </c>
      <c r="C35" s="488">
        <v>8.8400929999999995</v>
      </c>
      <c r="D35" s="486" t="e">
        <v>#N/A</v>
      </c>
      <c r="E35" s="489"/>
      <c r="F35" s="489">
        <v>8.8400929999999995</v>
      </c>
      <c r="G35" s="424"/>
      <c r="H35" s="421"/>
      <c r="I35" s="421"/>
      <c r="J35" s="421"/>
      <c r="K35" s="421"/>
      <c r="L35" s="421"/>
      <c r="M35" s="421"/>
    </row>
    <row r="36" spans="1:13" x14ac:dyDescent="0.25">
      <c r="A36" s="487">
        <f t="shared" si="3"/>
        <v>2017</v>
      </c>
      <c r="B36" s="450">
        <v>42767</v>
      </c>
      <c r="C36" s="490">
        <v>9.0834530000000004</v>
      </c>
      <c r="D36" s="138" t="e">
        <v>#N/A</v>
      </c>
      <c r="E36" s="489">
        <f t="shared" ref="E36:E45" si="4">AVERAGEIF($A$35:$A$96,A36,$F$35:$F$96)</f>
        <v>9.3504924999999997</v>
      </c>
      <c r="F36" s="489">
        <v>9.0834530000000004</v>
      </c>
      <c r="G36" s="424"/>
      <c r="H36" s="421"/>
      <c r="I36" s="421"/>
      <c r="J36" s="421"/>
      <c r="K36" s="421"/>
      <c r="L36" s="421"/>
      <c r="M36" s="421"/>
    </row>
    <row r="37" spans="1:13" x14ac:dyDescent="0.25">
      <c r="A37" s="487">
        <f t="shared" si="3"/>
        <v>2017</v>
      </c>
      <c r="B37" s="450">
        <v>42795</v>
      </c>
      <c r="C37" s="490">
        <v>9.140288</v>
      </c>
      <c r="D37" s="138" t="e">
        <v>#N/A</v>
      </c>
      <c r="E37" s="489">
        <f t="shared" si="4"/>
        <v>9.3504924999999997</v>
      </c>
      <c r="F37" s="489">
        <v>9.140288</v>
      </c>
      <c r="G37" s="424"/>
      <c r="H37" s="421"/>
      <c r="I37" s="421"/>
      <c r="J37" s="421"/>
      <c r="K37" s="421"/>
      <c r="L37" s="421"/>
      <c r="M37" s="421"/>
    </row>
    <row r="38" spans="1:13" x14ac:dyDescent="0.25">
      <c r="A38" s="487">
        <f t="shared" si="3"/>
        <v>2017</v>
      </c>
      <c r="B38" s="450">
        <v>42826</v>
      </c>
      <c r="C38" s="490">
        <v>9.0847549999999995</v>
      </c>
      <c r="D38" s="138" t="e">
        <v>#N/A</v>
      </c>
      <c r="E38" s="489">
        <f t="shared" si="4"/>
        <v>9.3504924999999997</v>
      </c>
      <c r="F38" s="489">
        <v>9.0847549999999995</v>
      </c>
      <c r="G38" s="424"/>
      <c r="H38" s="421"/>
      <c r="I38" s="421"/>
      <c r="J38" s="421"/>
      <c r="K38" s="421"/>
      <c r="L38" s="421"/>
      <c r="M38" s="421"/>
    </row>
    <row r="39" spans="1:13" x14ac:dyDescent="0.25">
      <c r="A39" s="487">
        <f t="shared" si="3"/>
        <v>2017</v>
      </c>
      <c r="B39" s="450">
        <v>42856</v>
      </c>
      <c r="C39" s="490">
        <v>9.1678619999999995</v>
      </c>
      <c r="D39" s="138" t="e">
        <v>#N/A</v>
      </c>
      <c r="E39" s="489">
        <f t="shared" si="4"/>
        <v>9.3504924999999997</v>
      </c>
      <c r="F39" s="489">
        <v>9.1678619999999995</v>
      </c>
      <c r="G39" s="424"/>
      <c r="H39" s="421"/>
      <c r="I39" s="421"/>
      <c r="J39" s="421"/>
      <c r="K39" s="421"/>
      <c r="L39" s="421"/>
      <c r="M39" s="421"/>
    </row>
    <row r="40" spans="1:13" x14ac:dyDescent="0.25">
      <c r="A40" s="487">
        <f t="shared" si="3"/>
        <v>2017</v>
      </c>
      <c r="B40" s="450">
        <v>42887</v>
      </c>
      <c r="C40" s="490">
        <v>9.0738129999999995</v>
      </c>
      <c r="D40" s="138" t="e">
        <v>#N/A</v>
      </c>
      <c r="E40" s="489">
        <f t="shared" si="4"/>
        <v>9.3504924999999997</v>
      </c>
      <c r="F40" s="489">
        <v>9.0738129999999995</v>
      </c>
      <c r="G40" s="424"/>
      <c r="H40" s="421"/>
      <c r="I40" s="421"/>
      <c r="J40" s="421"/>
      <c r="K40" s="421"/>
      <c r="L40" s="421"/>
      <c r="M40" s="421"/>
    </row>
    <row r="41" spans="1:13" x14ac:dyDescent="0.25">
      <c r="A41" s="487">
        <f t="shared" si="3"/>
        <v>2017</v>
      </c>
      <c r="B41" s="450">
        <v>42917</v>
      </c>
      <c r="C41" s="490">
        <v>9.2300550000000001</v>
      </c>
      <c r="D41" s="138" t="e">
        <v>#N/A</v>
      </c>
      <c r="E41" s="489">
        <f t="shared" si="4"/>
        <v>9.3504924999999997</v>
      </c>
      <c r="F41" s="489">
        <v>9.2300550000000001</v>
      </c>
      <c r="G41" s="424"/>
      <c r="H41" s="421"/>
      <c r="I41" s="421"/>
      <c r="J41" s="421"/>
      <c r="K41" s="421"/>
      <c r="L41" s="421"/>
      <c r="M41" s="421"/>
    </row>
    <row r="42" spans="1:13" x14ac:dyDescent="0.25">
      <c r="A42" s="487">
        <f t="shared" si="3"/>
        <v>2017</v>
      </c>
      <c r="B42" s="450">
        <v>42948</v>
      </c>
      <c r="C42" s="490">
        <v>9.2435960000000001</v>
      </c>
      <c r="D42" s="138" t="e">
        <v>#N/A</v>
      </c>
      <c r="E42" s="489">
        <f t="shared" si="4"/>
        <v>9.3504924999999997</v>
      </c>
      <c r="F42" s="489">
        <v>9.2435960000000001</v>
      </c>
      <c r="G42" s="424"/>
      <c r="H42" s="421"/>
      <c r="I42" s="421"/>
      <c r="J42" s="421"/>
      <c r="K42" s="421"/>
      <c r="L42" s="421"/>
      <c r="M42" s="421"/>
    </row>
    <row r="43" spans="1:13" x14ac:dyDescent="0.25">
      <c r="A43" s="487">
        <f t="shared" si="3"/>
        <v>2017</v>
      </c>
      <c r="B43" s="450">
        <v>42979</v>
      </c>
      <c r="C43" s="490">
        <v>9.4951950000000007</v>
      </c>
      <c r="D43" s="138" t="e">
        <v>#N/A</v>
      </c>
      <c r="E43" s="489">
        <f t="shared" si="4"/>
        <v>9.3504924999999997</v>
      </c>
      <c r="F43" s="489">
        <v>9.4951950000000007</v>
      </c>
      <c r="G43" s="424"/>
      <c r="H43" s="421"/>
      <c r="I43" s="421"/>
      <c r="J43" s="421"/>
      <c r="K43" s="421"/>
      <c r="L43" s="421"/>
      <c r="M43" s="421"/>
    </row>
    <row r="44" spans="1:13" x14ac:dyDescent="0.25">
      <c r="A44" s="487">
        <f t="shared" si="3"/>
        <v>2017</v>
      </c>
      <c r="B44" s="450">
        <v>43009</v>
      </c>
      <c r="C44" s="490">
        <v>9.7031130000000001</v>
      </c>
      <c r="D44" s="138" t="e">
        <v>#N/A</v>
      </c>
      <c r="E44" s="489">
        <f t="shared" si="4"/>
        <v>9.3504924999999997</v>
      </c>
      <c r="F44" s="489">
        <v>9.7031130000000001</v>
      </c>
      <c r="G44" s="424"/>
      <c r="H44" s="421"/>
      <c r="I44" s="421"/>
      <c r="J44" s="421"/>
      <c r="K44" s="421"/>
      <c r="L44" s="421"/>
      <c r="M44" s="421"/>
    </row>
    <row r="45" spans="1:13" x14ac:dyDescent="0.25">
      <c r="A45" s="487">
        <f t="shared" si="3"/>
        <v>2017</v>
      </c>
      <c r="B45" s="450">
        <v>43040</v>
      </c>
      <c r="C45" s="490">
        <v>10.103263</v>
      </c>
      <c r="D45" s="138" t="e">
        <v>#N/A</v>
      </c>
      <c r="E45" s="489">
        <f t="shared" si="4"/>
        <v>9.3504924999999997</v>
      </c>
      <c r="F45" s="489">
        <v>10.103263</v>
      </c>
      <c r="G45" s="424"/>
      <c r="H45" s="421"/>
      <c r="I45" s="421"/>
      <c r="J45" s="421"/>
      <c r="K45" s="421"/>
      <c r="L45" s="421"/>
      <c r="M45" s="421"/>
    </row>
    <row r="46" spans="1:13" x14ac:dyDescent="0.25">
      <c r="A46" s="487">
        <f t="shared" si="3"/>
        <v>2017</v>
      </c>
      <c r="B46" s="450">
        <v>43070</v>
      </c>
      <c r="C46" s="490">
        <v>10.040424</v>
      </c>
      <c r="D46" s="138" t="e">
        <v>#N/A</v>
      </c>
      <c r="E46" s="489"/>
      <c r="F46" s="489">
        <v>10.040424</v>
      </c>
      <c r="G46" s="424"/>
      <c r="H46" s="421"/>
      <c r="I46" s="421"/>
      <c r="J46" s="421"/>
      <c r="K46" s="421"/>
      <c r="L46" s="421"/>
      <c r="M46" s="421"/>
    </row>
    <row r="47" spans="1:13" x14ac:dyDescent="0.25">
      <c r="A47" s="487">
        <f t="shared" si="3"/>
        <v>2018</v>
      </c>
      <c r="B47" s="450">
        <v>43101</v>
      </c>
      <c r="C47" s="490">
        <v>9.9945590000000006</v>
      </c>
      <c r="D47" s="138" t="e">
        <v>#N/A</v>
      </c>
      <c r="E47" s="489"/>
      <c r="F47" s="489">
        <v>9.9945590000000006</v>
      </c>
      <c r="G47" s="424"/>
      <c r="H47" s="421"/>
      <c r="I47" s="421"/>
      <c r="J47" s="421"/>
      <c r="K47" s="421"/>
      <c r="L47" s="421"/>
      <c r="M47" s="421"/>
    </row>
    <row r="48" spans="1:13" x14ac:dyDescent="0.25">
      <c r="A48" s="487">
        <f t="shared" si="3"/>
        <v>2018</v>
      </c>
      <c r="B48" s="450">
        <v>43132</v>
      </c>
      <c r="C48" s="490">
        <v>10.248239</v>
      </c>
      <c r="D48" s="138" t="e">
        <v>#N/A</v>
      </c>
      <c r="E48" s="489">
        <f t="shared" ref="E48" si="5">AVERAGEIF($A$35:$A$96,A48,$F$35:$F$96)</f>
        <v>10.952283737333333</v>
      </c>
      <c r="F48" s="489">
        <v>10.248239</v>
      </c>
      <c r="G48" s="424"/>
      <c r="H48" s="421"/>
      <c r="I48" s="421"/>
      <c r="J48" s="421"/>
      <c r="K48" s="421"/>
      <c r="L48" s="421"/>
      <c r="M48" s="421"/>
    </row>
    <row r="49" spans="1:13" x14ac:dyDescent="0.25">
      <c r="A49" s="487">
        <f t="shared" si="3"/>
        <v>2018</v>
      </c>
      <c r="B49" s="450">
        <v>43160</v>
      </c>
      <c r="C49" s="490">
        <v>10.461342999999999</v>
      </c>
      <c r="D49" s="138" t="e">
        <v>#N/A</v>
      </c>
      <c r="E49" s="489">
        <f t="shared" ref="E49:E57" si="6">AVERAGEIF($A$35:$A$96,A49,$F$35:$F$96)</f>
        <v>10.952283737333333</v>
      </c>
      <c r="F49" s="489">
        <v>10.461342999999999</v>
      </c>
      <c r="G49" s="424"/>
      <c r="H49" s="421"/>
      <c r="I49" s="421"/>
      <c r="J49" s="421"/>
      <c r="K49" s="421"/>
      <c r="L49" s="421"/>
      <c r="M49" s="421"/>
    </row>
    <row r="50" spans="1:13" x14ac:dyDescent="0.25">
      <c r="A50" s="487">
        <f t="shared" si="3"/>
        <v>2018</v>
      </c>
      <c r="B50" s="450">
        <v>43191</v>
      </c>
      <c r="C50" s="490">
        <v>10.475008000000001</v>
      </c>
      <c r="D50" s="138" t="e">
        <v>#N/A</v>
      </c>
      <c r="E50" s="489">
        <f t="shared" si="6"/>
        <v>10.952283737333333</v>
      </c>
      <c r="F50" s="489">
        <v>10.475008000000001</v>
      </c>
      <c r="G50" s="424"/>
      <c r="H50" s="421"/>
      <c r="I50" s="421"/>
      <c r="J50" s="421"/>
      <c r="K50" s="421"/>
      <c r="L50" s="421"/>
      <c r="M50" s="421"/>
    </row>
    <row r="51" spans="1:13" x14ac:dyDescent="0.25">
      <c r="A51" s="487">
        <f t="shared" si="3"/>
        <v>2018</v>
      </c>
      <c r="B51" s="450">
        <v>43221</v>
      </c>
      <c r="C51" s="490">
        <v>10.463893000000001</v>
      </c>
      <c r="D51" s="138" t="e">
        <v>#N/A</v>
      </c>
      <c r="E51" s="489">
        <f t="shared" si="6"/>
        <v>10.952283737333333</v>
      </c>
      <c r="F51" s="489">
        <v>10.463893000000001</v>
      </c>
      <c r="G51" s="424"/>
      <c r="H51" s="421"/>
      <c r="I51" s="421"/>
      <c r="J51" s="421"/>
      <c r="K51" s="421"/>
      <c r="L51" s="421"/>
      <c r="M51" s="421"/>
    </row>
    <row r="52" spans="1:13" x14ac:dyDescent="0.25">
      <c r="A52" s="487">
        <f t="shared" si="3"/>
        <v>2018</v>
      </c>
      <c r="B52" s="450">
        <v>43252</v>
      </c>
      <c r="C52" s="490">
        <v>10.672361</v>
      </c>
      <c r="D52" s="138" t="e">
        <v>#N/A</v>
      </c>
      <c r="E52" s="489">
        <f t="shared" si="6"/>
        <v>10.952283737333333</v>
      </c>
      <c r="F52" s="489">
        <v>10.672361</v>
      </c>
      <c r="G52" s="424"/>
      <c r="H52" s="421"/>
      <c r="I52" s="421"/>
      <c r="J52" s="421"/>
      <c r="K52" s="421"/>
      <c r="L52" s="421"/>
      <c r="M52" s="421"/>
    </row>
    <row r="53" spans="1:13" x14ac:dyDescent="0.25">
      <c r="A53" s="487">
        <f t="shared" si="3"/>
        <v>2018</v>
      </c>
      <c r="B53" s="450">
        <v>43282</v>
      </c>
      <c r="C53" s="490">
        <v>10.935972</v>
      </c>
      <c r="D53" s="138" t="e">
        <v>#N/A</v>
      </c>
      <c r="E53" s="489">
        <f t="shared" si="6"/>
        <v>10.952283737333333</v>
      </c>
      <c r="F53" s="489">
        <v>10.935972</v>
      </c>
      <c r="G53" s="424"/>
      <c r="H53" s="421"/>
      <c r="I53" s="421"/>
      <c r="J53" s="421"/>
      <c r="K53" s="421"/>
      <c r="L53" s="421"/>
      <c r="M53" s="421"/>
    </row>
    <row r="54" spans="1:13" x14ac:dyDescent="0.25">
      <c r="A54" s="487">
        <f t="shared" si="3"/>
        <v>2018</v>
      </c>
      <c r="B54" s="450">
        <v>43313</v>
      </c>
      <c r="C54" s="490">
        <v>11.324999999999999</v>
      </c>
      <c r="D54" s="138" t="e">
        <v>#N/A</v>
      </c>
      <c r="E54" s="489">
        <f t="shared" si="6"/>
        <v>10.952283737333333</v>
      </c>
      <c r="F54" s="489">
        <v>11.324999999999999</v>
      </c>
      <c r="G54" s="424"/>
      <c r="H54" s="421"/>
      <c r="I54" s="421"/>
      <c r="J54" s="421"/>
      <c r="K54" s="421"/>
      <c r="L54" s="421"/>
      <c r="M54" s="421"/>
    </row>
    <row r="55" spans="1:13" x14ac:dyDescent="0.25">
      <c r="A55" s="487">
        <f t="shared" si="3"/>
        <v>2018</v>
      </c>
      <c r="B55" s="450">
        <v>43344</v>
      </c>
      <c r="C55" s="490">
        <v>11.470452</v>
      </c>
      <c r="D55" s="138" t="e">
        <v>#N/A</v>
      </c>
      <c r="E55" s="489">
        <f t="shared" si="6"/>
        <v>10.952283737333333</v>
      </c>
      <c r="F55" s="489">
        <v>11.470452</v>
      </c>
      <c r="G55" s="424"/>
      <c r="H55" s="421"/>
      <c r="I55" s="421"/>
      <c r="J55" s="421"/>
      <c r="K55" s="421"/>
      <c r="L55" s="421"/>
      <c r="M55" s="421"/>
    </row>
    <row r="56" spans="1:13" x14ac:dyDescent="0.25">
      <c r="A56" s="487">
        <f t="shared" si="3"/>
        <v>2018</v>
      </c>
      <c r="B56" s="450">
        <v>43374</v>
      </c>
      <c r="C56" s="490">
        <v>11.554574000000001</v>
      </c>
      <c r="D56" s="138" t="e">
        <v>#N/A</v>
      </c>
      <c r="E56" s="489">
        <f t="shared" si="6"/>
        <v>10.952283737333333</v>
      </c>
      <c r="F56" s="489">
        <v>11.554574000000001</v>
      </c>
      <c r="G56" s="424"/>
      <c r="H56" s="421"/>
      <c r="I56" s="421"/>
      <c r="J56" s="421"/>
      <c r="K56" s="421"/>
      <c r="L56" s="421"/>
      <c r="M56" s="421"/>
    </row>
    <row r="57" spans="1:13" x14ac:dyDescent="0.25">
      <c r="A57" s="487">
        <f t="shared" si="3"/>
        <v>2018</v>
      </c>
      <c r="B57" s="450">
        <v>43405</v>
      </c>
      <c r="C57" s="490">
        <v>11.899820999999999</v>
      </c>
      <c r="D57" s="138" t="e">
        <v>#N/A</v>
      </c>
      <c r="E57" s="489">
        <f t="shared" si="6"/>
        <v>10.952283737333333</v>
      </c>
      <c r="F57" s="489">
        <v>11.899820999999999</v>
      </c>
      <c r="G57" s="424"/>
      <c r="H57" s="421"/>
      <c r="I57" s="421"/>
      <c r="J57" s="421"/>
      <c r="K57" s="421"/>
      <c r="L57" s="421"/>
      <c r="M57" s="421"/>
    </row>
    <row r="58" spans="1:13" x14ac:dyDescent="0.25">
      <c r="A58" s="487">
        <f t="shared" si="3"/>
        <v>2018</v>
      </c>
      <c r="B58" s="450">
        <v>43435</v>
      </c>
      <c r="C58" s="490">
        <v>11.926182848</v>
      </c>
      <c r="D58" s="138" t="e">
        <v>#N/A</v>
      </c>
      <c r="E58" s="489"/>
      <c r="F58" s="489">
        <v>11.926182848</v>
      </c>
      <c r="G58" s="424"/>
      <c r="H58" s="421"/>
      <c r="I58" s="421"/>
      <c r="J58" s="421"/>
      <c r="K58" s="421"/>
      <c r="L58" s="421"/>
      <c r="M58" s="421"/>
    </row>
    <row r="59" spans="1:13" x14ac:dyDescent="0.25">
      <c r="A59" s="487">
        <f t="shared" si="3"/>
        <v>2019</v>
      </c>
      <c r="B59" s="450">
        <v>43466</v>
      </c>
      <c r="C59" s="490">
        <v>12.021148051999999</v>
      </c>
      <c r="D59" s="138">
        <v>12.021148051999999</v>
      </c>
      <c r="E59" s="489"/>
      <c r="F59" s="489">
        <v>12.021148051999999</v>
      </c>
      <c r="G59" s="424"/>
      <c r="H59" s="421"/>
      <c r="I59" s="421"/>
      <c r="J59" s="421"/>
      <c r="K59" s="421"/>
      <c r="L59" s="421"/>
      <c r="M59" s="421"/>
    </row>
    <row r="60" spans="1:13" x14ac:dyDescent="0.25">
      <c r="A60" s="487">
        <f t="shared" si="3"/>
        <v>2019</v>
      </c>
      <c r="B60" s="450">
        <v>43497</v>
      </c>
      <c r="C60" s="490" t="e">
        <v>#N/A</v>
      </c>
      <c r="D60" s="138">
        <v>12.137689999999999</v>
      </c>
      <c r="E60" s="489">
        <f t="shared" ref="E60" si="7">AVERAGEIF($A$35:$A$96,A60,$F$35:$F$96)</f>
        <v>12.408724837666666</v>
      </c>
      <c r="F60" s="489">
        <v>12.137689999999999</v>
      </c>
      <c r="G60" s="424"/>
      <c r="H60" s="421"/>
      <c r="I60" s="421"/>
      <c r="J60" s="421"/>
      <c r="K60" s="421"/>
      <c r="L60" s="421"/>
      <c r="M60" s="421"/>
    </row>
    <row r="61" spans="1:13" x14ac:dyDescent="0.25">
      <c r="A61" s="487">
        <f t="shared" si="3"/>
        <v>2019</v>
      </c>
      <c r="B61" s="450">
        <v>43525</v>
      </c>
      <c r="C61" s="490" t="e">
        <v>#N/A</v>
      </c>
      <c r="D61" s="138">
        <v>12.29477</v>
      </c>
      <c r="E61" s="489">
        <f t="shared" ref="E61:E69" si="8">AVERAGEIF($A$35:$A$96,A61,$F$35:$F$96)</f>
        <v>12.408724837666666</v>
      </c>
      <c r="F61" s="489">
        <v>12.29477</v>
      </c>
      <c r="G61" s="424"/>
      <c r="H61" s="421"/>
      <c r="I61" s="421"/>
      <c r="J61" s="421"/>
      <c r="K61" s="421"/>
      <c r="L61" s="421"/>
      <c r="M61" s="421"/>
    </row>
    <row r="62" spans="1:13" x14ac:dyDescent="0.25">
      <c r="A62" s="487">
        <f t="shared" si="3"/>
        <v>2019</v>
      </c>
      <c r="B62" s="450">
        <v>43556</v>
      </c>
      <c r="C62" s="490" t="e">
        <v>#N/A</v>
      </c>
      <c r="D62" s="138">
        <v>12.38021</v>
      </c>
      <c r="E62" s="489">
        <f t="shared" si="8"/>
        <v>12.408724837666666</v>
      </c>
      <c r="F62" s="489">
        <v>12.38021</v>
      </c>
      <c r="G62" s="424"/>
      <c r="H62" s="421"/>
      <c r="I62" s="421"/>
      <c r="J62" s="421"/>
      <c r="K62" s="421"/>
      <c r="L62" s="421"/>
      <c r="M62" s="421"/>
    </row>
    <row r="63" spans="1:13" x14ac:dyDescent="0.25">
      <c r="A63" s="487">
        <f t="shared" si="3"/>
        <v>2019</v>
      </c>
      <c r="B63" s="450">
        <v>43586</v>
      </c>
      <c r="C63" s="490" t="e">
        <v>#N/A</v>
      </c>
      <c r="D63" s="138">
        <v>12.442159999999999</v>
      </c>
      <c r="E63" s="489">
        <f t="shared" si="8"/>
        <v>12.408724837666666</v>
      </c>
      <c r="F63" s="489">
        <v>12.442159999999999</v>
      </c>
      <c r="G63" s="424"/>
      <c r="H63" s="421"/>
      <c r="I63" s="421"/>
      <c r="J63" s="421"/>
      <c r="K63" s="421"/>
      <c r="L63" s="421"/>
      <c r="M63" s="421"/>
    </row>
    <row r="64" spans="1:13" x14ac:dyDescent="0.25">
      <c r="A64" s="487">
        <f t="shared" si="3"/>
        <v>2019</v>
      </c>
      <c r="B64" s="450">
        <v>43617</v>
      </c>
      <c r="C64" s="490" t="e">
        <v>#N/A</v>
      </c>
      <c r="D64" s="138">
        <v>12.402060000000001</v>
      </c>
      <c r="E64" s="489">
        <f t="shared" si="8"/>
        <v>12.408724837666666</v>
      </c>
      <c r="F64" s="489">
        <v>12.402060000000001</v>
      </c>
      <c r="G64" s="424"/>
      <c r="H64" s="421"/>
      <c r="I64" s="421"/>
      <c r="J64" s="421"/>
      <c r="K64" s="421"/>
      <c r="L64" s="421"/>
      <c r="M64" s="421"/>
    </row>
    <row r="65" spans="1:13" x14ac:dyDescent="0.25">
      <c r="A65" s="487">
        <f t="shared" si="3"/>
        <v>2019</v>
      </c>
      <c r="B65" s="450">
        <v>43647</v>
      </c>
      <c r="C65" s="490" t="e">
        <v>#N/A</v>
      </c>
      <c r="D65" s="138">
        <v>12.385300000000001</v>
      </c>
      <c r="E65" s="489">
        <f t="shared" si="8"/>
        <v>12.408724837666666</v>
      </c>
      <c r="F65" s="489">
        <v>12.385300000000001</v>
      </c>
      <c r="G65" s="424"/>
      <c r="H65" s="421"/>
      <c r="I65" s="421"/>
      <c r="J65" s="421"/>
      <c r="K65" s="421"/>
      <c r="L65" s="421"/>
      <c r="M65" s="421"/>
    </row>
    <row r="66" spans="1:13" x14ac:dyDescent="0.25">
      <c r="A66" s="487">
        <f t="shared" si="3"/>
        <v>2019</v>
      </c>
      <c r="B66" s="450">
        <v>43678</v>
      </c>
      <c r="C66" s="490" t="e">
        <v>#N/A</v>
      </c>
      <c r="D66" s="138">
        <v>12.46341</v>
      </c>
      <c r="E66" s="489">
        <f t="shared" si="8"/>
        <v>12.408724837666666</v>
      </c>
      <c r="F66" s="489">
        <v>12.46341</v>
      </c>
      <c r="G66" s="424"/>
      <c r="H66" s="421"/>
      <c r="I66" s="421"/>
      <c r="J66" s="421"/>
      <c r="K66" s="421"/>
      <c r="L66" s="421"/>
      <c r="M66" s="421"/>
    </row>
    <row r="67" spans="1:13" x14ac:dyDescent="0.25">
      <c r="A67" s="487">
        <f t="shared" si="3"/>
        <v>2019</v>
      </c>
      <c r="B67" s="450">
        <v>43709</v>
      </c>
      <c r="C67" s="490" t="e">
        <v>#N/A</v>
      </c>
      <c r="D67" s="138">
        <v>12.425850000000001</v>
      </c>
      <c r="E67" s="489">
        <f t="shared" si="8"/>
        <v>12.408724837666666</v>
      </c>
      <c r="F67" s="489">
        <v>12.425850000000001</v>
      </c>
      <c r="G67" s="424"/>
      <c r="H67" s="421"/>
      <c r="I67" s="421"/>
      <c r="J67" s="421"/>
      <c r="K67" s="421"/>
      <c r="L67" s="421"/>
      <c r="M67" s="421"/>
    </row>
    <row r="68" spans="1:13" x14ac:dyDescent="0.25">
      <c r="A68" s="487">
        <f t="shared" si="3"/>
        <v>2019</v>
      </c>
      <c r="B68" s="450">
        <v>43739</v>
      </c>
      <c r="C68" s="490" t="e">
        <v>#N/A</v>
      </c>
      <c r="D68" s="138">
        <v>12.568669999999999</v>
      </c>
      <c r="E68" s="489">
        <f t="shared" si="8"/>
        <v>12.408724837666666</v>
      </c>
      <c r="F68" s="489">
        <v>12.568669999999999</v>
      </c>
      <c r="G68" s="424"/>
      <c r="H68" s="421"/>
      <c r="I68" s="421"/>
      <c r="J68" s="421"/>
      <c r="K68" s="421"/>
      <c r="L68" s="421"/>
      <c r="M68" s="421"/>
    </row>
    <row r="69" spans="1:13" x14ac:dyDescent="0.25">
      <c r="A69" s="487">
        <f t="shared" si="3"/>
        <v>2019</v>
      </c>
      <c r="B69" s="450">
        <v>43770</v>
      </c>
      <c r="C69" s="490" t="e">
        <v>#N/A</v>
      </c>
      <c r="D69" s="138">
        <v>12.663550000000001</v>
      </c>
      <c r="E69" s="489">
        <f t="shared" si="8"/>
        <v>12.408724837666666</v>
      </c>
      <c r="F69" s="489">
        <v>12.663550000000001</v>
      </c>
      <c r="G69" s="424"/>
      <c r="H69" s="421"/>
      <c r="I69" s="421"/>
      <c r="J69" s="421"/>
      <c r="K69" s="421"/>
      <c r="L69" s="421"/>
      <c r="M69" s="421"/>
    </row>
    <row r="70" spans="1:13" x14ac:dyDescent="0.25">
      <c r="A70" s="487">
        <f t="shared" si="3"/>
        <v>2019</v>
      </c>
      <c r="B70" s="450">
        <v>43800</v>
      </c>
      <c r="C70" s="490" t="e">
        <v>#N/A</v>
      </c>
      <c r="D70" s="138">
        <v>12.71988</v>
      </c>
      <c r="E70" s="489"/>
      <c r="F70" s="489">
        <v>12.71988</v>
      </c>
      <c r="G70" s="424"/>
      <c r="H70" s="421"/>
      <c r="I70" s="421"/>
      <c r="J70" s="421"/>
      <c r="K70" s="421"/>
      <c r="L70" s="421"/>
      <c r="M70" s="421"/>
    </row>
    <row r="71" spans="1:13" x14ac:dyDescent="0.25">
      <c r="A71" s="487">
        <f t="shared" si="3"/>
        <v>2020</v>
      </c>
      <c r="B71" s="450">
        <v>43831</v>
      </c>
      <c r="C71" s="490" t="e">
        <v>#N/A</v>
      </c>
      <c r="D71" s="138">
        <v>12.86734</v>
      </c>
      <c r="E71" s="489"/>
      <c r="F71" s="489">
        <v>12.86734</v>
      </c>
      <c r="G71" s="424"/>
      <c r="H71" s="421"/>
      <c r="I71" s="421"/>
      <c r="J71" s="421"/>
      <c r="K71" s="421"/>
      <c r="L71" s="421"/>
      <c r="M71" s="421"/>
    </row>
    <row r="72" spans="1:13" x14ac:dyDescent="0.25">
      <c r="A72" s="487">
        <f t="shared" si="3"/>
        <v>2020</v>
      </c>
      <c r="B72" s="450">
        <v>43862</v>
      </c>
      <c r="C72" s="490" t="e">
        <v>#N/A</v>
      </c>
      <c r="D72" s="138">
        <v>12.970700000000001</v>
      </c>
      <c r="E72" s="489">
        <f t="shared" ref="E72" si="9">AVERAGEIF($A$35:$A$96,A72,$F$35:$F$96)</f>
        <v>13.200399166666664</v>
      </c>
      <c r="F72" s="489">
        <v>12.970700000000001</v>
      </c>
      <c r="G72" s="424"/>
      <c r="H72" s="421"/>
      <c r="I72" s="421"/>
      <c r="J72" s="421"/>
      <c r="K72" s="421"/>
      <c r="L72" s="421"/>
      <c r="M72" s="421"/>
    </row>
    <row r="73" spans="1:13" x14ac:dyDescent="0.25">
      <c r="A73" s="487">
        <f t="shared" si="3"/>
        <v>2020</v>
      </c>
      <c r="B73" s="450">
        <v>43891</v>
      </c>
      <c r="C73" s="490" t="e">
        <v>#N/A</v>
      </c>
      <c r="D73" s="138">
        <v>13.071120000000001</v>
      </c>
      <c r="E73" s="489">
        <f t="shared" ref="E73:E81" si="10">AVERAGEIF($A$35:$A$96,A73,$F$35:$F$96)</f>
        <v>13.200399166666664</v>
      </c>
      <c r="F73" s="489">
        <v>13.071120000000001</v>
      </c>
      <c r="G73" s="424"/>
      <c r="H73" s="421"/>
      <c r="I73" s="421"/>
      <c r="J73" s="421"/>
      <c r="K73" s="421"/>
      <c r="L73" s="421"/>
      <c r="M73" s="421"/>
    </row>
    <row r="74" spans="1:13" x14ac:dyDescent="0.25">
      <c r="A74" s="487">
        <f t="shared" si="3"/>
        <v>2020</v>
      </c>
      <c r="B74" s="450">
        <v>43922</v>
      </c>
      <c r="C74" s="490" t="e">
        <v>#N/A</v>
      </c>
      <c r="D74" s="138">
        <v>13.1472</v>
      </c>
      <c r="E74" s="489">
        <f t="shared" si="10"/>
        <v>13.200399166666664</v>
      </c>
      <c r="F74" s="489">
        <v>13.1472</v>
      </c>
      <c r="G74" s="424"/>
      <c r="H74" s="421"/>
      <c r="I74" s="421"/>
      <c r="J74" s="421"/>
      <c r="K74" s="421"/>
      <c r="L74" s="421"/>
      <c r="M74" s="421"/>
    </row>
    <row r="75" spans="1:13" x14ac:dyDescent="0.25">
      <c r="A75" s="487">
        <f t="shared" si="3"/>
        <v>2020</v>
      </c>
      <c r="B75" s="450">
        <v>43952</v>
      </c>
      <c r="C75" s="490" t="e">
        <v>#N/A</v>
      </c>
      <c r="D75" s="138">
        <v>13.20552</v>
      </c>
      <c r="E75" s="489">
        <f t="shared" si="10"/>
        <v>13.200399166666664</v>
      </c>
      <c r="F75" s="489">
        <v>13.20552</v>
      </c>
      <c r="G75" s="424"/>
      <c r="H75" s="421"/>
      <c r="I75" s="421"/>
      <c r="J75" s="421"/>
      <c r="K75" s="421"/>
      <c r="L75" s="421"/>
      <c r="M75" s="421"/>
    </row>
    <row r="76" spans="1:13" x14ac:dyDescent="0.25">
      <c r="A76" s="487">
        <f t="shared" si="3"/>
        <v>2020</v>
      </c>
      <c r="B76" s="450">
        <v>43983</v>
      </c>
      <c r="C76" s="490" t="e">
        <v>#N/A</v>
      </c>
      <c r="D76" s="138">
        <v>13.17774</v>
      </c>
      <c r="E76" s="489">
        <f t="shared" si="10"/>
        <v>13.200399166666664</v>
      </c>
      <c r="F76" s="489">
        <v>13.17774</v>
      </c>
      <c r="G76" s="424"/>
      <c r="H76" s="421"/>
      <c r="I76" s="421"/>
      <c r="J76" s="421"/>
      <c r="K76" s="421"/>
      <c r="L76" s="421"/>
      <c r="M76" s="421"/>
    </row>
    <row r="77" spans="1:13" x14ac:dyDescent="0.25">
      <c r="A77" s="487">
        <f t="shared" si="3"/>
        <v>2020</v>
      </c>
      <c r="B77" s="450">
        <v>44013</v>
      </c>
      <c r="C77" s="490" t="e">
        <v>#N/A</v>
      </c>
      <c r="D77" s="138">
        <v>13.15471</v>
      </c>
      <c r="E77" s="489">
        <f t="shared" si="10"/>
        <v>13.200399166666664</v>
      </c>
      <c r="F77" s="489">
        <v>13.15471</v>
      </c>
      <c r="G77" s="424"/>
      <c r="H77" s="421"/>
      <c r="I77" s="421"/>
      <c r="J77" s="421"/>
      <c r="K77" s="421"/>
      <c r="L77" s="421"/>
      <c r="M77" s="421"/>
    </row>
    <row r="78" spans="1:13" x14ac:dyDescent="0.25">
      <c r="A78" s="487">
        <f t="shared" si="3"/>
        <v>2020</v>
      </c>
      <c r="B78" s="450">
        <v>44044</v>
      </c>
      <c r="C78" s="490" t="e">
        <v>#N/A</v>
      </c>
      <c r="D78" s="138">
        <v>13.247030000000001</v>
      </c>
      <c r="E78" s="489">
        <f t="shared" si="10"/>
        <v>13.200399166666664</v>
      </c>
      <c r="F78" s="489">
        <v>13.247030000000001</v>
      </c>
      <c r="G78" s="424"/>
      <c r="H78" s="421"/>
      <c r="I78" s="421"/>
      <c r="J78" s="421"/>
      <c r="K78" s="421"/>
      <c r="L78" s="421"/>
      <c r="M78" s="421"/>
    </row>
    <row r="79" spans="1:13" x14ac:dyDescent="0.25">
      <c r="A79" s="487">
        <f t="shared" si="3"/>
        <v>2020</v>
      </c>
      <c r="B79" s="450">
        <v>44075</v>
      </c>
      <c r="C79" s="490" t="e">
        <v>#N/A</v>
      </c>
      <c r="D79" s="138">
        <v>13.20988</v>
      </c>
      <c r="E79" s="489">
        <f t="shared" si="10"/>
        <v>13.200399166666664</v>
      </c>
      <c r="F79" s="489">
        <v>13.20988</v>
      </c>
      <c r="G79" s="424"/>
      <c r="H79" s="421"/>
      <c r="I79" s="421"/>
      <c r="J79" s="421"/>
      <c r="K79" s="421"/>
      <c r="L79" s="421"/>
      <c r="M79" s="421"/>
    </row>
    <row r="80" spans="1:13" x14ac:dyDescent="0.25">
      <c r="A80" s="487">
        <f t="shared" si="3"/>
        <v>2020</v>
      </c>
      <c r="B80" s="450">
        <v>44105</v>
      </c>
      <c r="C80" s="490" t="e">
        <v>#N/A</v>
      </c>
      <c r="D80" s="138">
        <v>13.341200000000001</v>
      </c>
      <c r="E80" s="489">
        <f t="shared" si="10"/>
        <v>13.200399166666664</v>
      </c>
      <c r="F80" s="489">
        <v>13.341200000000001</v>
      </c>
      <c r="G80" s="424"/>
      <c r="H80" s="421"/>
      <c r="I80" s="421"/>
      <c r="J80" s="421"/>
      <c r="K80" s="421"/>
      <c r="L80" s="421"/>
      <c r="M80" s="421"/>
    </row>
    <row r="81" spans="1:13" x14ac:dyDescent="0.25">
      <c r="A81" s="487">
        <f t="shared" si="3"/>
        <v>2020</v>
      </c>
      <c r="B81" s="450">
        <v>44136</v>
      </c>
      <c r="C81" s="490" t="e">
        <v>#N/A</v>
      </c>
      <c r="D81" s="138">
        <v>13.48033</v>
      </c>
      <c r="E81" s="489">
        <f t="shared" si="10"/>
        <v>13.200399166666664</v>
      </c>
      <c r="F81" s="489">
        <v>13.48033</v>
      </c>
      <c r="G81" s="424"/>
      <c r="H81" s="421"/>
      <c r="I81" s="421"/>
      <c r="J81" s="421"/>
      <c r="K81" s="421"/>
      <c r="L81" s="421"/>
      <c r="M81" s="421"/>
    </row>
    <row r="82" spans="1:13" x14ac:dyDescent="0.25">
      <c r="A82" s="487">
        <f t="shared" si="3"/>
        <v>2020</v>
      </c>
      <c r="B82" s="450">
        <v>44166</v>
      </c>
      <c r="C82" s="490" t="e">
        <v>#N/A</v>
      </c>
      <c r="D82" s="138">
        <v>13.532019999999999</v>
      </c>
      <c r="E82" s="489"/>
      <c r="F82" s="489">
        <v>13.532019999999999</v>
      </c>
      <c r="G82" s="424"/>
      <c r="H82" s="421"/>
      <c r="I82" s="421"/>
      <c r="J82" s="421"/>
      <c r="K82" s="421"/>
      <c r="L82" s="421"/>
      <c r="M82" s="421"/>
    </row>
    <row r="83" spans="1:13" x14ac:dyDescent="0.25">
      <c r="A83" s="421"/>
      <c r="B83" s="421"/>
      <c r="C83" s="421"/>
      <c r="D83" s="421"/>
      <c r="E83" s="421"/>
      <c r="F83" s="421"/>
      <c r="G83" s="424"/>
      <c r="H83" s="421"/>
      <c r="I83" s="421"/>
      <c r="J83" s="421"/>
      <c r="K83" s="421"/>
      <c r="L83" s="421"/>
      <c r="M83" s="421"/>
    </row>
    <row r="84" spans="1:13" x14ac:dyDescent="0.25">
      <c r="A84" s="421"/>
      <c r="B84" s="421"/>
      <c r="C84" s="421"/>
      <c r="D84" s="421"/>
      <c r="E84" s="421"/>
      <c r="F84" s="421"/>
      <c r="G84" s="424"/>
      <c r="H84" s="421"/>
      <c r="I84" s="421"/>
      <c r="J84" s="421"/>
      <c r="K84" s="421"/>
      <c r="L84" s="421"/>
      <c r="M84" s="421"/>
    </row>
    <row r="85" spans="1:13" x14ac:dyDescent="0.25">
      <c r="A85" s="421"/>
      <c r="B85" s="421"/>
      <c r="C85" s="421"/>
      <c r="D85" s="421"/>
      <c r="E85" s="421"/>
      <c r="F85" s="421"/>
      <c r="G85" s="424"/>
      <c r="H85" s="421"/>
      <c r="I85" s="421"/>
      <c r="J85" s="421"/>
      <c r="K85" s="421"/>
      <c r="L85" s="421"/>
      <c r="M85" s="421"/>
    </row>
    <row r="86" spans="1:13" x14ac:dyDescent="0.25">
      <c r="A86" s="421"/>
      <c r="B86" s="421"/>
      <c r="C86" s="421"/>
      <c r="D86" s="421"/>
      <c r="E86" s="421"/>
      <c r="F86" s="421"/>
      <c r="G86" s="424"/>
      <c r="H86" s="421"/>
      <c r="I86" s="421"/>
      <c r="J86" s="421"/>
      <c r="K86" s="421"/>
      <c r="L86" s="421"/>
      <c r="M86" s="421"/>
    </row>
    <row r="87" spans="1:13" x14ac:dyDescent="0.25">
      <c r="A87" s="421"/>
      <c r="B87" s="421"/>
      <c r="C87" s="421"/>
      <c r="D87" s="421"/>
      <c r="E87" s="421"/>
      <c r="F87" s="421"/>
      <c r="G87" s="424"/>
      <c r="H87" s="421"/>
      <c r="I87" s="421"/>
      <c r="J87" s="421"/>
      <c r="K87" s="421"/>
      <c r="L87" s="421"/>
      <c r="M87" s="421"/>
    </row>
    <row r="88" spans="1:13" x14ac:dyDescent="0.25">
      <c r="A88" s="421"/>
      <c r="B88" s="421"/>
      <c r="C88" s="421"/>
      <c r="D88" s="421"/>
      <c r="E88" s="421"/>
      <c r="F88" s="421"/>
      <c r="G88" s="424"/>
      <c r="H88" s="421"/>
      <c r="I88" s="421"/>
      <c r="J88" s="421"/>
      <c r="K88" s="421"/>
      <c r="L88" s="421"/>
      <c r="M88" s="421"/>
    </row>
    <row r="89" spans="1:13" x14ac:dyDescent="0.25">
      <c r="A89" s="426"/>
      <c r="B89" s="244" t="s">
        <v>368</v>
      </c>
      <c r="C89" s="421"/>
      <c r="D89" s="421"/>
      <c r="E89" s="421"/>
      <c r="F89" s="421"/>
      <c r="G89" s="424"/>
      <c r="H89" s="421"/>
      <c r="I89" s="421"/>
      <c r="J89" s="421"/>
      <c r="K89" s="421"/>
      <c r="L89" s="421"/>
      <c r="M89" s="421"/>
    </row>
    <row r="90" spans="1:13" x14ac:dyDescent="0.25">
      <c r="A90" s="6">
        <v>2.5</v>
      </c>
      <c r="B90" s="6">
        <v>-2</v>
      </c>
      <c r="C90" s="421"/>
      <c r="D90" s="421"/>
      <c r="E90" s="421"/>
      <c r="F90" s="421"/>
      <c r="G90" s="424"/>
      <c r="H90" s="421"/>
      <c r="I90" s="421"/>
      <c r="J90" s="421"/>
      <c r="K90" s="421"/>
      <c r="L90" s="421"/>
      <c r="M90" s="421"/>
    </row>
    <row r="91" spans="1:13" x14ac:dyDescent="0.25">
      <c r="A91" s="6">
        <v>2.5</v>
      </c>
      <c r="B91" s="6">
        <v>10</v>
      </c>
      <c r="C91" s="421"/>
      <c r="D91" s="421"/>
      <c r="E91" s="421"/>
      <c r="F91" s="421"/>
      <c r="G91" s="424"/>
      <c r="H91" s="421"/>
      <c r="I91" s="421"/>
      <c r="J91" s="421"/>
      <c r="K91" s="421"/>
      <c r="L91" s="421"/>
      <c r="M91" s="421"/>
    </row>
    <row r="92" spans="1:13" x14ac:dyDescent="0.25">
      <c r="B92" s="136"/>
      <c r="C92" s="421"/>
      <c r="D92" s="421"/>
      <c r="E92" s="421"/>
      <c r="F92" s="421"/>
      <c r="G92" s="424"/>
      <c r="H92" s="421"/>
      <c r="I92" s="421"/>
      <c r="J92" s="421"/>
      <c r="K92" s="421"/>
      <c r="L92" s="421"/>
      <c r="M92" s="421"/>
    </row>
    <row r="93" spans="1:13" x14ac:dyDescent="0.25">
      <c r="B93" s="136"/>
      <c r="D93" s="142"/>
      <c r="F93" s="142"/>
      <c r="G93" s="140"/>
    </row>
    <row r="94" spans="1:13" x14ac:dyDescent="0.25">
      <c r="B94" s="136"/>
      <c r="D94" s="142"/>
      <c r="F94" s="142"/>
      <c r="G94" s="140"/>
    </row>
    <row r="95" spans="1:13" x14ac:dyDescent="0.25">
      <c r="B95" s="136"/>
      <c r="C95" s="142"/>
      <c r="D95" s="140"/>
      <c r="F95" s="142"/>
      <c r="G95" s="140"/>
    </row>
    <row r="96" spans="1:13" x14ac:dyDescent="0.25">
      <c r="B96" s="136"/>
      <c r="C96" s="142"/>
      <c r="D96" s="140"/>
      <c r="F96" s="142"/>
      <c r="G96" s="140"/>
    </row>
    <row r="97" spans="6:7" x14ac:dyDescent="0.25">
      <c r="F97" s="142"/>
      <c r="G97" s="140"/>
    </row>
    <row r="98" spans="6:7" x14ac:dyDescent="0.25">
      <c r="F98" s="142"/>
      <c r="G98" s="140"/>
    </row>
    <row r="99" spans="6:7" x14ac:dyDescent="0.25">
      <c r="F99" s="142"/>
      <c r="G99" s="140"/>
    </row>
    <row r="100" spans="6:7" x14ac:dyDescent="0.25">
      <c r="F100" s="142"/>
      <c r="G100" s="140"/>
    </row>
    <row r="101" spans="6:7" x14ac:dyDescent="0.25">
      <c r="F101" s="142"/>
      <c r="G101" s="140"/>
    </row>
    <row r="102" spans="6:7" x14ac:dyDescent="0.25">
      <c r="F102" s="142"/>
      <c r="G102" s="140"/>
    </row>
    <row r="103" spans="6:7" x14ac:dyDescent="0.25">
      <c r="F103" s="142"/>
      <c r="G103" s="140"/>
    </row>
    <row r="104" spans="6:7" x14ac:dyDescent="0.25">
      <c r="F104" s="142"/>
      <c r="G104" s="140"/>
    </row>
    <row r="105" spans="6:7" x14ac:dyDescent="0.25">
      <c r="F105" s="142"/>
      <c r="G105" s="140"/>
    </row>
    <row r="106" spans="6:7" x14ac:dyDescent="0.25">
      <c r="F106" s="142"/>
    </row>
    <row r="107" spans="6:7" x14ac:dyDescent="0.25">
      <c r="F107" s="142"/>
    </row>
    <row r="108" spans="6:7" x14ac:dyDescent="0.25">
      <c r="F108" s="142"/>
    </row>
    <row r="109" spans="6:7" x14ac:dyDescent="0.25">
      <c r="F109" s="142"/>
    </row>
    <row r="110" spans="6:7" x14ac:dyDescent="0.25">
      <c r="F110" s="142"/>
    </row>
    <row r="111" spans="6:7" x14ac:dyDescent="0.25">
      <c r="F111" s="142"/>
    </row>
    <row r="112" spans="6:7" x14ac:dyDescent="0.25">
      <c r="F112" s="142"/>
    </row>
    <row r="113" spans="6:6" x14ac:dyDescent="0.25">
      <c r="F113" s="142"/>
    </row>
    <row r="114" spans="6:6" x14ac:dyDescent="0.25">
      <c r="F114" s="142"/>
    </row>
    <row r="115" spans="6:6" x14ac:dyDescent="0.25">
      <c r="F115" s="142"/>
    </row>
    <row r="116" spans="6:6" x14ac:dyDescent="0.25">
      <c r="F116" s="142"/>
    </row>
    <row r="117" spans="6:6" x14ac:dyDescent="0.25">
      <c r="F117" s="142"/>
    </row>
    <row r="118" spans="6:6" x14ac:dyDescent="0.25">
      <c r="F118" s="142"/>
    </row>
    <row r="119" spans="6:6" x14ac:dyDescent="0.25">
      <c r="F119" s="142"/>
    </row>
    <row r="120" spans="6:6" x14ac:dyDescent="0.25">
      <c r="F120" s="142"/>
    </row>
    <row r="121" spans="6:6" x14ac:dyDescent="0.25">
      <c r="F121" s="142"/>
    </row>
    <row r="122" spans="6:6" x14ac:dyDescent="0.25">
      <c r="F122" s="142"/>
    </row>
    <row r="123" spans="6:6" x14ac:dyDescent="0.25">
      <c r="F123" s="142"/>
    </row>
    <row r="124" spans="6:6" x14ac:dyDescent="0.25">
      <c r="F124" s="142"/>
    </row>
    <row r="125" spans="6:6" x14ac:dyDescent="0.25">
      <c r="F125" s="142"/>
    </row>
    <row r="126" spans="6:6" x14ac:dyDescent="0.25">
      <c r="F126" s="142"/>
    </row>
    <row r="127" spans="6:6" x14ac:dyDescent="0.25">
      <c r="F127" s="142"/>
    </row>
    <row r="128" spans="6:6" x14ac:dyDescent="0.25">
      <c r="F128" s="142"/>
    </row>
    <row r="129" spans="6:6" x14ac:dyDescent="0.25">
      <c r="F129" s="142"/>
    </row>
    <row r="130" spans="6:6" x14ac:dyDescent="0.25">
      <c r="F130" s="142"/>
    </row>
  </sheetData>
  <mergeCells count="2">
    <mergeCell ref="C24:G24"/>
    <mergeCell ref="I24:L24"/>
  </mergeCells>
  <conditionalFormatting sqref="C35">
    <cfRule type="expression" dxfId="78" priority="6" stopIfTrue="1">
      <formula>ISNA(C35)</formula>
    </cfRule>
  </conditionalFormatting>
  <conditionalFormatting sqref="C35">
    <cfRule type="expression" dxfId="77" priority="5" stopIfTrue="1">
      <formula>ISNA(C35)</formula>
    </cfRule>
  </conditionalFormatting>
  <conditionalFormatting sqref="D35">
    <cfRule type="expression" dxfId="76" priority="4" stopIfTrue="1">
      <formula>ISNA(D35)</formula>
    </cfRule>
  </conditionalFormatting>
  <conditionalFormatting sqref="C36:C82">
    <cfRule type="expression" dxfId="75" priority="3" stopIfTrue="1">
      <formula>ISNA(C36)</formula>
    </cfRule>
  </conditionalFormatting>
  <conditionalFormatting sqref="C36:C82">
    <cfRule type="expression" dxfId="74" priority="2" stopIfTrue="1">
      <formula>ISNA(C36)</formula>
    </cfRule>
  </conditionalFormatting>
  <conditionalFormatting sqref="D36:D82">
    <cfRule type="expression" dxfId="73" priority="1" stopIfTrue="1">
      <formula>ISNA(D36)</formula>
    </cfRule>
  </conditionalFormatting>
  <hyperlinks>
    <hyperlink ref="A3" location="Contents!A1" display="Return to Contents"/>
  </hyperlinks>
  <pageMargins left="0.7" right="0.7" top="0.75" bottom="0.75" header="0.3" footer="0.3"/>
  <pageSetup scale="42" fitToHeight="0" orientation="portrait" verticalDpi="599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118"/>
  <sheetViews>
    <sheetView workbookViewId="0"/>
  </sheetViews>
  <sheetFormatPr defaultRowHeight="12.75" x14ac:dyDescent="0.2"/>
  <cols>
    <col min="16" max="16" width="30.85546875" customWidth="1"/>
    <col min="17" max="17" width="13.42578125" customWidth="1"/>
  </cols>
  <sheetData>
    <row r="2" spans="1:17" ht="15.75" x14ac:dyDescent="0.25">
      <c r="A2" s="44" t="s">
        <v>547</v>
      </c>
      <c r="L2" s="30"/>
    </row>
    <row r="3" spans="1:17" x14ac:dyDescent="0.2">
      <c r="A3" s="22" t="s">
        <v>16</v>
      </c>
    </row>
    <row r="4" spans="1:17" x14ac:dyDescent="0.2">
      <c r="A4" s="384"/>
      <c r="B4" s="384"/>
      <c r="C4" s="384"/>
      <c r="D4" s="384"/>
      <c r="E4" s="384"/>
      <c r="F4" s="384"/>
      <c r="G4" s="384"/>
      <c r="H4" s="384"/>
      <c r="I4" s="384"/>
      <c r="J4" s="384"/>
      <c r="K4" s="384"/>
    </row>
    <row r="5" spans="1:17" x14ac:dyDescent="0.2">
      <c r="A5" s="384"/>
      <c r="B5" s="384"/>
      <c r="C5" s="384"/>
      <c r="D5" s="384"/>
      <c r="E5" s="384"/>
      <c r="F5" s="384"/>
      <c r="G5" s="384"/>
      <c r="H5" s="384"/>
      <c r="I5" s="384"/>
      <c r="J5" s="384"/>
      <c r="K5" s="384"/>
      <c r="P5" s="182" t="s">
        <v>369</v>
      </c>
      <c r="Q5" s="183"/>
    </row>
    <row r="6" spans="1:17" x14ac:dyDescent="0.2">
      <c r="A6" s="384"/>
      <c r="B6" s="384"/>
      <c r="C6" s="384"/>
      <c r="D6" s="384"/>
      <c r="E6" s="384"/>
      <c r="F6" s="384"/>
      <c r="G6" s="384"/>
      <c r="H6" s="384"/>
      <c r="I6" s="384"/>
      <c r="J6" s="384"/>
      <c r="K6" s="384"/>
      <c r="P6" s="248" t="s">
        <v>207</v>
      </c>
      <c r="Q6" s="246" t="s">
        <v>380</v>
      </c>
    </row>
    <row r="7" spans="1:17" x14ac:dyDescent="0.2">
      <c r="A7" s="384"/>
      <c r="B7" s="384"/>
      <c r="C7" s="384"/>
      <c r="D7" s="384"/>
      <c r="E7" s="384"/>
      <c r="F7" s="384"/>
      <c r="G7" s="384"/>
      <c r="H7" s="384"/>
      <c r="I7" s="384"/>
      <c r="J7" s="384"/>
      <c r="K7" s="384"/>
      <c r="P7" s="201"/>
    </row>
    <row r="8" spans="1:17" x14ac:dyDescent="0.2">
      <c r="A8" s="384"/>
      <c r="B8" s="384"/>
      <c r="C8" s="384"/>
      <c r="D8" s="384"/>
      <c r="E8" s="384"/>
      <c r="F8" s="384"/>
      <c r="G8" s="384"/>
      <c r="H8" s="384"/>
      <c r="I8" s="384"/>
      <c r="J8" s="384"/>
      <c r="K8" s="384"/>
    </row>
    <row r="9" spans="1:17" x14ac:dyDescent="0.2">
      <c r="A9" s="384"/>
      <c r="B9" s="384"/>
      <c r="C9" s="384"/>
      <c r="D9" s="384"/>
      <c r="E9" s="384"/>
      <c r="F9" s="384"/>
      <c r="G9" s="384"/>
      <c r="H9" s="384"/>
      <c r="I9" s="384"/>
      <c r="J9" s="384"/>
      <c r="K9" s="384"/>
    </row>
    <row r="10" spans="1:17" x14ac:dyDescent="0.2">
      <c r="A10" s="384"/>
      <c r="B10" s="384"/>
      <c r="C10" s="384"/>
      <c r="D10" s="384"/>
      <c r="E10" s="384"/>
      <c r="F10" s="384"/>
      <c r="G10" s="384"/>
      <c r="H10" s="384"/>
      <c r="I10" s="384"/>
      <c r="J10" s="384"/>
      <c r="K10" s="384"/>
    </row>
    <row r="11" spans="1:17" x14ac:dyDescent="0.2">
      <c r="A11" s="384"/>
      <c r="B11" s="384"/>
      <c r="C11" s="384"/>
      <c r="D11" s="384"/>
      <c r="E11" s="384"/>
      <c r="F11" s="384"/>
      <c r="G11" s="384"/>
      <c r="H11" s="384"/>
      <c r="I11" s="384"/>
      <c r="J11" s="384"/>
      <c r="K11" s="384"/>
    </row>
    <row r="12" spans="1:17" x14ac:dyDescent="0.2">
      <c r="A12" s="384"/>
      <c r="B12" s="384"/>
      <c r="C12" s="384"/>
      <c r="D12" s="384"/>
      <c r="E12" s="384"/>
      <c r="F12" s="384"/>
      <c r="G12" s="384"/>
      <c r="H12" s="384"/>
      <c r="I12" s="384"/>
      <c r="J12" s="384"/>
      <c r="K12" s="384"/>
    </row>
    <row r="13" spans="1:17" x14ac:dyDescent="0.2">
      <c r="A13" s="384"/>
      <c r="B13" s="384"/>
      <c r="C13" s="384"/>
      <c r="D13" s="384"/>
      <c r="E13" s="384"/>
      <c r="F13" s="384"/>
      <c r="G13" s="384"/>
      <c r="H13" s="384"/>
      <c r="I13" s="384"/>
      <c r="J13" s="384"/>
      <c r="K13" s="384"/>
    </row>
    <row r="14" spans="1:17" x14ac:dyDescent="0.2">
      <c r="A14" s="384"/>
      <c r="B14" s="384"/>
      <c r="C14" s="384"/>
      <c r="D14" s="384"/>
      <c r="E14" s="384"/>
      <c r="F14" s="384"/>
      <c r="G14" s="384"/>
      <c r="H14" s="384"/>
      <c r="I14" s="384"/>
      <c r="J14" s="384"/>
      <c r="K14" s="384"/>
    </row>
    <row r="15" spans="1:17" x14ac:dyDescent="0.2">
      <c r="A15" s="384"/>
      <c r="B15" s="384"/>
      <c r="C15" s="384"/>
      <c r="D15" s="384"/>
      <c r="E15" s="384"/>
      <c r="F15" s="384"/>
      <c r="G15" s="384"/>
      <c r="H15" s="384"/>
      <c r="I15" s="384"/>
      <c r="J15" s="384"/>
      <c r="K15" s="384"/>
    </row>
    <row r="16" spans="1:17" x14ac:dyDescent="0.2">
      <c r="A16" s="384"/>
      <c r="B16" s="384"/>
      <c r="C16" s="384"/>
      <c r="D16" s="384"/>
      <c r="E16" s="384"/>
      <c r="F16" s="384"/>
      <c r="G16" s="384"/>
      <c r="H16" s="384"/>
      <c r="I16" s="384"/>
      <c r="J16" s="384"/>
      <c r="K16" s="384"/>
    </row>
    <row r="17" spans="1:11" x14ac:dyDescent="0.2">
      <c r="A17" s="384"/>
      <c r="B17" s="384"/>
      <c r="C17" s="384"/>
      <c r="D17" s="384"/>
      <c r="E17" s="384"/>
      <c r="F17" s="384"/>
      <c r="G17" s="384"/>
      <c r="H17" s="384"/>
      <c r="I17" s="384"/>
      <c r="J17" s="384"/>
      <c r="K17" s="384"/>
    </row>
    <row r="18" spans="1:11" x14ac:dyDescent="0.2">
      <c r="A18" s="384"/>
      <c r="B18" s="384"/>
      <c r="C18" s="384"/>
      <c r="D18" s="384"/>
      <c r="E18" s="384"/>
      <c r="F18" s="384"/>
      <c r="G18" s="384"/>
      <c r="H18" s="384"/>
      <c r="I18" s="384"/>
      <c r="J18" s="384"/>
      <c r="K18" s="384"/>
    </row>
    <row r="19" spans="1:11" x14ac:dyDescent="0.2">
      <c r="A19" s="384"/>
      <c r="B19" s="384"/>
      <c r="C19" s="384"/>
      <c r="D19" s="384"/>
      <c r="E19" s="384"/>
      <c r="F19" s="384"/>
      <c r="G19" s="384"/>
      <c r="H19" s="384"/>
      <c r="I19" s="384"/>
      <c r="J19" s="384"/>
      <c r="K19" s="384"/>
    </row>
    <row r="20" spans="1:11" x14ac:dyDescent="0.2">
      <c r="A20" s="384"/>
      <c r="B20" s="384"/>
      <c r="C20" s="384"/>
      <c r="D20" s="384"/>
      <c r="E20" s="384"/>
      <c r="F20" s="384"/>
      <c r="G20" s="384"/>
      <c r="H20" s="384"/>
      <c r="I20" s="384"/>
      <c r="J20" s="384"/>
      <c r="K20" s="412"/>
    </row>
    <row r="21" spans="1:11" x14ac:dyDescent="0.2">
      <c r="A21" s="384"/>
      <c r="B21" s="384"/>
      <c r="C21" s="384"/>
      <c r="D21" s="384"/>
      <c r="E21" s="384"/>
      <c r="F21" s="384"/>
      <c r="G21" s="384"/>
      <c r="H21" s="384"/>
      <c r="I21" s="384"/>
      <c r="J21" s="384"/>
      <c r="K21" s="384"/>
    </row>
    <row r="22" spans="1:11" x14ac:dyDescent="0.2">
      <c r="A22" s="384"/>
      <c r="B22" s="384"/>
      <c r="C22" s="384"/>
      <c r="D22" s="384"/>
      <c r="E22" s="384"/>
      <c r="F22" s="384"/>
      <c r="G22" s="384"/>
      <c r="H22" s="384"/>
      <c r="I22" s="384"/>
      <c r="J22" s="384"/>
      <c r="K22" s="384"/>
    </row>
    <row r="23" spans="1:11" x14ac:dyDescent="0.2">
      <c r="A23" s="384"/>
      <c r="B23" s="384"/>
      <c r="C23" s="384"/>
      <c r="D23" s="384"/>
      <c r="E23" s="384"/>
      <c r="F23" s="384"/>
      <c r="G23" s="384"/>
      <c r="H23" s="384"/>
      <c r="I23" s="384"/>
      <c r="J23" s="384"/>
      <c r="K23" s="384"/>
    </row>
    <row r="24" spans="1:11" x14ac:dyDescent="0.2">
      <c r="A24" s="384"/>
      <c r="B24" s="384"/>
      <c r="C24" s="384"/>
      <c r="D24" s="384"/>
      <c r="E24" s="384"/>
      <c r="F24" s="384"/>
      <c r="G24" s="384"/>
      <c r="H24" s="384"/>
      <c r="I24" s="384"/>
      <c r="J24" s="384"/>
      <c r="K24" s="384"/>
    </row>
    <row r="25" spans="1:11" ht="12.75" customHeight="1" x14ac:dyDescent="0.2"/>
    <row r="26" spans="1:11" x14ac:dyDescent="0.2">
      <c r="B26" s="36"/>
      <c r="C26" s="582" t="s">
        <v>40</v>
      </c>
      <c r="D26" s="582"/>
      <c r="E26" s="582"/>
    </row>
    <row r="27" spans="1:11" x14ac:dyDescent="0.2">
      <c r="A27" s="3"/>
      <c r="B27" s="37" t="s">
        <v>38</v>
      </c>
      <c r="C27" s="583" t="s">
        <v>580</v>
      </c>
      <c r="D27" s="583"/>
      <c r="E27" s="583"/>
    </row>
    <row r="28" spans="1:11" x14ac:dyDescent="0.2">
      <c r="A28" s="5"/>
      <c r="B28" s="38" t="s">
        <v>39</v>
      </c>
      <c r="C28" s="38" t="s">
        <v>8</v>
      </c>
      <c r="D28" s="38" t="s">
        <v>9</v>
      </c>
      <c r="E28" s="33" t="s">
        <v>13</v>
      </c>
    </row>
    <row r="29" spans="1:11" x14ac:dyDescent="0.2">
      <c r="A29" s="1">
        <v>41640</v>
      </c>
      <c r="B29" s="12">
        <v>336.238</v>
      </c>
      <c r="C29" s="43">
        <f>+MIN($B$29,$B$41,$B$53,$B$65,$B$77)</f>
        <v>336.238</v>
      </c>
      <c r="D29" s="43">
        <f>+MAX($B$29,$B$41,$B$53,$B$65,$B$77)</f>
        <v>506.798</v>
      </c>
      <c r="E29" s="17">
        <f t="shared" ref="E29:E92" si="0">D29-C29</f>
        <v>170.56</v>
      </c>
      <c r="G29" s="43"/>
      <c r="H29" s="17"/>
    </row>
    <row r="30" spans="1:11" x14ac:dyDescent="0.2">
      <c r="A30" s="1">
        <v>41671</v>
      </c>
      <c r="B30" s="12">
        <v>345.274</v>
      </c>
      <c r="C30" s="43">
        <f>+MIN($B$30,$B$42,$B$54,$B$66,$B$78)</f>
        <v>345.274</v>
      </c>
      <c r="D30" s="43">
        <f>+MAX($B$30,$B$42,$B$54,$B$66,$B$78)</f>
        <v>525.41899999999998</v>
      </c>
      <c r="E30" s="17">
        <f t="shared" si="0"/>
        <v>180.14499999999998</v>
      </c>
      <c r="G30" s="43"/>
      <c r="H30" s="17"/>
    </row>
    <row r="31" spans="1:11" x14ac:dyDescent="0.2">
      <c r="A31" s="1">
        <v>41699</v>
      </c>
      <c r="B31" s="12">
        <v>354.98700000000002</v>
      </c>
      <c r="C31" s="43">
        <f>+MIN($B$31,$B$43,$B$55,$B$67,$B$79)</f>
        <v>354.98700000000002</v>
      </c>
      <c r="D31" s="43">
        <f>+MAX($B$31,$B$43,$B$55,$B$67,$B$79)</f>
        <v>538.59500000000003</v>
      </c>
      <c r="E31" s="17">
        <f t="shared" si="0"/>
        <v>183.608</v>
      </c>
      <c r="G31" s="43"/>
      <c r="H31" s="17"/>
    </row>
    <row r="32" spans="1:11" x14ac:dyDescent="0.2">
      <c r="A32" s="1">
        <v>41730</v>
      </c>
      <c r="B32" s="12">
        <v>365.339</v>
      </c>
      <c r="C32" s="43">
        <f>+MIN($B$32,$B$44,$B$56,$B$68,$B$80)</f>
        <v>365.339</v>
      </c>
      <c r="D32" s="43">
        <f>+MAX($B$32,$B$44,$B$56,$B$68,$B$80)</f>
        <v>524.28599999999994</v>
      </c>
      <c r="E32" s="17">
        <f t="shared" si="0"/>
        <v>158.94699999999995</v>
      </c>
      <c r="G32" s="43"/>
      <c r="H32" s="17"/>
    </row>
    <row r="33" spans="1:8" x14ac:dyDescent="0.2">
      <c r="A33" s="1">
        <v>41760</v>
      </c>
      <c r="B33" s="12">
        <v>365.46</v>
      </c>
      <c r="C33" s="43">
        <f>+MIN($B$33,$B$45,$B$57,$B$69,$B$81)</f>
        <v>365.46</v>
      </c>
      <c r="D33" s="43">
        <f>+MAX($B$33,$B$45,$B$57,$B$69,$B$81)</f>
        <v>516.80799999999999</v>
      </c>
      <c r="E33" s="17">
        <f t="shared" si="0"/>
        <v>151.34800000000001</v>
      </c>
      <c r="G33" s="43"/>
      <c r="H33" s="17"/>
    </row>
    <row r="34" spans="1:8" x14ac:dyDescent="0.2">
      <c r="A34" s="1">
        <v>41791</v>
      </c>
      <c r="B34" s="12">
        <v>354.30500000000001</v>
      </c>
      <c r="C34" s="43">
        <f>+MIN($B$34,$B$46,$B$58,$B$70,$B$82)</f>
        <v>354.30500000000001</v>
      </c>
      <c r="D34" s="43">
        <f>+MAX($B$34,$B$46,$B$58,$B$70,$B$82)</f>
        <v>501.55700000000002</v>
      </c>
      <c r="E34" s="17">
        <f t="shared" si="0"/>
        <v>147.25200000000001</v>
      </c>
      <c r="G34" s="43"/>
      <c r="H34" s="17"/>
    </row>
    <row r="35" spans="1:8" x14ac:dyDescent="0.2">
      <c r="A35" s="1">
        <v>41821</v>
      </c>
      <c r="B35" s="12">
        <v>338.73700000000002</v>
      </c>
      <c r="C35" s="43">
        <f>+MIN($B$35,$B$47,$B$59,$B$71,$B$83)</f>
        <v>338.73700000000002</v>
      </c>
      <c r="D35" s="43">
        <f>+MAX($B$35,$B$47,$B$59,$B$71,$B$83)</f>
        <v>493.45800000000003</v>
      </c>
      <c r="E35" s="17">
        <f t="shared" si="0"/>
        <v>154.721</v>
      </c>
      <c r="G35" s="43"/>
      <c r="H35" s="17"/>
    </row>
    <row r="36" spans="1:8" x14ac:dyDescent="0.2">
      <c r="A36" s="1">
        <v>41852</v>
      </c>
      <c r="B36" s="12">
        <v>331.07600000000002</v>
      </c>
      <c r="C36" s="43">
        <f>+MIN($B$36,$B$48,$B$60,$B$72,$B$84)</f>
        <v>331.07600000000002</v>
      </c>
      <c r="D36" s="43">
        <f>+MAX($B$36,$B$48,$B$60,$B$72,$B$84)</f>
        <v>486.67500000000001</v>
      </c>
      <c r="E36" s="17">
        <f t="shared" si="0"/>
        <v>155.59899999999999</v>
      </c>
      <c r="G36" s="43"/>
      <c r="H36" s="17"/>
    </row>
    <row r="37" spans="1:8" x14ac:dyDescent="0.2">
      <c r="A37" s="1">
        <v>41883</v>
      </c>
      <c r="B37" s="12">
        <v>332.15499999999997</v>
      </c>
      <c r="C37" s="43">
        <f>+MIN($B$37,$B$49,$B$61,$B$73,$B$85)</f>
        <v>332.15499999999997</v>
      </c>
      <c r="D37" s="43">
        <f>+MAX($B$37,$B$49,$B$61,$B$73,$B$85)</f>
        <v>471.53699999999998</v>
      </c>
      <c r="E37" s="17">
        <f t="shared" si="0"/>
        <v>139.38200000000001</v>
      </c>
      <c r="G37" s="43"/>
      <c r="H37" s="17"/>
    </row>
    <row r="38" spans="1:8" x14ac:dyDescent="0.2">
      <c r="A38" s="1">
        <v>41913</v>
      </c>
      <c r="B38" s="12">
        <v>351.71699999999998</v>
      </c>
      <c r="C38" s="43">
        <f>+MIN($B$38,$B$50,$B$62,$B$74,$B$86)</f>
        <v>351.71699999999998</v>
      </c>
      <c r="D38" s="43">
        <f>+MAX($B$38,$B$50,$B$62,$B$74,$B$86)</f>
        <v>491.20299999999997</v>
      </c>
      <c r="E38" s="17">
        <f t="shared" si="0"/>
        <v>139.48599999999999</v>
      </c>
      <c r="G38" s="43"/>
      <c r="H38" s="17"/>
    </row>
    <row r="39" spans="1:8" x14ac:dyDescent="0.2">
      <c r="A39" s="1">
        <v>41944</v>
      </c>
      <c r="B39" s="12">
        <v>356.72899999999998</v>
      </c>
      <c r="C39" s="43">
        <f>+MIN($B$39,$B$51,$B$63,$B$75,$B$87)</f>
        <v>356.72899999999998</v>
      </c>
      <c r="D39" s="43">
        <f>+MAX($B$39,$B$51,$B$63,$B$75,$B$87)</f>
        <v>490.73399999999998</v>
      </c>
      <c r="E39" s="17">
        <f t="shared" si="0"/>
        <v>134.005</v>
      </c>
      <c r="G39" s="43"/>
      <c r="H39" s="17"/>
    </row>
    <row r="40" spans="1:8" x14ac:dyDescent="0.2">
      <c r="A40" s="1">
        <v>41974</v>
      </c>
      <c r="B40" s="12">
        <v>360.86500000000001</v>
      </c>
      <c r="C40" s="43">
        <f>+MIN($B$40,$B$52,$B$64,$B$76,$B$88)</f>
        <v>360.86500000000001</v>
      </c>
      <c r="D40" s="43">
        <f>+MAX($B$40,$B$52,$B$64,$B$76,$B$88)</f>
        <v>484.62200000000001</v>
      </c>
      <c r="E40" s="17">
        <f t="shared" si="0"/>
        <v>123.75700000000001</v>
      </c>
      <c r="G40" s="43"/>
      <c r="H40" s="17"/>
    </row>
    <row r="41" spans="1:8" x14ac:dyDescent="0.2">
      <c r="A41" s="1">
        <v>42005</v>
      </c>
      <c r="B41" s="12">
        <v>389.21300000000002</v>
      </c>
      <c r="C41" s="43">
        <f>+MIN($B$29,$B$41,$B$53,$B$65,$B$77)</f>
        <v>336.238</v>
      </c>
      <c r="D41" s="43">
        <f>+MAX($B$29,$B$41,$B$53,$B$65,$B$77)</f>
        <v>506.798</v>
      </c>
      <c r="E41" s="17">
        <f t="shared" si="0"/>
        <v>170.56</v>
      </c>
      <c r="G41" s="43"/>
      <c r="H41" s="17"/>
    </row>
    <row r="42" spans="1:8" x14ac:dyDescent="0.2">
      <c r="A42" s="1">
        <v>42036</v>
      </c>
      <c r="B42" s="12">
        <v>415.31299999999999</v>
      </c>
      <c r="C42" s="43">
        <f>+MIN($B$30,$B$42,$B$54,$B$66,$B$78)</f>
        <v>345.274</v>
      </c>
      <c r="D42" s="43">
        <f>+MAX($B$30,$B$42,$B$54,$B$66,$B$78)</f>
        <v>525.41899999999998</v>
      </c>
      <c r="E42" s="17">
        <f t="shared" si="0"/>
        <v>180.14499999999998</v>
      </c>
      <c r="G42" s="43"/>
      <c r="H42" s="17"/>
    </row>
    <row r="43" spans="1:8" x14ac:dyDescent="0.2">
      <c r="A43" s="1">
        <v>42064</v>
      </c>
      <c r="B43" s="12">
        <v>443.2</v>
      </c>
      <c r="C43" s="43">
        <f>+MIN($B$31,$B$43,$B$55,$B$67,$B$79)</f>
        <v>354.98700000000002</v>
      </c>
      <c r="D43" s="43">
        <f>+MAX($B$31,$B$43,$B$55,$B$67,$B$79)</f>
        <v>538.59500000000003</v>
      </c>
      <c r="E43" s="17">
        <f t="shared" si="0"/>
        <v>183.608</v>
      </c>
      <c r="G43" s="43"/>
      <c r="H43" s="17"/>
    </row>
    <row r="44" spans="1:8" x14ac:dyDescent="0.2">
      <c r="A44" s="1">
        <v>42095</v>
      </c>
      <c r="B44" s="12">
        <v>452.71300000000002</v>
      </c>
      <c r="C44" s="43">
        <f>+MIN($B$32,$B$44,$B$56,$B$68,$B$80)</f>
        <v>365.339</v>
      </c>
      <c r="D44" s="43">
        <f>+MAX($B$32,$B$44,$B$56,$B$68,$B$80)</f>
        <v>524.28599999999994</v>
      </c>
      <c r="E44" s="17">
        <f t="shared" si="0"/>
        <v>158.94699999999995</v>
      </c>
      <c r="G44" s="43"/>
      <c r="H44" s="17"/>
    </row>
    <row r="45" spans="1:8" x14ac:dyDescent="0.2">
      <c r="A45" s="1">
        <v>42125</v>
      </c>
      <c r="B45" s="12">
        <v>448.96100000000001</v>
      </c>
      <c r="C45" s="43">
        <f>+MIN($B$33,$B$45,$B$57,$B$69,$B$81)</f>
        <v>365.46</v>
      </c>
      <c r="D45" s="43">
        <f>+MAX($B$33,$B$45,$B$57,$B$69,$B$81)</f>
        <v>516.80799999999999</v>
      </c>
      <c r="E45" s="17">
        <f t="shared" si="0"/>
        <v>151.34800000000001</v>
      </c>
      <c r="G45" s="43"/>
      <c r="H45" s="17"/>
    </row>
    <row r="46" spans="1:8" x14ac:dyDescent="0.2">
      <c r="A46" s="1">
        <v>42156</v>
      </c>
      <c r="B46" s="12">
        <v>438.81</v>
      </c>
      <c r="C46" s="43">
        <f>+MIN($B$34,$B$46,$B$58,$B$70,$B$82)</f>
        <v>354.30500000000001</v>
      </c>
      <c r="D46" s="43">
        <f>+MAX($B$34,$B$46,$B$58,$B$70,$B$82)</f>
        <v>501.55700000000002</v>
      </c>
      <c r="E46" s="17">
        <f t="shared" si="0"/>
        <v>147.25200000000001</v>
      </c>
      <c r="G46" s="43"/>
      <c r="H46" s="17"/>
    </row>
    <row r="47" spans="1:8" x14ac:dyDescent="0.2">
      <c r="A47" s="1">
        <v>42186</v>
      </c>
      <c r="B47" s="12">
        <v>424.80900000000003</v>
      </c>
      <c r="C47" s="43">
        <f>+MIN($B$35,$B$47,$B$59,$B$71,$B$83)</f>
        <v>338.73700000000002</v>
      </c>
      <c r="D47" s="43">
        <f>+MAX($B$35,$B$47,$B$59,$B$71,$B$83)</f>
        <v>493.45800000000003</v>
      </c>
      <c r="E47" s="17">
        <f t="shared" si="0"/>
        <v>154.721</v>
      </c>
      <c r="G47" s="43"/>
      <c r="H47" s="17"/>
    </row>
    <row r="48" spans="1:8" x14ac:dyDescent="0.2">
      <c r="A48" s="1">
        <v>42217</v>
      </c>
      <c r="B48" s="12">
        <v>425.85300000000001</v>
      </c>
      <c r="C48" s="43">
        <f>+MIN($B$36,$B$48,$B$60,$B$72,$B$84)</f>
        <v>331.07600000000002</v>
      </c>
      <c r="D48" s="43">
        <f>+MAX($B$36,$B$48,$B$60,$B$72,$B$84)</f>
        <v>486.67500000000001</v>
      </c>
      <c r="E48" s="17">
        <f t="shared" si="0"/>
        <v>155.59899999999999</v>
      </c>
      <c r="G48" s="43"/>
      <c r="H48" s="17"/>
    </row>
    <row r="49" spans="1:8" x14ac:dyDescent="0.2">
      <c r="A49" s="1">
        <v>42248</v>
      </c>
      <c r="B49" s="12">
        <v>429.12900000000002</v>
      </c>
      <c r="C49" s="43">
        <f>+MIN($B$37,$B$49,$B$61,$B$73,$B$85)</f>
        <v>332.15499999999997</v>
      </c>
      <c r="D49" s="43">
        <f>+MAX($B$37,$B$49,$B$61,$B$73,$B$85)</f>
        <v>471.53699999999998</v>
      </c>
      <c r="E49" s="17">
        <f t="shared" si="0"/>
        <v>139.38200000000001</v>
      </c>
      <c r="G49" s="43"/>
      <c r="H49" s="17"/>
    </row>
    <row r="50" spans="1:8" x14ac:dyDescent="0.2">
      <c r="A50" s="1">
        <v>42278</v>
      </c>
      <c r="B50" s="12">
        <v>455.21300000000002</v>
      </c>
      <c r="C50" s="43">
        <f>+MIN($B$38,$B$50,$B$62,$B$74,$B$86)</f>
        <v>351.71699999999998</v>
      </c>
      <c r="D50" s="43">
        <f>+MAX($B$38,$B$50,$B$62,$B$74,$B$86)</f>
        <v>491.20299999999997</v>
      </c>
      <c r="E50" s="17">
        <f t="shared" si="0"/>
        <v>139.48599999999999</v>
      </c>
      <c r="G50" s="43"/>
      <c r="H50" s="17"/>
    </row>
    <row r="51" spans="1:8" x14ac:dyDescent="0.2">
      <c r="A51" s="1">
        <v>42309</v>
      </c>
      <c r="B51" s="12">
        <v>455.99400000000003</v>
      </c>
      <c r="C51" s="43">
        <f>+MIN($B$39,$B$51,$B$63,$B$75,$B$87)</f>
        <v>356.72899999999998</v>
      </c>
      <c r="D51" s="43">
        <f>+MAX($B$39,$B$51,$B$63,$B$75,$B$87)</f>
        <v>490.73399999999998</v>
      </c>
      <c r="E51" s="17">
        <f t="shared" si="0"/>
        <v>134.005</v>
      </c>
      <c r="G51" s="43"/>
      <c r="H51" s="17"/>
    </row>
    <row r="52" spans="1:8" x14ac:dyDescent="0.2">
      <c r="A52" s="1">
        <v>42339</v>
      </c>
      <c r="B52" s="12">
        <v>449.22</v>
      </c>
      <c r="C52" s="43">
        <f>+MIN($B$40,$B$52,$B$64,$B$76,$B$88)</f>
        <v>360.86500000000001</v>
      </c>
      <c r="D52" s="43">
        <f>+MAX($B$40,$B$52,$B$64,$B$76,$B$88)</f>
        <v>484.62200000000001</v>
      </c>
      <c r="E52" s="17">
        <f t="shared" si="0"/>
        <v>123.75700000000001</v>
      </c>
      <c r="G52" s="43"/>
      <c r="H52" s="17"/>
    </row>
    <row r="53" spans="1:8" x14ac:dyDescent="0.2">
      <c r="A53" s="1">
        <v>42370</v>
      </c>
      <c r="B53" s="12">
        <v>471.767</v>
      </c>
      <c r="C53" s="43">
        <f>+MIN($B$29,$B$41,$B$53,$B$65,$B$77)</f>
        <v>336.238</v>
      </c>
      <c r="D53" s="43">
        <f>+MAX($B$29,$B$41,$B$53,$B$65,$B$77)</f>
        <v>506.798</v>
      </c>
      <c r="E53" s="17">
        <f t="shared" si="0"/>
        <v>170.56</v>
      </c>
      <c r="G53" s="43"/>
      <c r="H53" s="17"/>
    </row>
    <row r="54" spans="1:8" x14ac:dyDescent="0.2">
      <c r="A54" s="1">
        <v>42401</v>
      </c>
      <c r="B54" s="12">
        <v>492.15300000000002</v>
      </c>
      <c r="C54" s="43">
        <f>+MIN($B$30,$B$42,$B$54,$B$66,$B$78)</f>
        <v>345.274</v>
      </c>
      <c r="D54" s="43">
        <f>+MAX($B$30,$B$42,$B$54,$B$66,$B$78)</f>
        <v>525.41899999999998</v>
      </c>
      <c r="E54" s="17">
        <f t="shared" si="0"/>
        <v>180.14499999999998</v>
      </c>
      <c r="G54" s="43"/>
      <c r="H54" s="17"/>
    </row>
    <row r="55" spans="1:8" x14ac:dyDescent="0.2">
      <c r="A55" s="1">
        <v>42430</v>
      </c>
      <c r="B55" s="12">
        <v>504.81099999999998</v>
      </c>
      <c r="C55" s="43">
        <f>+MIN($B$31,$B$43,$B$55,$B$67,$B$79)</f>
        <v>354.98700000000002</v>
      </c>
      <c r="D55" s="43">
        <f>+MAX($B$31,$B$43,$B$55,$B$67,$B$79)</f>
        <v>538.59500000000003</v>
      </c>
      <c r="E55" s="17">
        <f t="shared" si="0"/>
        <v>183.608</v>
      </c>
      <c r="G55" s="43"/>
      <c r="H55" s="17"/>
    </row>
    <row r="56" spans="1:8" x14ac:dyDescent="0.2">
      <c r="A56" s="1">
        <v>42461</v>
      </c>
      <c r="B56" s="12">
        <v>509.32299999999998</v>
      </c>
      <c r="C56" s="43">
        <f>+MIN($B$32,$B$44,$B$56,$B$68,$B$80)</f>
        <v>365.339</v>
      </c>
      <c r="D56" s="43">
        <f>+MAX($B$32,$B$44,$B$56,$B$68,$B$80)</f>
        <v>524.28599999999994</v>
      </c>
      <c r="E56" s="17">
        <f t="shared" si="0"/>
        <v>158.94699999999995</v>
      </c>
      <c r="G56" s="43"/>
      <c r="H56" s="17"/>
    </row>
    <row r="57" spans="1:8" x14ac:dyDescent="0.2">
      <c r="A57" s="1">
        <v>42491</v>
      </c>
      <c r="B57" s="12">
        <v>511.86099999999999</v>
      </c>
      <c r="C57" s="43">
        <f>+MIN($B$33,$B$45,$B$57,$B$69,$B$81)</f>
        <v>365.46</v>
      </c>
      <c r="D57" s="43">
        <f>+MAX($B$33,$B$45,$B$57,$B$69,$B$81)</f>
        <v>516.80799999999999</v>
      </c>
      <c r="E57" s="17">
        <f t="shared" si="0"/>
        <v>151.34800000000001</v>
      </c>
      <c r="G57" s="43"/>
      <c r="H57" s="17"/>
    </row>
    <row r="58" spans="1:8" x14ac:dyDescent="0.2">
      <c r="A58" s="1">
        <v>42522</v>
      </c>
      <c r="B58" s="12">
        <v>500.85700000000003</v>
      </c>
      <c r="C58" s="43">
        <f>+MIN($B$34,$B$46,$B$58,$B$70,$B$82)</f>
        <v>354.30500000000001</v>
      </c>
      <c r="D58" s="43">
        <f>+MAX($B$34,$B$46,$B$58,$B$70,$B$82)</f>
        <v>501.55700000000002</v>
      </c>
      <c r="E58" s="17">
        <f t="shared" si="0"/>
        <v>147.25200000000001</v>
      </c>
      <c r="G58" s="43"/>
      <c r="H58" s="17"/>
    </row>
    <row r="59" spans="1:8" x14ac:dyDescent="0.2">
      <c r="A59" s="1">
        <v>42552</v>
      </c>
      <c r="B59" s="12">
        <v>493.45800000000003</v>
      </c>
      <c r="C59" s="43">
        <f>+MIN($B$35,$B$47,$B$59,$B$71,$B$83)</f>
        <v>338.73700000000002</v>
      </c>
      <c r="D59" s="43">
        <f>+MAX($B$35,$B$47,$B$59,$B$71,$B$83)</f>
        <v>493.45800000000003</v>
      </c>
      <c r="E59" s="17">
        <f t="shared" si="0"/>
        <v>154.721</v>
      </c>
      <c r="G59" s="43"/>
      <c r="H59" s="17"/>
    </row>
    <row r="60" spans="1:8" x14ac:dyDescent="0.2">
      <c r="A60" s="1">
        <v>42583</v>
      </c>
      <c r="B60" s="12">
        <v>486.67500000000001</v>
      </c>
      <c r="C60" s="43">
        <f>+MIN($B$36,$B$48,$B$60,$B$72,$B$84)</f>
        <v>331.07600000000002</v>
      </c>
      <c r="D60" s="43">
        <f>+MAX($B$36,$B$48,$B$60,$B$72,$B$84)</f>
        <v>486.67500000000001</v>
      </c>
      <c r="E60" s="17">
        <f t="shared" si="0"/>
        <v>155.59899999999999</v>
      </c>
      <c r="G60" s="43"/>
      <c r="H60" s="17"/>
    </row>
    <row r="61" spans="1:8" x14ac:dyDescent="0.2">
      <c r="A61" s="1">
        <v>42614</v>
      </c>
      <c r="B61" s="12">
        <v>471.53699999999998</v>
      </c>
      <c r="C61" s="43">
        <f>+MIN($B$37,$B$49,$B$61,$B$73,$B$85)</f>
        <v>332.15499999999997</v>
      </c>
      <c r="D61" s="43">
        <f>+MAX($B$37,$B$49,$B$61,$B$73,$B$85)</f>
        <v>471.53699999999998</v>
      </c>
      <c r="E61" s="17">
        <f t="shared" si="0"/>
        <v>139.38200000000001</v>
      </c>
      <c r="G61" s="43"/>
      <c r="H61" s="17"/>
    </row>
    <row r="62" spans="1:8" x14ac:dyDescent="0.2">
      <c r="A62" s="1">
        <v>42644</v>
      </c>
      <c r="B62" s="12">
        <v>491.20299999999997</v>
      </c>
      <c r="C62" s="43">
        <f>+MIN($B$38,$B$50,$B$62,$B$74,$B$86)</f>
        <v>351.71699999999998</v>
      </c>
      <c r="D62" s="43">
        <f>+MAX($B$38,$B$50,$B$62,$B$74,$B$86)</f>
        <v>491.20299999999997</v>
      </c>
      <c r="E62" s="17">
        <f t="shared" si="0"/>
        <v>139.48599999999999</v>
      </c>
      <c r="G62" s="43"/>
      <c r="H62" s="17"/>
    </row>
    <row r="63" spans="1:8" x14ac:dyDescent="0.2">
      <c r="A63" s="1">
        <v>42675</v>
      </c>
      <c r="B63" s="12">
        <v>490.73399999999998</v>
      </c>
      <c r="C63" s="43">
        <f>+MIN($B$39,$B$51,$B$63,$B$75,$B$87)</f>
        <v>356.72899999999998</v>
      </c>
      <c r="D63" s="43">
        <f>+MAX($B$39,$B$51,$B$63,$B$75,$B$87)</f>
        <v>490.73399999999998</v>
      </c>
      <c r="E63" s="17">
        <f t="shared" si="0"/>
        <v>134.005</v>
      </c>
      <c r="G63" s="43"/>
      <c r="H63" s="17"/>
    </row>
    <row r="64" spans="1:8" x14ac:dyDescent="0.2">
      <c r="A64" s="1">
        <v>42705</v>
      </c>
      <c r="B64" s="12">
        <v>484.62200000000001</v>
      </c>
      <c r="C64" s="43">
        <f>+MIN($B$40,$B$52,$B$64,$B$76,$B$88)</f>
        <v>360.86500000000001</v>
      </c>
      <c r="D64" s="43">
        <f>+MAX($B$40,$B$52,$B$64,$B$76,$B$88)</f>
        <v>484.62200000000001</v>
      </c>
      <c r="E64" s="17">
        <f t="shared" si="0"/>
        <v>123.75700000000001</v>
      </c>
      <c r="G64" s="43"/>
      <c r="H64" s="17"/>
    </row>
    <row r="65" spans="1:8" x14ac:dyDescent="0.2">
      <c r="A65" s="1">
        <v>42736</v>
      </c>
      <c r="B65" s="12">
        <v>506.798</v>
      </c>
      <c r="C65" s="43">
        <f>+MIN($B$29,$B$41,$B$53,$B$65,$B$77)</f>
        <v>336.238</v>
      </c>
      <c r="D65" s="43">
        <f>+MAX($B$29,$B$41,$B$53,$B$65,$B$77)</f>
        <v>506.798</v>
      </c>
      <c r="E65" s="17">
        <f t="shared" si="0"/>
        <v>170.56</v>
      </c>
      <c r="G65" s="43"/>
      <c r="H65" s="17"/>
    </row>
    <row r="66" spans="1:8" x14ac:dyDescent="0.2">
      <c r="A66" s="1">
        <v>42767</v>
      </c>
      <c r="B66" s="12">
        <v>525.41899999999998</v>
      </c>
      <c r="C66" s="43">
        <f>+MIN($B$30,$B$42,$B$54,$B$66,$B$78)</f>
        <v>345.274</v>
      </c>
      <c r="D66" s="43">
        <f>+MAX($B$30,$B$42,$B$54,$B$66,$B$78)</f>
        <v>525.41899999999998</v>
      </c>
      <c r="E66" s="17">
        <f t="shared" si="0"/>
        <v>180.14499999999998</v>
      </c>
      <c r="G66" s="43"/>
      <c r="H66" s="17"/>
    </row>
    <row r="67" spans="1:8" x14ac:dyDescent="0.2">
      <c r="A67" s="1">
        <v>42795</v>
      </c>
      <c r="B67" s="12">
        <v>538.59500000000003</v>
      </c>
      <c r="C67" s="43">
        <f>+MIN($B$31,$B$43,$B$55,$B$67,$B$79)</f>
        <v>354.98700000000002</v>
      </c>
      <c r="D67" s="43">
        <f>+MAX($B$31,$B$43,$B$55,$B$67,$B$79)</f>
        <v>538.59500000000003</v>
      </c>
      <c r="E67" s="17">
        <f t="shared" si="0"/>
        <v>183.608</v>
      </c>
      <c r="G67" s="43"/>
      <c r="H67" s="17"/>
    </row>
    <row r="68" spans="1:8" x14ac:dyDescent="0.2">
      <c r="A68" s="1">
        <v>42826</v>
      </c>
      <c r="B68" s="12">
        <v>524.28599999999994</v>
      </c>
      <c r="C68" s="43">
        <f>+MIN($B$32,$B$44,$B$56,$B$68,$B$80)</f>
        <v>365.339</v>
      </c>
      <c r="D68" s="43">
        <f>+MAX($B$32,$B$44,$B$56,$B$68,$B$80)</f>
        <v>524.28599999999994</v>
      </c>
      <c r="E68" s="17">
        <f t="shared" si="0"/>
        <v>158.94699999999995</v>
      </c>
      <c r="G68" s="43"/>
      <c r="H68" s="17"/>
    </row>
    <row r="69" spans="1:8" x14ac:dyDescent="0.2">
      <c r="A69" s="1">
        <v>42856</v>
      </c>
      <c r="B69" s="12">
        <v>516.80799999999999</v>
      </c>
      <c r="C69" s="43">
        <f>+MIN($B$33,$B$45,$B$57,$B$69,$B$81)</f>
        <v>365.46</v>
      </c>
      <c r="D69" s="43">
        <f>+MAX($B$33,$B$45,$B$57,$B$69,$B$81)</f>
        <v>516.80799999999999</v>
      </c>
      <c r="E69" s="17">
        <f t="shared" si="0"/>
        <v>151.34800000000001</v>
      </c>
      <c r="G69" s="43"/>
      <c r="H69" s="17"/>
    </row>
    <row r="70" spans="1:8" x14ac:dyDescent="0.2">
      <c r="A70" s="1">
        <v>42887</v>
      </c>
      <c r="B70" s="12">
        <v>501.55700000000002</v>
      </c>
      <c r="C70" s="43">
        <f>+MIN($B$34,$B$46,$B$58,$B$70,$B$82)</f>
        <v>354.30500000000001</v>
      </c>
      <c r="D70" s="43">
        <f>+MAX($B$34,$B$46,$B$58,$B$70,$B$82)</f>
        <v>501.55700000000002</v>
      </c>
      <c r="E70" s="17">
        <f t="shared" si="0"/>
        <v>147.25200000000001</v>
      </c>
      <c r="G70" s="43"/>
      <c r="H70" s="17"/>
    </row>
    <row r="71" spans="1:8" x14ac:dyDescent="0.2">
      <c r="A71" s="1">
        <v>42917</v>
      </c>
      <c r="B71" s="12">
        <v>483.411</v>
      </c>
      <c r="C71" s="43">
        <f>+MIN($B$35,$B$47,$B$59,$B$71,$B$83)</f>
        <v>338.73700000000002</v>
      </c>
      <c r="D71" s="43">
        <f>+MAX($B$35,$B$47,$B$59,$B$71,$B$83)</f>
        <v>493.45800000000003</v>
      </c>
      <c r="E71" s="17">
        <f t="shared" si="0"/>
        <v>154.721</v>
      </c>
      <c r="G71" s="43"/>
      <c r="H71" s="17"/>
    </row>
    <row r="72" spans="1:8" x14ac:dyDescent="0.2">
      <c r="A72" s="1">
        <v>42948</v>
      </c>
      <c r="B72" s="12">
        <v>459.98200000000003</v>
      </c>
      <c r="C72" s="43">
        <f>+MIN($B$36,$B$48,$B$60,$B$72,$B$84)</f>
        <v>331.07600000000002</v>
      </c>
      <c r="D72" s="43">
        <f>+MAX($B$36,$B$48,$B$60,$B$72,$B$84)</f>
        <v>486.67500000000001</v>
      </c>
      <c r="E72" s="17">
        <f t="shared" si="0"/>
        <v>155.59899999999999</v>
      </c>
      <c r="G72" s="43"/>
      <c r="H72" s="17"/>
    </row>
    <row r="73" spans="1:8" x14ac:dyDescent="0.2">
      <c r="A73" s="1">
        <v>42979</v>
      </c>
      <c r="B73" s="12">
        <v>469.58800000000002</v>
      </c>
      <c r="C73" s="43">
        <f>+MIN($B$37,$B$49,$B$61,$B$73,$B$85)</f>
        <v>332.15499999999997</v>
      </c>
      <c r="D73" s="43">
        <f>+MAX($B$37,$B$49,$B$61,$B$73,$B$85)</f>
        <v>471.53699999999998</v>
      </c>
      <c r="E73" s="17">
        <f t="shared" si="0"/>
        <v>139.38200000000001</v>
      </c>
      <c r="G73" s="43"/>
      <c r="H73" s="17"/>
    </row>
    <row r="74" spans="1:8" x14ac:dyDescent="0.2">
      <c r="A74" s="1">
        <v>43009</v>
      </c>
      <c r="B74" s="12">
        <v>459.73099999999999</v>
      </c>
      <c r="C74" s="43">
        <f>+MIN($B$38,$B$50,$B$62,$B$74,$B$86)</f>
        <v>351.71699999999998</v>
      </c>
      <c r="D74" s="43">
        <f>+MAX($B$38,$B$50,$B$62,$B$74,$B$86)</f>
        <v>491.20299999999997</v>
      </c>
      <c r="E74" s="17">
        <f t="shared" si="0"/>
        <v>139.48599999999999</v>
      </c>
      <c r="G74" s="43"/>
      <c r="H74" s="17"/>
    </row>
    <row r="75" spans="1:8" x14ac:dyDescent="0.2">
      <c r="A75" s="1">
        <v>43040</v>
      </c>
      <c r="B75" s="12">
        <v>453.05399999999997</v>
      </c>
      <c r="C75" s="43">
        <f>+MIN($B$39,$B$51,$B$63,$B$75,$B$87)</f>
        <v>356.72899999999998</v>
      </c>
      <c r="D75" s="43">
        <f>+MAX($B$39,$B$51,$B$63,$B$75,$B$87)</f>
        <v>490.73399999999998</v>
      </c>
      <c r="E75" s="17">
        <f t="shared" si="0"/>
        <v>134.005</v>
      </c>
      <c r="G75" s="43"/>
      <c r="H75" s="17"/>
    </row>
    <row r="76" spans="1:8" x14ac:dyDescent="0.2">
      <c r="A76" s="1">
        <v>43070</v>
      </c>
      <c r="B76" s="12">
        <v>421.64600000000002</v>
      </c>
      <c r="C76" s="43">
        <f>+MIN($B$40,$B$52,$B$64,$B$76,$B$88)</f>
        <v>360.86500000000001</v>
      </c>
      <c r="D76" s="43">
        <f>+MAX($B$40,$B$52,$B$64,$B$76,$B$88)</f>
        <v>484.62200000000001</v>
      </c>
      <c r="E76" s="17">
        <f t="shared" si="0"/>
        <v>123.75700000000001</v>
      </c>
      <c r="G76" s="43"/>
      <c r="H76" s="17"/>
    </row>
    <row r="77" spans="1:8" x14ac:dyDescent="0.2">
      <c r="A77" s="1">
        <v>43101</v>
      </c>
      <c r="B77" s="12">
        <v>419.90199999999999</v>
      </c>
      <c r="C77" s="43">
        <f>+MIN($B$29,$B$41,$B$53,$B$65,$B$77)</f>
        <v>336.238</v>
      </c>
      <c r="D77" s="43">
        <f>+MAX($B$29,$B$41,$B$53,$B$65,$B$77)</f>
        <v>506.798</v>
      </c>
      <c r="E77" s="17">
        <f t="shared" si="0"/>
        <v>170.56</v>
      </c>
      <c r="G77" s="43"/>
      <c r="H77" s="17"/>
    </row>
    <row r="78" spans="1:8" x14ac:dyDescent="0.2">
      <c r="A78" s="1">
        <v>43132</v>
      </c>
      <c r="B78" s="12">
        <v>423.52</v>
      </c>
      <c r="C78" s="43">
        <f>+MIN($B$30,$B$42,$B$54,$B$66,$B$78)</f>
        <v>345.274</v>
      </c>
      <c r="D78" s="43">
        <f>+MAX($B$30,$B$42,$B$54,$B$66,$B$78)</f>
        <v>525.41899999999998</v>
      </c>
      <c r="E78" s="17">
        <f t="shared" si="0"/>
        <v>180.14499999999998</v>
      </c>
      <c r="G78" s="43"/>
      <c r="H78" s="17"/>
    </row>
    <row r="79" spans="1:8" x14ac:dyDescent="0.2">
      <c r="A79" s="1">
        <v>43160</v>
      </c>
      <c r="B79" s="12">
        <v>423.44799999999998</v>
      </c>
      <c r="C79" s="43">
        <f>+MIN($B$31,$B$43,$B$55,$B$67,$B$79)</f>
        <v>354.98700000000002</v>
      </c>
      <c r="D79" s="43">
        <f>+MAX($B$31,$B$43,$B$55,$B$67,$B$79)</f>
        <v>538.59500000000003</v>
      </c>
      <c r="E79" s="17">
        <f t="shared" si="0"/>
        <v>183.608</v>
      </c>
      <c r="G79" s="43"/>
      <c r="H79" s="17"/>
    </row>
    <row r="80" spans="1:8" x14ac:dyDescent="0.2">
      <c r="A80" s="1">
        <v>43191</v>
      </c>
      <c r="B80" s="12">
        <v>435.05700000000002</v>
      </c>
      <c r="C80" s="43">
        <f>+MIN($B$32,$B$44,$B$56,$B$68,$B$80)</f>
        <v>365.339</v>
      </c>
      <c r="D80" s="43">
        <f>+MAX($B$32,$B$44,$B$56,$B$68,$B$80)</f>
        <v>524.28599999999994</v>
      </c>
      <c r="E80" s="17">
        <f t="shared" si="0"/>
        <v>158.94699999999995</v>
      </c>
      <c r="G80" s="43"/>
      <c r="H80" s="17"/>
    </row>
    <row r="81" spans="1:8" x14ac:dyDescent="0.2">
      <c r="A81" s="1">
        <v>43221</v>
      </c>
      <c r="B81" s="12">
        <v>433.27699999999999</v>
      </c>
      <c r="C81" s="43">
        <f>+MIN($B$33,$B$45,$B$57,$B$69,$B$81)</f>
        <v>365.46</v>
      </c>
      <c r="D81" s="43">
        <f>+MAX($B$33,$B$45,$B$57,$B$69,$B$81)</f>
        <v>516.80799999999999</v>
      </c>
      <c r="E81" s="17">
        <f t="shared" si="0"/>
        <v>151.34800000000001</v>
      </c>
      <c r="G81" s="43"/>
      <c r="H81" s="17"/>
    </row>
    <row r="82" spans="1:8" x14ac:dyDescent="0.2">
      <c r="A82" s="1">
        <v>43252</v>
      </c>
      <c r="B82" s="12">
        <v>414.83699999999999</v>
      </c>
      <c r="C82" s="43">
        <f>+MIN($B$34,$B$46,$B$58,$B$70,$B$82)</f>
        <v>354.30500000000001</v>
      </c>
      <c r="D82" s="43">
        <f>+MAX($B$34,$B$46,$B$58,$B$70,$B$82)</f>
        <v>501.55700000000002</v>
      </c>
      <c r="E82" s="17">
        <f t="shared" si="0"/>
        <v>147.25200000000001</v>
      </c>
      <c r="G82" s="43"/>
      <c r="H82" s="17"/>
    </row>
    <row r="83" spans="1:8" x14ac:dyDescent="0.2">
      <c r="A83" s="1">
        <v>43282</v>
      </c>
      <c r="B83" s="12">
        <v>409.32499999999999</v>
      </c>
      <c r="C83" s="43">
        <f>+MIN($B$35,$B$47,$B$59,$B$71,$B$83)</f>
        <v>338.73700000000002</v>
      </c>
      <c r="D83" s="43">
        <f>+MAX($B$35,$B$47,$B$59,$B$71,$B$83)</f>
        <v>493.45800000000003</v>
      </c>
      <c r="E83" s="17">
        <f t="shared" si="0"/>
        <v>154.721</v>
      </c>
      <c r="G83" s="43"/>
      <c r="H83" s="17"/>
    </row>
    <row r="84" spans="1:8" x14ac:dyDescent="0.2">
      <c r="A84" s="1">
        <v>43313</v>
      </c>
      <c r="B84" s="12">
        <v>406.85399999999998</v>
      </c>
      <c r="C84" s="43">
        <f>+MIN($B$36,$B$48,$B$60,$B$72,$B$84)</f>
        <v>331.07600000000002</v>
      </c>
      <c r="D84" s="43">
        <f>+MAX($B$36,$B$48,$B$60,$B$72,$B$84)</f>
        <v>486.67500000000001</v>
      </c>
      <c r="E84" s="17">
        <f t="shared" si="0"/>
        <v>155.59899999999999</v>
      </c>
      <c r="G84" s="43"/>
      <c r="H84" s="17"/>
    </row>
    <row r="85" spans="1:8" x14ac:dyDescent="0.2">
      <c r="A85" s="1">
        <v>43344</v>
      </c>
      <c r="B85" s="12">
        <v>416.14100000000002</v>
      </c>
      <c r="C85" s="43">
        <f>+MIN($B$37,$B$49,$B$61,$B$73,$B$85)</f>
        <v>332.15499999999997</v>
      </c>
      <c r="D85" s="43">
        <f>+MAX($B$37,$B$49,$B$61,$B$73,$B$85)</f>
        <v>471.53699999999998</v>
      </c>
      <c r="E85" s="17">
        <f t="shared" si="0"/>
        <v>139.38200000000001</v>
      </c>
      <c r="G85" s="43"/>
      <c r="H85" s="17"/>
    </row>
    <row r="86" spans="1:8" x14ac:dyDescent="0.2">
      <c r="A86" s="1">
        <v>43374</v>
      </c>
      <c r="B86" s="12">
        <v>432.459</v>
      </c>
      <c r="C86" s="43">
        <f>+MIN($B$38,$B$50,$B$62,$B$74,$B$86)</f>
        <v>351.71699999999998</v>
      </c>
      <c r="D86" s="43">
        <f>+MAX($B$38,$B$50,$B$62,$B$74,$B$86)</f>
        <v>491.20299999999997</v>
      </c>
      <c r="E86" s="17">
        <f t="shared" si="0"/>
        <v>139.48599999999999</v>
      </c>
      <c r="G86" s="43"/>
      <c r="H86" s="17"/>
    </row>
    <row r="87" spans="1:8" x14ac:dyDescent="0.2">
      <c r="A87" s="1">
        <v>43405</v>
      </c>
      <c r="B87" s="12">
        <v>448.60700000000003</v>
      </c>
      <c r="C87" s="43">
        <f>+MIN($B$39,$B$51,$B$63,$B$75,$B$87)</f>
        <v>356.72899999999998</v>
      </c>
      <c r="D87" s="43">
        <f>+MAX($B$39,$B$51,$B$63,$B$75,$B$87)</f>
        <v>490.73399999999998</v>
      </c>
      <c r="E87" s="17">
        <f t="shared" si="0"/>
        <v>134.005</v>
      </c>
      <c r="G87" s="43"/>
      <c r="H87" s="17"/>
    </row>
    <row r="88" spans="1:8" x14ac:dyDescent="0.2">
      <c r="A88" s="1">
        <v>43435</v>
      </c>
      <c r="B88" s="12">
        <v>439.738</v>
      </c>
      <c r="C88" s="43">
        <f>+MIN($B$40,$B$52,$B$64,$B$76,$B$88)</f>
        <v>360.86500000000001</v>
      </c>
      <c r="D88" s="43">
        <f>+MAX($B$40,$B$52,$B$64,$B$76,$B$88)</f>
        <v>484.62200000000001</v>
      </c>
      <c r="E88" s="17">
        <f t="shared" si="0"/>
        <v>123.75700000000001</v>
      </c>
      <c r="G88" s="43"/>
      <c r="H88" s="17"/>
    </row>
    <row r="89" spans="1:8" x14ac:dyDescent="0.2">
      <c r="A89" s="1">
        <v>43466</v>
      </c>
      <c r="B89" s="12">
        <v>447.20699999999999</v>
      </c>
      <c r="C89" s="43">
        <f>+MIN($B$29,$B$41,$B$53,$B$65,$B$77)</f>
        <v>336.238</v>
      </c>
      <c r="D89" s="43">
        <f>+MAX($B$29,$B$41,$B$53,$B$65,$B$77)</f>
        <v>506.798</v>
      </c>
      <c r="E89" s="17">
        <f t="shared" si="0"/>
        <v>170.56</v>
      </c>
      <c r="G89" s="43"/>
      <c r="H89" s="17"/>
    </row>
    <row r="90" spans="1:8" x14ac:dyDescent="0.2">
      <c r="A90" s="1">
        <v>43497</v>
      </c>
      <c r="B90" s="12">
        <v>462.36950000000002</v>
      </c>
      <c r="C90" s="43">
        <f>+MIN($B$30,$B$42,$B$54,$B$66,$B$78)</f>
        <v>345.274</v>
      </c>
      <c r="D90" s="43">
        <f>+MAX($B$30,$B$42,$B$54,$B$66,$B$78)</f>
        <v>525.41899999999998</v>
      </c>
      <c r="E90" s="17">
        <f t="shared" si="0"/>
        <v>180.14499999999998</v>
      </c>
      <c r="G90" s="43"/>
      <c r="H90" s="17"/>
    </row>
    <row r="91" spans="1:8" x14ac:dyDescent="0.2">
      <c r="A91" s="1">
        <v>43525</v>
      </c>
      <c r="B91" s="12">
        <v>480.74020000000002</v>
      </c>
      <c r="C91" s="43">
        <f>+MIN($B$31,$B$43,$B$55,$B$67,$B$79)</f>
        <v>354.98700000000002</v>
      </c>
      <c r="D91" s="43">
        <f>+MAX($B$31,$B$43,$B$55,$B$67,$B$79)</f>
        <v>538.59500000000003</v>
      </c>
      <c r="E91" s="17">
        <f t="shared" si="0"/>
        <v>183.608</v>
      </c>
      <c r="G91" s="43"/>
      <c r="H91" s="17"/>
    </row>
    <row r="92" spans="1:8" x14ac:dyDescent="0.2">
      <c r="A92" s="1">
        <v>43556</v>
      </c>
      <c r="B92" s="12">
        <v>485.5025</v>
      </c>
      <c r="C92" s="43">
        <f>+MIN($B$32,$B$44,$B$56,$B$68,$B$80)</f>
        <v>365.339</v>
      </c>
      <c r="D92" s="43">
        <f>+MAX($B$32,$B$44,$B$56,$B$68,$B$80)</f>
        <v>524.28599999999994</v>
      </c>
      <c r="E92" s="17">
        <f t="shared" si="0"/>
        <v>158.94699999999995</v>
      </c>
      <c r="G92" s="43"/>
      <c r="H92" s="17"/>
    </row>
    <row r="93" spans="1:8" x14ac:dyDescent="0.2">
      <c r="A93" s="1">
        <v>43586</v>
      </c>
      <c r="B93" s="12">
        <v>489.8673</v>
      </c>
      <c r="C93" s="43">
        <f>+MIN($B$33,$B$45,$B$57,$B$69,$B$81)</f>
        <v>365.46</v>
      </c>
      <c r="D93" s="43">
        <f>+MAX($B$33,$B$45,$B$57,$B$69,$B$81)</f>
        <v>516.80799999999999</v>
      </c>
      <c r="E93" s="17">
        <f t="shared" ref="E93:E112" si="1">D93-C93</f>
        <v>151.34800000000001</v>
      </c>
      <c r="G93" s="43"/>
      <c r="H93" s="17"/>
    </row>
    <row r="94" spans="1:8" x14ac:dyDescent="0.2">
      <c r="A94" s="1">
        <v>43617</v>
      </c>
      <c r="B94" s="12">
        <v>479.12310000000002</v>
      </c>
      <c r="C94" s="43">
        <f>+MIN($B$34,$B$46,$B$58,$B$70,$B$82)</f>
        <v>354.30500000000001</v>
      </c>
      <c r="D94" s="43">
        <f>+MAX($B$34,$B$46,$B$58,$B$70,$B$82)</f>
        <v>501.55700000000002</v>
      </c>
      <c r="E94" s="17">
        <f t="shared" si="1"/>
        <v>147.25200000000001</v>
      </c>
      <c r="G94" s="43"/>
      <c r="H94" s="17"/>
    </row>
    <row r="95" spans="1:8" x14ac:dyDescent="0.2">
      <c r="A95" s="1">
        <v>43647</v>
      </c>
      <c r="B95" s="12">
        <v>469.38310000000001</v>
      </c>
      <c r="C95" s="43">
        <f>+MIN($B$35,$B$47,$B$59,$B$71,$B$83)</f>
        <v>338.73700000000002</v>
      </c>
      <c r="D95" s="43">
        <f>+MAX($B$35,$B$47,$B$59,$B$71,$B$83)</f>
        <v>493.45800000000003</v>
      </c>
      <c r="E95" s="17">
        <f t="shared" si="1"/>
        <v>154.721</v>
      </c>
      <c r="G95" s="43"/>
      <c r="H95" s="17"/>
    </row>
    <row r="96" spans="1:8" x14ac:dyDescent="0.2">
      <c r="A96" s="1">
        <v>43678</v>
      </c>
      <c r="B96" s="12">
        <v>466.60379999999998</v>
      </c>
      <c r="C96" s="43">
        <f>+MIN($B$36,$B$48,$B$60,$B$72,$B$84)</f>
        <v>331.07600000000002</v>
      </c>
      <c r="D96" s="43">
        <f>+MAX($B$36,$B$48,$B$60,$B$72,$B$84)</f>
        <v>486.67500000000001</v>
      </c>
      <c r="E96" s="17">
        <f t="shared" si="1"/>
        <v>155.59899999999999</v>
      </c>
      <c r="G96" s="43"/>
      <c r="H96" s="17"/>
    </row>
    <row r="97" spans="1:8" x14ac:dyDescent="0.2">
      <c r="A97" s="1">
        <v>43709</v>
      </c>
      <c r="B97" s="12">
        <v>469.18779999999998</v>
      </c>
      <c r="C97" s="43">
        <f>+MIN($B$37,$B$49,$B$61,$B$73,$B$85)</f>
        <v>332.15499999999997</v>
      </c>
      <c r="D97" s="43">
        <f>+MAX($B$37,$B$49,$B$61,$B$73,$B$85)</f>
        <v>471.53699999999998</v>
      </c>
      <c r="E97" s="17">
        <f t="shared" si="1"/>
        <v>139.38200000000001</v>
      </c>
      <c r="G97" s="43"/>
      <c r="H97" s="17"/>
    </row>
    <row r="98" spans="1:8" x14ac:dyDescent="0.2">
      <c r="A98" s="1">
        <v>43739</v>
      </c>
      <c r="B98" s="12">
        <v>483.0557</v>
      </c>
      <c r="C98" s="43">
        <f>+MIN($B$38,$B$50,$B$62,$B$74,$B$86)</f>
        <v>351.71699999999998</v>
      </c>
      <c r="D98" s="43">
        <f>+MAX($B$38,$B$50,$B$62,$B$74,$B$86)</f>
        <v>491.20299999999997</v>
      </c>
      <c r="E98" s="17">
        <f t="shared" si="1"/>
        <v>139.48599999999999</v>
      </c>
      <c r="G98" s="43"/>
      <c r="H98" s="17"/>
    </row>
    <row r="99" spans="1:8" x14ac:dyDescent="0.2">
      <c r="A99" s="1">
        <v>43770</v>
      </c>
      <c r="B99" s="12">
        <v>484.22179999999997</v>
      </c>
      <c r="C99" s="43">
        <f>+MIN($B$39,$B$51,$B$63,$B$75,$B$87)</f>
        <v>356.72899999999998</v>
      </c>
      <c r="D99" s="43">
        <f>+MAX($B$39,$B$51,$B$63,$B$75,$B$87)</f>
        <v>490.73399999999998</v>
      </c>
      <c r="E99" s="17">
        <f t="shared" si="1"/>
        <v>134.005</v>
      </c>
      <c r="G99" s="43"/>
      <c r="H99" s="17"/>
    </row>
    <row r="100" spans="1:8" x14ac:dyDescent="0.2">
      <c r="A100" s="1">
        <v>43800</v>
      </c>
      <c r="B100" s="12">
        <v>476.72669999999999</v>
      </c>
      <c r="C100" s="43">
        <f>+MIN($B$40,$B$52,$B$64,$B$76,$B$88)</f>
        <v>360.86500000000001</v>
      </c>
      <c r="D100" s="43">
        <f>+MAX($B$40,$B$52,$B$64,$B$76,$B$88)</f>
        <v>484.62200000000001</v>
      </c>
      <c r="E100" s="17">
        <f t="shared" si="1"/>
        <v>123.75700000000001</v>
      </c>
      <c r="G100" s="43"/>
      <c r="H100" s="17"/>
    </row>
    <row r="101" spans="1:8" x14ac:dyDescent="0.2">
      <c r="A101" s="1">
        <v>43831</v>
      </c>
      <c r="B101" s="12">
        <v>485.37270000000001</v>
      </c>
      <c r="C101" s="43">
        <f>+MIN($B$29,$B$41,$B$53,$B$65,$B$77)</f>
        <v>336.238</v>
      </c>
      <c r="D101" s="17">
        <f>+MAX($B$29,$B$41,$B$53,$B$65,$B$77)</f>
        <v>506.798</v>
      </c>
      <c r="E101" s="17">
        <f t="shared" si="1"/>
        <v>170.56</v>
      </c>
      <c r="G101" s="43"/>
      <c r="H101" s="17"/>
    </row>
    <row r="102" spans="1:8" x14ac:dyDescent="0.2">
      <c r="A102" s="1">
        <v>43862</v>
      </c>
      <c r="B102" s="12">
        <v>499.46940000000001</v>
      </c>
      <c r="C102" s="43">
        <f>+MIN($B$30,$B$42,$B$54,$B$66,$B$78)</f>
        <v>345.274</v>
      </c>
      <c r="D102" s="17">
        <f>+MAX($B$30,$B$42,$B$54,$B$66,$B$78)</f>
        <v>525.41899999999998</v>
      </c>
      <c r="E102" s="17">
        <f t="shared" si="1"/>
        <v>180.14499999999998</v>
      </c>
      <c r="G102" s="43"/>
      <c r="H102" s="17"/>
    </row>
    <row r="103" spans="1:8" x14ac:dyDescent="0.2">
      <c r="A103" s="1">
        <v>43891</v>
      </c>
      <c r="B103" s="12">
        <v>516.54579999999999</v>
      </c>
      <c r="C103" s="43">
        <f>+MIN($B$31,$B$43,$B$55,$B$67,$B$79)</f>
        <v>354.98700000000002</v>
      </c>
      <c r="D103" s="17">
        <f>+MAX($B$31,$B$43,$B$55,$B$67,$B$79)</f>
        <v>538.59500000000003</v>
      </c>
      <c r="E103" s="17">
        <f t="shared" si="1"/>
        <v>183.608</v>
      </c>
      <c r="G103" s="43"/>
      <c r="H103" s="17"/>
    </row>
    <row r="104" spans="1:8" x14ac:dyDescent="0.2">
      <c r="A104" s="1">
        <v>43922</v>
      </c>
      <c r="B104" s="12">
        <v>519.52880000000005</v>
      </c>
      <c r="C104" s="43">
        <f>+MIN($B$32,$B$44,$B$56,$B$68,$B$80)</f>
        <v>365.339</v>
      </c>
      <c r="D104" s="17">
        <f>+MAX($B$32,$B$44,$B$56,$B$68,$B$80)</f>
        <v>524.28599999999994</v>
      </c>
      <c r="E104" s="17">
        <f t="shared" si="1"/>
        <v>158.94699999999995</v>
      </c>
      <c r="G104" s="43"/>
      <c r="H104" s="17"/>
    </row>
    <row r="105" spans="1:8" x14ac:dyDescent="0.2">
      <c r="A105" s="1">
        <v>43952</v>
      </c>
      <c r="B105" s="12">
        <v>521.91330000000005</v>
      </c>
      <c r="C105" s="43">
        <f>+MIN($B$33,$B$45,$B$57,$B$69,$B$81)</f>
        <v>365.46</v>
      </c>
      <c r="D105" s="17">
        <f>+MAX($B$33,$B$45,$B$57,$B$69,$B$81)</f>
        <v>516.80799999999999</v>
      </c>
      <c r="E105" s="17">
        <f t="shared" si="1"/>
        <v>151.34800000000001</v>
      </c>
      <c r="G105" s="43"/>
      <c r="H105" s="17"/>
    </row>
    <row r="106" spans="1:8" x14ac:dyDescent="0.2">
      <c r="A106" s="1">
        <v>43983</v>
      </c>
      <c r="B106" s="12">
        <v>508.75709999999998</v>
      </c>
      <c r="C106" s="43">
        <f>+MIN($B$34,$B$46,$B$58,$B$70,$B$82)</f>
        <v>354.30500000000001</v>
      </c>
      <c r="D106" s="17">
        <f>+MAX($B$34,$B$46,$B$58,$B$70,$B$82)</f>
        <v>501.55700000000002</v>
      </c>
      <c r="E106" s="17">
        <f t="shared" si="1"/>
        <v>147.25200000000001</v>
      </c>
      <c r="G106" s="43"/>
      <c r="H106" s="17"/>
    </row>
    <row r="107" spans="1:8" x14ac:dyDescent="0.2">
      <c r="A107" s="1">
        <v>44013</v>
      </c>
      <c r="B107" s="12">
        <v>496.85539999999997</v>
      </c>
      <c r="C107" s="43">
        <f>+MIN($B$35,$B$47,$B$59,$B$71,$B$83)</f>
        <v>338.73700000000002</v>
      </c>
      <c r="D107" s="17">
        <f>+MAX($B$35,$B$47,$B$59,$B$71,$B$83)</f>
        <v>493.45800000000003</v>
      </c>
      <c r="E107" s="17">
        <f t="shared" si="1"/>
        <v>154.721</v>
      </c>
      <c r="G107" s="43"/>
      <c r="H107" s="17"/>
    </row>
    <row r="108" spans="1:8" x14ac:dyDescent="0.2">
      <c r="A108" s="1">
        <v>44044</v>
      </c>
      <c r="B108" s="12">
        <v>493.65589999999997</v>
      </c>
      <c r="C108" s="43">
        <f>+MIN($B$36,$B$48,$B$60,$B$72,$B$84)</f>
        <v>331.07600000000002</v>
      </c>
      <c r="D108" s="17">
        <f>+MAX($B$36,$B$48,$B$60,$B$72,$B$84)</f>
        <v>486.67500000000001</v>
      </c>
      <c r="E108" s="17">
        <f t="shared" si="1"/>
        <v>155.59899999999999</v>
      </c>
      <c r="G108" s="43"/>
      <c r="H108" s="17"/>
    </row>
    <row r="109" spans="1:8" x14ac:dyDescent="0.2">
      <c r="A109" s="1">
        <v>44075</v>
      </c>
      <c r="B109" s="12">
        <v>494.37580000000003</v>
      </c>
      <c r="C109" s="43">
        <f>+MIN($B$37,$B$49,$B$61,$B$73,$B$85)</f>
        <v>332.15499999999997</v>
      </c>
      <c r="D109" s="17">
        <f>+MAX($B$37,$B$49,$B$61,$B$73,$B$85)</f>
        <v>471.53699999999998</v>
      </c>
      <c r="E109" s="17">
        <f t="shared" si="1"/>
        <v>139.38200000000001</v>
      </c>
      <c r="G109" s="43"/>
      <c r="H109" s="17"/>
    </row>
    <row r="110" spans="1:8" x14ac:dyDescent="0.2">
      <c r="A110" s="1">
        <v>44105</v>
      </c>
      <c r="B110" s="12">
        <v>508.53620000000001</v>
      </c>
      <c r="C110" s="43">
        <f>+MIN($B$38,$B$50,$B$62,$B$74,$B$86)</f>
        <v>351.71699999999998</v>
      </c>
      <c r="D110" s="17">
        <f>+MAX($B$38,$B$50,$B$62,$B$74,$B$86)</f>
        <v>491.20299999999997</v>
      </c>
      <c r="E110" s="17">
        <f t="shared" si="1"/>
        <v>139.48599999999999</v>
      </c>
      <c r="G110" s="43"/>
      <c r="H110" s="17"/>
    </row>
    <row r="111" spans="1:8" x14ac:dyDescent="0.2">
      <c r="A111" s="1">
        <v>44136</v>
      </c>
      <c r="B111" s="12">
        <v>509.74209999999999</v>
      </c>
      <c r="C111" s="43">
        <f>+MIN($B$39,$B$51,$B$63,$B$75,$B$87)</f>
        <v>356.72899999999998</v>
      </c>
      <c r="D111" s="17">
        <f>+MAX($B$39,$B$51,$B$63,$B$75,$B$87)</f>
        <v>490.73399999999998</v>
      </c>
      <c r="E111" s="17">
        <f t="shared" si="1"/>
        <v>134.005</v>
      </c>
      <c r="G111" s="43"/>
      <c r="H111" s="17"/>
    </row>
    <row r="112" spans="1:8" x14ac:dyDescent="0.2">
      <c r="A112" s="65">
        <v>44166</v>
      </c>
      <c r="B112" s="71">
        <v>500.98140000000001</v>
      </c>
      <c r="C112" s="70">
        <f>+MIN($B$40,$B$52,$B$64,$B$76,$B$88)</f>
        <v>360.86500000000001</v>
      </c>
      <c r="D112" s="69">
        <f>+MAX($B$40,$B$52,$B$64,$B$76,$B$88)</f>
        <v>484.62200000000001</v>
      </c>
      <c r="E112" s="69">
        <f t="shared" si="1"/>
        <v>123.75700000000001</v>
      </c>
      <c r="G112" s="43"/>
      <c r="H112" s="17"/>
    </row>
    <row r="113" spans="1:2" x14ac:dyDescent="0.2">
      <c r="A113" s="370" t="s">
        <v>549</v>
      </c>
    </row>
    <row r="114" spans="1:2" x14ac:dyDescent="0.2">
      <c r="A114" s="32" t="s">
        <v>583</v>
      </c>
    </row>
    <row r="115" spans="1:2" x14ac:dyDescent="0.2">
      <c r="A115" s="383" t="s">
        <v>582</v>
      </c>
    </row>
    <row r="116" spans="1:2" x14ac:dyDescent="0.2">
      <c r="A116" s="4"/>
      <c r="B116" s="75" t="s">
        <v>368</v>
      </c>
    </row>
    <row r="117" spans="1:2" x14ac:dyDescent="0.2">
      <c r="A117" s="17">
        <v>61</v>
      </c>
      <c r="B117">
        <v>0</v>
      </c>
    </row>
    <row r="118" spans="1:2" x14ac:dyDescent="0.2">
      <c r="A118" s="17">
        <v>61</v>
      </c>
      <c r="B118">
        <v>1</v>
      </c>
    </row>
  </sheetData>
  <mergeCells count="2">
    <mergeCell ref="C26:E26"/>
    <mergeCell ref="C27:E27"/>
  </mergeCells>
  <hyperlinks>
    <hyperlink ref="A3" location="Contents!A1" display="Return to Contents"/>
  </hyperlinks>
  <pageMargins left="0.75" right="0.75" top="1" bottom="1" header="0.5" footer="0.5"/>
  <pageSetup scale="65" fitToHeight="2" orientation="landscape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2:AB131"/>
  <sheetViews>
    <sheetView workbookViewId="0"/>
  </sheetViews>
  <sheetFormatPr defaultRowHeight="15" x14ac:dyDescent="0.25"/>
  <cols>
    <col min="1" max="1" width="9.140625" style="133"/>
    <col min="2" max="2" width="14.7109375" style="133" customWidth="1"/>
    <col min="3" max="13" width="9.140625" style="133"/>
    <col min="14" max="15" width="9.140625" style="135"/>
    <col min="16" max="16" width="9.140625" style="133"/>
    <col min="17" max="17" width="20.7109375" style="133" customWidth="1"/>
    <col min="18" max="26" width="9.140625" style="133"/>
    <col min="27" max="28" width="9.140625" style="135"/>
    <col min="29" max="16384" width="9.140625" style="133"/>
  </cols>
  <sheetData>
    <row r="2" spans="1:18" ht="15.75" x14ac:dyDescent="0.25">
      <c r="A2" s="44" t="s">
        <v>547</v>
      </c>
    </row>
    <row r="3" spans="1:18" x14ac:dyDescent="0.25">
      <c r="A3" s="22" t="s">
        <v>16</v>
      </c>
      <c r="Q3" s="139"/>
    </row>
    <row r="4" spans="1:18" x14ac:dyDescent="0.25">
      <c r="A4" s="146"/>
      <c r="B4" s="146"/>
      <c r="C4" s="146"/>
      <c r="D4" s="146"/>
      <c r="E4" s="146"/>
      <c r="F4" s="146"/>
      <c r="G4" s="146"/>
      <c r="H4" s="146"/>
      <c r="I4" s="146"/>
      <c r="J4" s="146"/>
      <c r="Q4" s="139"/>
    </row>
    <row r="5" spans="1:18" x14ac:dyDescent="0.25">
      <c r="A5" s="146"/>
      <c r="B5" s="146"/>
      <c r="C5" s="146"/>
      <c r="D5" s="146"/>
      <c r="E5" s="146"/>
      <c r="F5" s="146"/>
      <c r="G5" s="146"/>
      <c r="H5" s="146"/>
      <c r="I5" s="146"/>
      <c r="J5" s="146"/>
      <c r="Q5" s="182" t="s">
        <v>369</v>
      </c>
      <c r="R5" s="183"/>
    </row>
    <row r="6" spans="1:18" x14ac:dyDescent="0.25">
      <c r="A6" s="146"/>
      <c r="B6" s="146"/>
      <c r="C6" s="146"/>
      <c r="D6" s="146"/>
      <c r="E6" s="146"/>
      <c r="F6" s="146"/>
      <c r="G6" s="146"/>
      <c r="H6" s="146"/>
      <c r="I6" s="146"/>
      <c r="J6" s="146"/>
      <c r="Q6" s="300" t="s">
        <v>236</v>
      </c>
      <c r="R6" s="237" t="s">
        <v>243</v>
      </c>
    </row>
    <row r="7" spans="1:18" x14ac:dyDescent="0.25">
      <c r="A7" s="146"/>
      <c r="B7" s="146"/>
      <c r="C7" s="146"/>
      <c r="D7" s="146"/>
      <c r="E7" s="146"/>
      <c r="F7" s="146"/>
      <c r="G7" s="146"/>
      <c r="H7" s="146"/>
      <c r="I7" s="146"/>
      <c r="J7" s="146"/>
      <c r="Q7" s="301" t="s">
        <v>238</v>
      </c>
      <c r="R7" s="238" t="s">
        <v>244</v>
      </c>
    </row>
    <row r="8" spans="1:18" x14ac:dyDescent="0.25">
      <c r="A8" s="146"/>
      <c r="B8" s="146"/>
      <c r="C8" s="146"/>
      <c r="D8" s="146"/>
      <c r="E8" s="146"/>
      <c r="F8" s="146"/>
      <c r="G8" s="146"/>
      <c r="H8" s="146"/>
      <c r="I8" s="146"/>
      <c r="J8" s="146"/>
      <c r="Q8" s="301" t="s">
        <v>237</v>
      </c>
      <c r="R8" s="302" t="s">
        <v>245</v>
      </c>
    </row>
    <row r="9" spans="1:18" x14ac:dyDescent="0.25">
      <c r="A9" s="146"/>
      <c r="B9" s="146"/>
      <c r="C9" s="146"/>
      <c r="D9" s="146"/>
      <c r="E9" s="146"/>
      <c r="F9" s="146"/>
      <c r="G9" s="146"/>
      <c r="H9" s="146"/>
      <c r="I9" s="146"/>
      <c r="J9" s="146"/>
      <c r="Q9" s="301" t="s">
        <v>239</v>
      </c>
      <c r="R9" s="302" t="s">
        <v>246</v>
      </c>
    </row>
    <row r="10" spans="1:18" x14ac:dyDescent="0.25">
      <c r="A10" s="146"/>
      <c r="B10" s="146"/>
      <c r="C10" s="146"/>
      <c r="D10" s="146"/>
      <c r="E10" s="146"/>
      <c r="F10" s="146"/>
      <c r="G10" s="146"/>
      <c r="H10" s="146"/>
      <c r="I10" s="146"/>
      <c r="J10" s="146"/>
      <c r="Q10" s="346" t="s">
        <v>459</v>
      </c>
      <c r="R10" s="347" t="s">
        <v>460</v>
      </c>
    </row>
    <row r="11" spans="1:18" x14ac:dyDescent="0.25">
      <c r="A11" s="146"/>
      <c r="B11" s="146"/>
      <c r="C11" s="146"/>
      <c r="D11" s="146"/>
      <c r="E11" s="146"/>
      <c r="F11" s="146"/>
      <c r="G11" s="146"/>
      <c r="H11" s="146"/>
      <c r="I11" s="146"/>
      <c r="J11" s="146"/>
    </row>
    <row r="12" spans="1:18" x14ac:dyDescent="0.25">
      <c r="A12" s="146"/>
      <c r="B12" s="146"/>
      <c r="C12" s="146"/>
      <c r="D12" s="146"/>
      <c r="E12" s="146"/>
      <c r="F12" s="146"/>
      <c r="G12" s="146"/>
      <c r="H12" s="146"/>
      <c r="I12" s="146"/>
      <c r="J12" s="146"/>
    </row>
    <row r="13" spans="1:18" x14ac:dyDescent="0.25">
      <c r="A13" s="146"/>
      <c r="B13" s="146"/>
      <c r="C13" s="146"/>
      <c r="D13" s="146"/>
      <c r="E13" s="146"/>
      <c r="F13" s="146"/>
      <c r="G13" s="146"/>
      <c r="H13" s="146"/>
      <c r="I13" s="146"/>
      <c r="J13" s="146"/>
    </row>
    <row r="14" spans="1:18" x14ac:dyDescent="0.25">
      <c r="A14" s="146"/>
      <c r="B14" s="146"/>
      <c r="C14" s="146"/>
      <c r="D14" s="146"/>
      <c r="E14" s="146"/>
      <c r="F14" s="146"/>
      <c r="G14" s="146"/>
      <c r="H14" s="146"/>
      <c r="I14" s="146"/>
      <c r="J14" s="146"/>
    </row>
    <row r="15" spans="1:18" x14ac:dyDescent="0.25">
      <c r="A15" s="146"/>
      <c r="B15" s="146"/>
      <c r="C15" s="146"/>
      <c r="D15" s="146"/>
      <c r="E15" s="146"/>
      <c r="F15" s="146"/>
      <c r="G15" s="146"/>
      <c r="H15" s="146"/>
      <c r="I15" s="146"/>
      <c r="J15" s="146"/>
    </row>
    <row r="16" spans="1:18" x14ac:dyDescent="0.25">
      <c r="A16" s="146"/>
      <c r="B16" s="146"/>
      <c r="C16" s="146"/>
      <c r="D16" s="146"/>
      <c r="E16" s="146"/>
      <c r="F16" s="146"/>
      <c r="G16" s="146"/>
      <c r="H16" s="146"/>
      <c r="I16" s="146"/>
      <c r="J16" s="146"/>
    </row>
    <row r="17" spans="1:12" x14ac:dyDescent="0.25">
      <c r="A17" s="146"/>
      <c r="B17" s="146"/>
      <c r="C17" s="146"/>
      <c r="D17" s="146"/>
      <c r="E17" s="146"/>
      <c r="F17" s="146"/>
      <c r="G17" s="146"/>
      <c r="H17" s="146"/>
      <c r="I17" s="146"/>
      <c r="J17" s="146"/>
    </row>
    <row r="18" spans="1:12" x14ac:dyDescent="0.25">
      <c r="A18" s="146"/>
      <c r="B18" s="146"/>
      <c r="C18" s="146"/>
      <c r="D18" s="146"/>
      <c r="E18" s="146"/>
      <c r="F18" s="146"/>
      <c r="G18" s="146"/>
      <c r="H18" s="146"/>
      <c r="I18" s="146"/>
      <c r="J18" s="146"/>
    </row>
    <row r="19" spans="1:12" x14ac:dyDescent="0.25">
      <c r="A19" s="146"/>
      <c r="B19" s="146"/>
      <c r="C19" s="146"/>
      <c r="D19" s="146"/>
      <c r="E19" s="146"/>
      <c r="F19" s="146"/>
      <c r="G19" s="146"/>
      <c r="H19" s="187"/>
      <c r="I19" s="146"/>
      <c r="J19" s="146"/>
    </row>
    <row r="20" spans="1:12" x14ac:dyDescent="0.25">
      <c r="A20" s="146"/>
      <c r="B20" s="146"/>
      <c r="C20" s="146"/>
      <c r="D20" s="146"/>
      <c r="E20" s="146"/>
      <c r="F20" s="146"/>
      <c r="G20" s="146"/>
      <c r="H20" s="146"/>
      <c r="I20" s="146"/>
      <c r="J20" s="146"/>
    </row>
    <row r="21" spans="1:12" x14ac:dyDescent="0.25">
      <c r="A21" s="146"/>
      <c r="B21" s="146"/>
      <c r="C21" s="146"/>
      <c r="D21" s="146"/>
      <c r="E21" s="146"/>
      <c r="F21" s="146"/>
      <c r="G21" s="146"/>
      <c r="H21" s="146"/>
      <c r="I21" s="146"/>
      <c r="J21" s="146"/>
    </row>
    <row r="24" spans="1:12" x14ac:dyDescent="0.25">
      <c r="A24"/>
      <c r="B24"/>
      <c r="C24" s="569" t="s">
        <v>61</v>
      </c>
      <c r="D24" s="569"/>
      <c r="E24" s="569"/>
      <c r="F24" s="569"/>
      <c r="G24" s="569"/>
      <c r="H24" s="32"/>
      <c r="I24" s="569" t="s">
        <v>96</v>
      </c>
      <c r="J24" s="569"/>
      <c r="K24" s="569"/>
      <c r="L24" s="569"/>
    </row>
    <row r="25" spans="1:12" x14ac:dyDescent="0.25">
      <c r="A25" s="135"/>
      <c r="B25" s="9"/>
      <c r="C25" s="84">
        <v>2016</v>
      </c>
      <c r="D25" s="84">
        <v>2017</v>
      </c>
      <c r="E25" s="84">
        <v>2018</v>
      </c>
      <c r="F25" s="84">
        <v>2019</v>
      </c>
      <c r="G25" s="84">
        <v>2020</v>
      </c>
      <c r="H25" s="35"/>
      <c r="I25" s="84">
        <v>2017</v>
      </c>
      <c r="J25" s="84">
        <v>2018</v>
      </c>
      <c r="K25" s="84">
        <v>2019</v>
      </c>
      <c r="L25" s="84">
        <v>2020</v>
      </c>
    </row>
    <row r="26" spans="1:12" x14ac:dyDescent="0.25">
      <c r="A26" s="135"/>
      <c r="B26" s="144" t="s">
        <v>236</v>
      </c>
      <c r="C26" s="85">
        <v>8.8306689480999996</v>
      </c>
      <c r="D26" s="85">
        <v>9.3517145890000002</v>
      </c>
      <c r="E26" s="85">
        <v>10.956129291</v>
      </c>
      <c r="F26" s="85">
        <v>12.410303835000001</v>
      </c>
      <c r="G26" s="85">
        <v>13.201070873999999</v>
      </c>
      <c r="H26" s="11"/>
      <c r="I26" s="20">
        <f t="shared" ref="I26:L27" si="0">D26-C26</f>
        <v>0.52104564090000061</v>
      </c>
      <c r="J26" s="20">
        <f t="shared" si="0"/>
        <v>1.6044147019999997</v>
      </c>
      <c r="K26" s="20">
        <f t="shared" si="0"/>
        <v>1.4541745440000007</v>
      </c>
      <c r="L26" s="20">
        <f t="shared" si="0"/>
        <v>0.79076703899999856</v>
      </c>
    </row>
    <row r="27" spans="1:12" x14ac:dyDescent="0.25">
      <c r="A27" s="135"/>
      <c r="B27" s="144" t="s">
        <v>238</v>
      </c>
      <c r="C27" s="154">
        <v>3.5091716421000001</v>
      </c>
      <c r="D27" s="85">
        <v>3.7827452274</v>
      </c>
      <c r="E27" s="85">
        <v>4.3625330260000004</v>
      </c>
      <c r="F27" s="85">
        <v>4.9424269806999996</v>
      </c>
      <c r="G27" s="85">
        <v>5.2878854536000004</v>
      </c>
      <c r="H27" s="11"/>
      <c r="I27" s="20">
        <f t="shared" si="0"/>
        <v>0.27357358529999987</v>
      </c>
      <c r="J27" s="20">
        <f t="shared" si="0"/>
        <v>0.5797877986000004</v>
      </c>
      <c r="K27" s="20">
        <f t="shared" si="0"/>
        <v>0.57989395469999927</v>
      </c>
      <c r="L27" s="20">
        <f t="shared" si="0"/>
        <v>0.34545847290000076</v>
      </c>
    </row>
    <row r="28" spans="1:12" x14ac:dyDescent="0.25">
      <c r="A28" s="135"/>
      <c r="B28" s="149" t="s">
        <v>247</v>
      </c>
      <c r="C28" s="148">
        <f>+C29+C30</f>
        <v>1.10466648898</v>
      </c>
      <c r="D28" s="148">
        <f t="shared" ref="D28:L28" si="1">+D29+D30</f>
        <v>1.14363802735</v>
      </c>
      <c r="E28" s="148">
        <f t="shared" si="1"/>
        <v>1.16985417723</v>
      </c>
      <c r="F28" s="148">
        <f t="shared" si="1"/>
        <v>1.1850928890900001</v>
      </c>
      <c r="G28" s="148">
        <f t="shared" si="1"/>
        <v>1.2035906415299999</v>
      </c>
      <c r="H28" s="148"/>
      <c r="I28" s="148">
        <f t="shared" si="1"/>
        <v>3.8971538369999892E-2</v>
      </c>
      <c r="J28" s="148">
        <f t="shared" si="1"/>
        <v>2.6216149880000095E-2</v>
      </c>
      <c r="K28" s="148">
        <f t="shared" si="1"/>
        <v>1.5238711860000032E-2</v>
      </c>
      <c r="L28" s="148">
        <f t="shared" si="1"/>
        <v>1.8497752440000015E-2</v>
      </c>
    </row>
    <row r="29" spans="1:12" x14ac:dyDescent="0.25">
      <c r="A29" s="135"/>
      <c r="B29" s="144" t="s">
        <v>237</v>
      </c>
      <c r="C29" s="85">
        <v>1.0026804399</v>
      </c>
      <c r="D29" s="85">
        <v>1.0395474602999999</v>
      </c>
      <c r="E29" s="85">
        <v>1.0483095562</v>
      </c>
      <c r="F29" s="85">
        <v>1.0410296795</v>
      </c>
      <c r="G29" s="85">
        <v>1.0460668224</v>
      </c>
      <c r="H29" s="11"/>
      <c r="I29" s="20">
        <f t="shared" ref="I29:L30" si="2">D29-C29</f>
        <v>3.6867020399999895E-2</v>
      </c>
      <c r="J29" s="20">
        <f t="shared" si="2"/>
        <v>8.7620959000000997E-3</v>
      </c>
      <c r="K29" s="20">
        <f t="shared" si="2"/>
        <v>-7.2798766999999653E-3</v>
      </c>
      <c r="L29" s="20">
        <f t="shared" si="2"/>
        <v>5.0371429000000134E-3</v>
      </c>
    </row>
    <row r="30" spans="1:12" x14ac:dyDescent="0.25">
      <c r="A30" s="135"/>
      <c r="B30" s="145" t="s">
        <v>239</v>
      </c>
      <c r="C30" s="86">
        <v>0.10198604908</v>
      </c>
      <c r="D30" s="86">
        <v>0.10409056705</v>
      </c>
      <c r="E30" s="86">
        <v>0.12154462102999999</v>
      </c>
      <c r="F30" s="86">
        <v>0.14406320958999999</v>
      </c>
      <c r="G30" s="86">
        <v>0.15752381912999999</v>
      </c>
      <c r="H30" s="72"/>
      <c r="I30" s="68">
        <f t="shared" si="2"/>
        <v>2.1045179699999972E-3</v>
      </c>
      <c r="J30" s="68">
        <f t="shared" si="2"/>
        <v>1.7454053979999995E-2</v>
      </c>
      <c r="K30" s="68">
        <f t="shared" si="2"/>
        <v>2.2518588559999997E-2</v>
      </c>
      <c r="L30" s="68">
        <f t="shared" si="2"/>
        <v>1.3460609540000001E-2</v>
      </c>
    </row>
    <row r="31" spans="1:12" x14ac:dyDescent="0.25">
      <c r="A31"/>
      <c r="B31" s="128" t="s">
        <v>235</v>
      </c>
      <c r="C31"/>
      <c r="D31"/>
      <c r="E31"/>
      <c r="F31"/>
      <c r="G31"/>
      <c r="H31"/>
      <c r="I31" s="12">
        <f>+SUM(I26:I28)</f>
        <v>0.83359076457000036</v>
      </c>
      <c r="J31" s="12">
        <f t="shared" ref="J31:L31" si="3">+SUM(J26:J28)</f>
        <v>2.2104186504800003</v>
      </c>
      <c r="K31" s="12">
        <f t="shared" si="3"/>
        <v>2.0493072105599999</v>
      </c>
      <c r="L31" s="12">
        <f t="shared" si="3"/>
        <v>1.1547232643399994</v>
      </c>
    </row>
    <row r="32" spans="1:12" x14ac:dyDescent="0.25">
      <c r="A32" s="370" t="s">
        <v>549</v>
      </c>
      <c r="B32"/>
      <c r="C32"/>
      <c r="D32" s="10"/>
      <c r="E32"/>
      <c r="F32"/>
      <c r="G32"/>
      <c r="H32"/>
      <c r="I32" s="10" t="s">
        <v>7</v>
      </c>
      <c r="J32" s="27">
        <f>E26/D26-1</f>
        <v>0.1715636942007619</v>
      </c>
      <c r="K32" s="27">
        <f>F26/E26-1</f>
        <v>0.13272703391648943</v>
      </c>
      <c r="L32" s="27">
        <f>G26/F26-1</f>
        <v>6.3718588159771494E-2</v>
      </c>
    </row>
    <row r="35" spans="1:8" x14ac:dyDescent="0.25">
      <c r="A35" s="149"/>
      <c r="B35" s="149"/>
      <c r="C35" s="149" t="s">
        <v>266</v>
      </c>
      <c r="D35" s="149" t="s">
        <v>242</v>
      </c>
      <c r="E35" s="475" t="s">
        <v>241</v>
      </c>
      <c r="F35" s="475" t="s">
        <v>498</v>
      </c>
    </row>
    <row r="36" spans="1:8" x14ac:dyDescent="0.25">
      <c r="A36" s="149">
        <f t="shared" ref="A36:A83" si="4">YEAR(B36)</f>
        <v>2017</v>
      </c>
      <c r="B36" s="450">
        <v>42736</v>
      </c>
      <c r="C36" s="451">
        <v>13.419108</v>
      </c>
      <c r="D36" s="143" t="e">
        <v>#N/A</v>
      </c>
      <c r="E36" s="452"/>
      <c r="F36" s="452">
        <v>13.419108</v>
      </c>
      <c r="G36" s="140"/>
    </row>
    <row r="37" spans="1:8" x14ac:dyDescent="0.25">
      <c r="A37" s="149">
        <f t="shared" si="4"/>
        <v>2017</v>
      </c>
      <c r="B37" s="450">
        <v>42767</v>
      </c>
      <c r="C37" s="451">
        <v>13.886905</v>
      </c>
      <c r="D37" s="143" t="e">
        <v>#N/A</v>
      </c>
      <c r="E37" s="452">
        <f t="shared" ref="E37:E46" si="5">AVERAGEIF($A$36:$A$97,A37,$F$36:$F$97)</f>
        <v>14.326432416666664</v>
      </c>
      <c r="F37" s="452">
        <v>13.886905</v>
      </c>
      <c r="G37" s="140"/>
    </row>
    <row r="38" spans="1:8" x14ac:dyDescent="0.25">
      <c r="A38" s="149">
        <f t="shared" si="4"/>
        <v>2017</v>
      </c>
      <c r="B38" s="450">
        <v>42795</v>
      </c>
      <c r="C38" s="451">
        <v>14.002295</v>
      </c>
      <c r="D38" s="143" t="e">
        <v>#N/A</v>
      </c>
      <c r="E38" s="452">
        <f t="shared" si="5"/>
        <v>14.326432416666664</v>
      </c>
      <c r="F38" s="452">
        <v>14.002295</v>
      </c>
      <c r="G38" s="140"/>
      <c r="H38" s="142"/>
    </row>
    <row r="39" spans="1:8" x14ac:dyDescent="0.25">
      <c r="A39" s="149">
        <f t="shared" si="4"/>
        <v>2017</v>
      </c>
      <c r="B39" s="450">
        <v>42826</v>
      </c>
      <c r="C39" s="451">
        <v>13.906537999999999</v>
      </c>
      <c r="D39" s="143" t="e">
        <v>#N/A</v>
      </c>
      <c r="E39" s="452">
        <f t="shared" si="5"/>
        <v>14.326432416666664</v>
      </c>
      <c r="F39" s="452">
        <v>13.906537999999999</v>
      </c>
      <c r="G39" s="140"/>
    </row>
    <row r="40" spans="1:8" x14ac:dyDescent="0.25">
      <c r="A40" s="149">
        <f t="shared" si="4"/>
        <v>2017</v>
      </c>
      <c r="B40" s="450">
        <v>42856</v>
      </c>
      <c r="C40" s="451">
        <v>14.115068000000001</v>
      </c>
      <c r="D40" s="143" t="e">
        <v>#N/A</v>
      </c>
      <c r="E40" s="452">
        <f t="shared" si="5"/>
        <v>14.326432416666664</v>
      </c>
      <c r="F40" s="452">
        <v>14.115068000000001</v>
      </c>
      <c r="G40" s="140"/>
    </row>
    <row r="41" spans="1:8" x14ac:dyDescent="0.25">
      <c r="A41" s="149">
        <f t="shared" si="4"/>
        <v>2017</v>
      </c>
      <c r="B41" s="450">
        <v>42887</v>
      </c>
      <c r="C41" s="451">
        <v>14.068187</v>
      </c>
      <c r="D41" s="143" t="e">
        <v>#N/A</v>
      </c>
      <c r="E41" s="452">
        <f t="shared" si="5"/>
        <v>14.326432416666664</v>
      </c>
      <c r="F41" s="452">
        <v>14.068187</v>
      </c>
      <c r="G41" s="140"/>
    </row>
    <row r="42" spans="1:8" x14ac:dyDescent="0.25">
      <c r="A42" s="149">
        <f t="shared" si="4"/>
        <v>2017</v>
      </c>
      <c r="B42" s="450">
        <v>42917</v>
      </c>
      <c r="C42" s="451">
        <v>14.242308</v>
      </c>
      <c r="D42" s="143" t="e">
        <v>#N/A</v>
      </c>
      <c r="E42" s="452">
        <f t="shared" si="5"/>
        <v>14.326432416666664</v>
      </c>
      <c r="F42" s="452">
        <v>14.242308</v>
      </c>
      <c r="G42" s="140"/>
    </row>
    <row r="43" spans="1:8" x14ac:dyDescent="0.25">
      <c r="A43" s="149">
        <f t="shared" si="4"/>
        <v>2017</v>
      </c>
      <c r="B43" s="450">
        <v>42948</v>
      </c>
      <c r="C43" s="451">
        <v>14.224826999999999</v>
      </c>
      <c r="D43" s="143" t="e">
        <v>#N/A</v>
      </c>
      <c r="E43" s="452">
        <f t="shared" si="5"/>
        <v>14.326432416666664</v>
      </c>
      <c r="F43" s="452">
        <v>14.224826999999999</v>
      </c>
      <c r="G43" s="140"/>
    </row>
    <row r="44" spans="1:8" x14ac:dyDescent="0.25">
      <c r="A44" s="149">
        <f t="shared" si="4"/>
        <v>2017</v>
      </c>
      <c r="B44" s="450">
        <v>42979</v>
      </c>
      <c r="C44" s="451">
        <v>14.402293</v>
      </c>
      <c r="D44" s="143" t="e">
        <v>#N/A</v>
      </c>
      <c r="E44" s="452">
        <f t="shared" si="5"/>
        <v>14.326432416666664</v>
      </c>
      <c r="F44" s="452">
        <v>14.402293</v>
      </c>
      <c r="G44" s="140"/>
    </row>
    <row r="45" spans="1:8" x14ac:dyDescent="0.25">
      <c r="A45" s="149">
        <f t="shared" si="4"/>
        <v>2017</v>
      </c>
      <c r="B45" s="450">
        <v>43009</v>
      </c>
      <c r="C45" s="451">
        <v>14.93272</v>
      </c>
      <c r="D45" s="143" t="e">
        <v>#N/A</v>
      </c>
      <c r="E45" s="452">
        <f t="shared" si="5"/>
        <v>14.326432416666664</v>
      </c>
      <c r="F45" s="452">
        <v>14.93272</v>
      </c>
      <c r="G45" s="140"/>
    </row>
    <row r="46" spans="1:8" x14ac:dyDescent="0.25">
      <c r="A46" s="149">
        <f t="shared" si="4"/>
        <v>2017</v>
      </c>
      <c r="B46" s="450">
        <v>43040</v>
      </c>
      <c r="C46" s="451">
        <v>15.471607000000001</v>
      </c>
      <c r="D46" s="143" t="e">
        <v>#N/A</v>
      </c>
      <c r="E46" s="452">
        <f t="shared" si="5"/>
        <v>14.326432416666664</v>
      </c>
      <c r="F46" s="452">
        <v>15.471607000000001</v>
      </c>
      <c r="G46" s="140"/>
    </row>
    <row r="47" spans="1:8" x14ac:dyDescent="0.25">
      <c r="A47" s="149">
        <f t="shared" si="4"/>
        <v>2017</v>
      </c>
      <c r="B47" s="450">
        <v>43070</v>
      </c>
      <c r="C47" s="451">
        <v>15.245333</v>
      </c>
      <c r="D47" s="143" t="e">
        <v>#N/A</v>
      </c>
      <c r="E47" s="452"/>
      <c r="F47" s="452">
        <v>15.245333</v>
      </c>
      <c r="G47" s="140"/>
    </row>
    <row r="48" spans="1:8" x14ac:dyDescent="0.25">
      <c r="A48" s="149">
        <f t="shared" si="4"/>
        <v>2018</v>
      </c>
      <c r="B48" s="450">
        <v>43101</v>
      </c>
      <c r="C48" s="451">
        <v>15.018359</v>
      </c>
      <c r="D48" s="143" t="e">
        <v>#N/A</v>
      </c>
      <c r="E48" s="452"/>
      <c r="F48" s="452">
        <v>15.018359</v>
      </c>
      <c r="G48" s="140"/>
    </row>
    <row r="49" spans="1:8" x14ac:dyDescent="0.25">
      <c r="A49" s="149">
        <f t="shared" si="4"/>
        <v>2018</v>
      </c>
      <c r="B49" s="450">
        <v>43132</v>
      </c>
      <c r="C49" s="451">
        <v>15.487536</v>
      </c>
      <c r="D49" s="143" t="e">
        <v>#N/A</v>
      </c>
      <c r="E49" s="452">
        <f t="shared" ref="E49" si="6">AVERAGEIF($A$36:$A$97,A49,$F$36:$F$97)</f>
        <v>16.537694304750001</v>
      </c>
      <c r="F49" s="452">
        <v>15.487536</v>
      </c>
      <c r="G49" s="140"/>
    </row>
    <row r="50" spans="1:8" x14ac:dyDescent="0.25">
      <c r="A50" s="149">
        <f t="shared" si="4"/>
        <v>2018</v>
      </c>
      <c r="B50" s="450">
        <v>43160</v>
      </c>
      <c r="C50" s="451">
        <v>15.836328999999999</v>
      </c>
      <c r="D50" s="143" t="e">
        <v>#N/A</v>
      </c>
      <c r="E50" s="452">
        <f t="shared" ref="E50:E58" si="7">AVERAGEIF($A$36:$A$97,A50,$F$36:$F$97)</f>
        <v>16.537694304750001</v>
      </c>
      <c r="F50" s="452">
        <v>15.836328999999999</v>
      </c>
      <c r="G50" s="140"/>
      <c r="H50" s="142"/>
    </row>
    <row r="51" spans="1:8" x14ac:dyDescent="0.25">
      <c r="A51" s="149">
        <f t="shared" si="4"/>
        <v>2018</v>
      </c>
      <c r="B51" s="450">
        <v>43191</v>
      </c>
      <c r="C51" s="451">
        <v>15.928782999999999</v>
      </c>
      <c r="D51" s="143" t="e">
        <v>#N/A</v>
      </c>
      <c r="E51" s="452">
        <f t="shared" si="7"/>
        <v>16.537694304750001</v>
      </c>
      <c r="F51" s="452">
        <v>15.928782999999999</v>
      </c>
      <c r="G51" s="140"/>
    </row>
    <row r="52" spans="1:8" x14ac:dyDescent="0.25">
      <c r="A52" s="149">
        <f t="shared" si="4"/>
        <v>2018</v>
      </c>
      <c r="B52" s="450">
        <v>43221</v>
      </c>
      <c r="C52" s="451">
        <v>16.002206000000001</v>
      </c>
      <c r="D52" s="143" t="e">
        <v>#N/A</v>
      </c>
      <c r="E52" s="452">
        <f t="shared" si="7"/>
        <v>16.537694304750001</v>
      </c>
      <c r="F52" s="452">
        <v>16.002206000000001</v>
      </c>
      <c r="G52" s="140"/>
    </row>
    <row r="53" spans="1:8" x14ac:dyDescent="0.25">
      <c r="A53" s="149">
        <f t="shared" si="4"/>
        <v>2018</v>
      </c>
      <c r="B53" s="450">
        <v>43252</v>
      </c>
      <c r="C53" s="451">
        <v>16.250122000000001</v>
      </c>
      <c r="D53" s="143" t="e">
        <v>#N/A</v>
      </c>
      <c r="E53" s="452">
        <f t="shared" si="7"/>
        <v>16.537694304750001</v>
      </c>
      <c r="F53" s="452">
        <v>16.250122000000001</v>
      </c>
      <c r="G53" s="140"/>
    </row>
    <row r="54" spans="1:8" x14ac:dyDescent="0.25">
      <c r="A54" s="149">
        <f t="shared" si="4"/>
        <v>2018</v>
      </c>
      <c r="B54" s="450">
        <v>43282</v>
      </c>
      <c r="C54" s="451">
        <v>16.614927000000002</v>
      </c>
      <c r="D54" s="143" t="e">
        <v>#N/A</v>
      </c>
      <c r="E54" s="452">
        <f t="shared" si="7"/>
        <v>16.537694304750001</v>
      </c>
      <c r="F54" s="452">
        <v>16.614927000000002</v>
      </c>
      <c r="G54" s="140"/>
    </row>
    <row r="55" spans="1:8" x14ac:dyDescent="0.25">
      <c r="A55" s="149">
        <f t="shared" si="4"/>
        <v>2018</v>
      </c>
      <c r="B55" s="450">
        <v>43313</v>
      </c>
      <c r="C55" s="451">
        <v>17.176738</v>
      </c>
      <c r="D55" s="143" t="e">
        <v>#N/A</v>
      </c>
      <c r="E55" s="452">
        <f t="shared" si="7"/>
        <v>16.537694304750001</v>
      </c>
      <c r="F55" s="452">
        <v>17.176738</v>
      </c>
      <c r="G55" s="140"/>
    </row>
    <row r="56" spans="1:8" x14ac:dyDescent="0.25">
      <c r="A56" s="149">
        <f t="shared" si="4"/>
        <v>2018</v>
      </c>
      <c r="B56" s="450">
        <v>43344</v>
      </c>
      <c r="C56" s="451">
        <v>17.308067000000001</v>
      </c>
      <c r="D56" s="143" t="e">
        <v>#N/A</v>
      </c>
      <c r="E56" s="452">
        <f t="shared" si="7"/>
        <v>16.537694304750001</v>
      </c>
      <c r="F56" s="452">
        <v>17.308067000000001</v>
      </c>
      <c r="G56" s="140"/>
    </row>
    <row r="57" spans="1:8" x14ac:dyDescent="0.25">
      <c r="A57" s="149">
        <f t="shared" si="4"/>
        <v>2018</v>
      </c>
      <c r="B57" s="450">
        <v>43374</v>
      </c>
      <c r="C57" s="451">
        <v>17.348745999999998</v>
      </c>
      <c r="D57" s="143" t="e">
        <v>#N/A</v>
      </c>
      <c r="E57" s="452">
        <f t="shared" si="7"/>
        <v>16.537694304750001</v>
      </c>
      <c r="F57" s="452">
        <v>17.348745999999998</v>
      </c>
      <c r="G57" s="140"/>
    </row>
    <row r="58" spans="1:8" x14ac:dyDescent="0.25">
      <c r="A58" s="149">
        <f t="shared" si="4"/>
        <v>2018</v>
      </c>
      <c r="B58" s="450">
        <v>43405</v>
      </c>
      <c r="C58" s="451">
        <v>17.704605999999998</v>
      </c>
      <c r="D58" s="143" t="e">
        <v>#N/A</v>
      </c>
      <c r="E58" s="452">
        <f t="shared" si="7"/>
        <v>16.537694304750001</v>
      </c>
      <c r="F58" s="452">
        <v>17.704605999999998</v>
      </c>
      <c r="G58" s="140"/>
    </row>
    <row r="59" spans="1:8" x14ac:dyDescent="0.25">
      <c r="A59" s="149">
        <f t="shared" si="4"/>
        <v>2018</v>
      </c>
      <c r="B59" s="450">
        <v>43435</v>
      </c>
      <c r="C59" s="451">
        <v>17.775912656999999</v>
      </c>
      <c r="D59" s="143" t="e">
        <v>#N/A</v>
      </c>
      <c r="E59" s="452"/>
      <c r="F59" s="452">
        <v>17.775912656999999</v>
      </c>
      <c r="G59" s="140"/>
    </row>
    <row r="60" spans="1:8" x14ac:dyDescent="0.25">
      <c r="A60" s="149">
        <f t="shared" si="4"/>
        <v>2019</v>
      </c>
      <c r="B60" s="450">
        <v>43466</v>
      </c>
      <c r="C60" s="451">
        <v>17.827664928000001</v>
      </c>
      <c r="D60" s="143">
        <v>17.827664928000001</v>
      </c>
      <c r="E60" s="452"/>
      <c r="F60" s="452">
        <v>17.827664928000001</v>
      </c>
      <c r="G60" s="140"/>
    </row>
    <row r="61" spans="1:8" x14ac:dyDescent="0.25">
      <c r="A61" s="149">
        <f t="shared" si="4"/>
        <v>2019</v>
      </c>
      <c r="B61" s="450">
        <v>43497</v>
      </c>
      <c r="C61" s="451" t="e">
        <v>#N/A</v>
      </c>
      <c r="D61" s="143">
        <v>18.59375</v>
      </c>
      <c r="E61" s="452">
        <f t="shared" ref="E61" si="8">AVERAGEIF($A$36:$A$97,A61,$F$36:$F$97)</f>
        <v>19.095756244</v>
      </c>
      <c r="F61" s="452">
        <v>18.59375</v>
      </c>
      <c r="G61" s="140"/>
    </row>
    <row r="62" spans="1:8" x14ac:dyDescent="0.25">
      <c r="A62" s="149">
        <f t="shared" si="4"/>
        <v>2019</v>
      </c>
      <c r="B62" s="450">
        <v>43525</v>
      </c>
      <c r="C62" s="451" t="e">
        <v>#N/A</v>
      </c>
      <c r="D62" s="143">
        <v>18.90307</v>
      </c>
      <c r="E62" s="452">
        <f t="shared" ref="E62:E70" si="9">AVERAGEIF($A$36:$A$97,A62,$F$36:$F$97)</f>
        <v>19.095756244</v>
      </c>
      <c r="F62" s="452">
        <v>18.90307</v>
      </c>
      <c r="G62" s="140"/>
      <c r="H62" s="142"/>
    </row>
    <row r="63" spans="1:8" x14ac:dyDescent="0.25">
      <c r="A63" s="149">
        <f t="shared" si="4"/>
        <v>2019</v>
      </c>
      <c r="B63" s="450">
        <v>43556</v>
      </c>
      <c r="C63" s="451" t="e">
        <v>#N/A</v>
      </c>
      <c r="D63" s="143">
        <v>19.008990000000001</v>
      </c>
      <c r="E63" s="452">
        <f t="shared" si="9"/>
        <v>19.095756244</v>
      </c>
      <c r="F63" s="452">
        <v>19.008990000000001</v>
      </c>
      <c r="G63" s="140"/>
    </row>
    <row r="64" spans="1:8" x14ac:dyDescent="0.25">
      <c r="A64" s="149">
        <f t="shared" si="4"/>
        <v>2019</v>
      </c>
      <c r="B64" s="450">
        <v>43586</v>
      </c>
      <c r="C64" s="451" t="e">
        <v>#N/A</v>
      </c>
      <c r="D64" s="143">
        <v>19.174949999999999</v>
      </c>
      <c r="E64" s="452">
        <f t="shared" si="9"/>
        <v>19.095756244</v>
      </c>
      <c r="F64" s="452">
        <v>19.174949999999999</v>
      </c>
      <c r="G64" s="140"/>
    </row>
    <row r="65" spans="1:8" x14ac:dyDescent="0.25">
      <c r="A65" s="149">
        <f t="shared" si="4"/>
        <v>2019</v>
      </c>
      <c r="B65" s="450">
        <v>43617</v>
      </c>
      <c r="C65" s="451" t="e">
        <v>#N/A</v>
      </c>
      <c r="D65" s="143">
        <v>19.13916</v>
      </c>
      <c r="E65" s="452">
        <f t="shared" si="9"/>
        <v>19.095756244</v>
      </c>
      <c r="F65" s="452">
        <v>19.13916</v>
      </c>
      <c r="G65" s="140"/>
    </row>
    <row r="66" spans="1:8" x14ac:dyDescent="0.25">
      <c r="A66" s="149">
        <f t="shared" si="4"/>
        <v>2019</v>
      </c>
      <c r="B66" s="450">
        <v>43647</v>
      </c>
      <c r="C66" s="451" t="e">
        <v>#N/A</v>
      </c>
      <c r="D66" s="143">
        <v>19.156420000000001</v>
      </c>
      <c r="E66" s="452">
        <f t="shared" si="9"/>
        <v>19.095756244</v>
      </c>
      <c r="F66" s="452">
        <v>19.156420000000001</v>
      </c>
      <c r="G66" s="140"/>
    </row>
    <row r="67" spans="1:8" x14ac:dyDescent="0.25">
      <c r="A67" s="149">
        <f t="shared" si="4"/>
        <v>2019</v>
      </c>
      <c r="B67" s="450">
        <v>43678</v>
      </c>
      <c r="C67" s="451" t="e">
        <v>#N/A</v>
      </c>
      <c r="D67" s="143">
        <v>19.305630000000001</v>
      </c>
      <c r="E67" s="452">
        <f t="shared" si="9"/>
        <v>19.095756244</v>
      </c>
      <c r="F67" s="452">
        <v>19.305630000000001</v>
      </c>
      <c r="G67" s="140"/>
    </row>
    <row r="68" spans="1:8" x14ac:dyDescent="0.25">
      <c r="A68" s="149">
        <f t="shared" si="4"/>
        <v>2019</v>
      </c>
      <c r="B68" s="450">
        <v>43709</v>
      </c>
      <c r="C68" s="451" t="e">
        <v>#N/A</v>
      </c>
      <c r="D68" s="143">
        <v>19.310690000000001</v>
      </c>
      <c r="E68" s="452">
        <f t="shared" si="9"/>
        <v>19.095756244</v>
      </c>
      <c r="F68" s="452">
        <v>19.310690000000001</v>
      </c>
      <c r="G68" s="140"/>
    </row>
    <row r="69" spans="1:8" x14ac:dyDescent="0.25">
      <c r="A69" s="149">
        <f t="shared" si="4"/>
        <v>2019</v>
      </c>
      <c r="B69" s="450">
        <v>43739</v>
      </c>
      <c r="C69" s="451" t="e">
        <v>#N/A</v>
      </c>
      <c r="D69" s="143">
        <v>19.476790000000001</v>
      </c>
      <c r="E69" s="452">
        <f t="shared" si="9"/>
        <v>19.095756244</v>
      </c>
      <c r="F69" s="452">
        <v>19.476790000000001</v>
      </c>
      <c r="G69" s="140"/>
    </row>
    <row r="70" spans="1:8" x14ac:dyDescent="0.25">
      <c r="A70" s="149">
        <f t="shared" si="4"/>
        <v>2019</v>
      </c>
      <c r="B70" s="450">
        <v>43770</v>
      </c>
      <c r="C70" s="451" t="e">
        <v>#N/A</v>
      </c>
      <c r="D70" s="143">
        <v>19.631399999999999</v>
      </c>
      <c r="E70" s="452">
        <f t="shared" si="9"/>
        <v>19.095756244</v>
      </c>
      <c r="F70" s="452">
        <v>19.631399999999999</v>
      </c>
      <c r="G70" s="140"/>
    </row>
    <row r="71" spans="1:8" x14ac:dyDescent="0.25">
      <c r="A71" s="149">
        <f t="shared" si="4"/>
        <v>2019</v>
      </c>
      <c r="B71" s="450">
        <v>43800</v>
      </c>
      <c r="C71" s="451" t="e">
        <v>#N/A</v>
      </c>
      <c r="D71" s="143">
        <v>19.620560000000001</v>
      </c>
      <c r="E71" s="452"/>
      <c r="F71" s="452">
        <v>19.620560000000001</v>
      </c>
      <c r="G71" s="140"/>
    </row>
    <row r="72" spans="1:8" x14ac:dyDescent="0.25">
      <c r="A72" s="149">
        <f t="shared" si="4"/>
        <v>2020</v>
      </c>
      <c r="B72" s="450">
        <v>43831</v>
      </c>
      <c r="C72" s="451" t="e">
        <v>#N/A</v>
      </c>
      <c r="D72" s="143">
        <v>19.696349999999999</v>
      </c>
      <c r="E72" s="452"/>
      <c r="F72" s="452">
        <v>19.696349999999999</v>
      </c>
      <c r="G72" s="140"/>
    </row>
    <row r="73" spans="1:8" x14ac:dyDescent="0.25">
      <c r="A73" s="149">
        <f t="shared" si="4"/>
        <v>2020</v>
      </c>
      <c r="B73" s="450">
        <v>43862</v>
      </c>
      <c r="C73" s="451" t="e">
        <v>#N/A</v>
      </c>
      <c r="D73" s="143">
        <v>19.841170000000002</v>
      </c>
      <c r="E73" s="452">
        <f t="shared" ref="E73" si="10">AVERAGEIF($A$36:$A$97,A73,$F$36:$F$97)</f>
        <v>20.319405833333331</v>
      </c>
      <c r="F73" s="452">
        <v>19.841170000000002</v>
      </c>
      <c r="G73" s="140"/>
    </row>
    <row r="74" spans="1:8" x14ac:dyDescent="0.25">
      <c r="A74" s="149">
        <f t="shared" si="4"/>
        <v>2020</v>
      </c>
      <c r="B74" s="450">
        <v>43891</v>
      </c>
      <c r="C74" s="451" t="e">
        <v>#N/A</v>
      </c>
      <c r="D74" s="143">
        <v>20.098389999999998</v>
      </c>
      <c r="E74" s="452">
        <f t="shared" ref="E74:E82" si="11">AVERAGEIF($A$36:$A$97,A74,$F$36:$F$97)</f>
        <v>20.319405833333331</v>
      </c>
      <c r="F74" s="452">
        <v>20.098389999999998</v>
      </c>
      <c r="G74" s="140"/>
      <c r="H74" s="142"/>
    </row>
    <row r="75" spans="1:8" x14ac:dyDescent="0.25">
      <c r="A75" s="149">
        <f t="shared" si="4"/>
        <v>2020</v>
      </c>
      <c r="B75" s="450">
        <v>43922</v>
      </c>
      <c r="C75" s="451" t="e">
        <v>#N/A</v>
      </c>
      <c r="D75" s="143">
        <v>20.180489999999999</v>
      </c>
      <c r="E75" s="452">
        <f t="shared" si="11"/>
        <v>20.319405833333331</v>
      </c>
      <c r="F75" s="452">
        <v>20.180489999999999</v>
      </c>
      <c r="G75" s="140"/>
    </row>
    <row r="76" spans="1:8" x14ac:dyDescent="0.25">
      <c r="A76" s="149">
        <f t="shared" si="4"/>
        <v>2020</v>
      </c>
      <c r="B76" s="450">
        <v>43952</v>
      </c>
      <c r="C76" s="451" t="e">
        <v>#N/A</v>
      </c>
      <c r="D76" s="143">
        <v>20.29992</v>
      </c>
      <c r="E76" s="452">
        <f t="shared" si="11"/>
        <v>20.319405833333331</v>
      </c>
      <c r="F76" s="452">
        <v>20.29992</v>
      </c>
      <c r="G76" s="140"/>
    </row>
    <row r="77" spans="1:8" x14ac:dyDescent="0.25">
      <c r="A77" s="149">
        <f t="shared" si="4"/>
        <v>2020</v>
      </c>
      <c r="B77" s="450">
        <v>43983</v>
      </c>
      <c r="C77" s="451" t="e">
        <v>#N/A</v>
      </c>
      <c r="D77" s="143">
        <v>20.339189999999999</v>
      </c>
      <c r="E77" s="452">
        <f t="shared" si="11"/>
        <v>20.319405833333331</v>
      </c>
      <c r="F77" s="452">
        <v>20.339189999999999</v>
      </c>
      <c r="G77" s="140"/>
    </row>
    <row r="78" spans="1:8" x14ac:dyDescent="0.25">
      <c r="A78" s="149">
        <f t="shared" si="4"/>
        <v>2020</v>
      </c>
      <c r="B78" s="450">
        <v>44013</v>
      </c>
      <c r="C78" s="451" t="e">
        <v>#N/A</v>
      </c>
      <c r="D78" s="143">
        <v>20.29372</v>
      </c>
      <c r="E78" s="452">
        <f t="shared" si="11"/>
        <v>20.319405833333331</v>
      </c>
      <c r="F78" s="452">
        <v>20.29372</v>
      </c>
      <c r="G78" s="140"/>
    </row>
    <row r="79" spans="1:8" x14ac:dyDescent="0.25">
      <c r="A79" s="149">
        <f t="shared" si="4"/>
        <v>2020</v>
      </c>
      <c r="B79" s="450">
        <v>44044</v>
      </c>
      <c r="C79" s="451" t="e">
        <v>#N/A</v>
      </c>
      <c r="D79" s="143">
        <v>20.459810000000001</v>
      </c>
      <c r="E79" s="452">
        <f t="shared" si="11"/>
        <v>20.319405833333331</v>
      </c>
      <c r="F79" s="452">
        <v>20.459810000000001</v>
      </c>
      <c r="G79" s="140"/>
    </row>
    <row r="80" spans="1:8" x14ac:dyDescent="0.25">
      <c r="A80" s="149">
        <f t="shared" si="4"/>
        <v>2020</v>
      </c>
      <c r="B80" s="450">
        <v>44075</v>
      </c>
      <c r="C80" s="451" t="e">
        <v>#N/A</v>
      </c>
      <c r="D80" s="143">
        <v>20.467759999999998</v>
      </c>
      <c r="E80" s="452">
        <f t="shared" si="11"/>
        <v>20.319405833333331</v>
      </c>
      <c r="F80" s="452">
        <v>20.467759999999998</v>
      </c>
      <c r="G80" s="140"/>
    </row>
    <row r="81" spans="1:7" x14ac:dyDescent="0.25">
      <c r="A81" s="149">
        <f t="shared" si="4"/>
        <v>2020</v>
      </c>
      <c r="B81" s="450">
        <v>44105</v>
      </c>
      <c r="C81" s="451" t="e">
        <v>#N/A</v>
      </c>
      <c r="D81" s="143">
        <v>20.593630000000001</v>
      </c>
      <c r="E81" s="452">
        <f t="shared" si="11"/>
        <v>20.319405833333331</v>
      </c>
      <c r="F81" s="452">
        <v>20.593630000000001</v>
      </c>
      <c r="G81" s="140"/>
    </row>
    <row r="82" spans="1:7" x14ac:dyDescent="0.25">
      <c r="A82" s="149">
        <f t="shared" si="4"/>
        <v>2020</v>
      </c>
      <c r="B82" s="450">
        <v>44136</v>
      </c>
      <c r="C82" s="451" t="e">
        <v>#N/A</v>
      </c>
      <c r="D82" s="143">
        <v>20.79326</v>
      </c>
      <c r="E82" s="452">
        <f t="shared" si="11"/>
        <v>20.319405833333331</v>
      </c>
      <c r="F82" s="452">
        <v>20.79326</v>
      </c>
      <c r="G82" s="140"/>
    </row>
    <row r="83" spans="1:7" x14ac:dyDescent="0.25">
      <c r="A83" s="149">
        <f t="shared" si="4"/>
        <v>2020</v>
      </c>
      <c r="B83" s="450">
        <v>44166</v>
      </c>
      <c r="C83" s="451" t="e">
        <v>#N/A</v>
      </c>
      <c r="D83" s="143">
        <v>20.769179999999999</v>
      </c>
      <c r="E83" s="452"/>
      <c r="F83" s="452">
        <v>20.769179999999999</v>
      </c>
      <c r="G83" s="140"/>
    </row>
    <row r="84" spans="1:7" x14ac:dyDescent="0.25">
      <c r="F84" s="142"/>
      <c r="G84" s="140"/>
    </row>
    <row r="85" spans="1:7" x14ac:dyDescent="0.25">
      <c r="F85" s="142"/>
      <c r="G85" s="140"/>
    </row>
    <row r="86" spans="1:7" x14ac:dyDescent="0.25">
      <c r="F86" s="142"/>
      <c r="G86" s="140"/>
    </row>
    <row r="87" spans="1:7" x14ac:dyDescent="0.25">
      <c r="F87" s="142"/>
      <c r="G87" s="140"/>
    </row>
    <row r="88" spans="1:7" x14ac:dyDescent="0.25">
      <c r="F88" s="142"/>
      <c r="G88" s="140"/>
    </row>
    <row r="89" spans="1:7" x14ac:dyDescent="0.25">
      <c r="A89" s="5"/>
      <c r="B89" s="5" t="s">
        <v>0</v>
      </c>
      <c r="F89" s="142"/>
      <c r="G89" s="140"/>
    </row>
    <row r="90" spans="1:7" x14ac:dyDescent="0.25">
      <c r="A90">
        <v>2.5</v>
      </c>
      <c r="B90" s="17">
        <v>-1</v>
      </c>
      <c r="F90" s="142"/>
      <c r="G90" s="140"/>
    </row>
    <row r="91" spans="1:7" x14ac:dyDescent="0.25">
      <c r="A91">
        <v>2.5</v>
      </c>
      <c r="B91" s="17">
        <v>2</v>
      </c>
      <c r="F91" s="142"/>
      <c r="G91" s="140"/>
    </row>
    <row r="92" spans="1:7" x14ac:dyDescent="0.25">
      <c r="F92" s="142"/>
      <c r="G92" s="140"/>
    </row>
    <row r="93" spans="1:7" x14ac:dyDescent="0.25">
      <c r="F93" s="142"/>
      <c r="G93" s="140"/>
    </row>
    <row r="94" spans="1:7" x14ac:dyDescent="0.25">
      <c r="F94" s="142"/>
      <c r="G94" s="140"/>
    </row>
    <row r="95" spans="1:7" x14ac:dyDescent="0.25">
      <c r="F95" s="142"/>
      <c r="G95" s="140"/>
    </row>
    <row r="96" spans="1:7" x14ac:dyDescent="0.25">
      <c r="F96" s="142"/>
      <c r="G96" s="140"/>
    </row>
    <row r="97" spans="6:7" x14ac:dyDescent="0.25">
      <c r="F97" s="142"/>
      <c r="G97" s="140"/>
    </row>
    <row r="98" spans="6:7" x14ac:dyDescent="0.25">
      <c r="F98" s="142"/>
      <c r="G98" s="140"/>
    </row>
    <row r="99" spans="6:7" x14ac:dyDescent="0.25">
      <c r="F99" s="142"/>
      <c r="G99" s="140"/>
    </row>
    <row r="100" spans="6:7" x14ac:dyDescent="0.25">
      <c r="F100" s="142"/>
      <c r="G100" s="140"/>
    </row>
    <row r="101" spans="6:7" x14ac:dyDescent="0.25">
      <c r="F101" s="142"/>
      <c r="G101" s="140"/>
    </row>
    <row r="102" spans="6:7" x14ac:dyDescent="0.25">
      <c r="F102" s="142"/>
      <c r="G102" s="140"/>
    </row>
    <row r="103" spans="6:7" x14ac:dyDescent="0.25">
      <c r="F103" s="142"/>
      <c r="G103" s="140"/>
    </row>
    <row r="104" spans="6:7" x14ac:dyDescent="0.25">
      <c r="F104" s="142"/>
      <c r="G104" s="140"/>
    </row>
    <row r="105" spans="6:7" x14ac:dyDescent="0.25">
      <c r="F105" s="142"/>
      <c r="G105" s="140"/>
    </row>
    <row r="106" spans="6:7" x14ac:dyDescent="0.25">
      <c r="F106" s="142"/>
      <c r="G106" s="140"/>
    </row>
    <row r="107" spans="6:7" x14ac:dyDescent="0.25">
      <c r="F107" s="142"/>
    </row>
    <row r="108" spans="6:7" x14ac:dyDescent="0.25">
      <c r="F108" s="142"/>
    </row>
    <row r="109" spans="6:7" x14ac:dyDescent="0.25">
      <c r="F109" s="142"/>
    </row>
    <row r="110" spans="6:7" x14ac:dyDescent="0.25">
      <c r="F110" s="142"/>
    </row>
    <row r="111" spans="6:7" x14ac:dyDescent="0.25">
      <c r="F111" s="142"/>
    </row>
    <row r="112" spans="6:7" x14ac:dyDescent="0.25">
      <c r="F112" s="142"/>
    </row>
    <row r="113" spans="6:6" x14ac:dyDescent="0.25">
      <c r="F113" s="142"/>
    </row>
    <row r="114" spans="6:6" x14ac:dyDescent="0.25">
      <c r="F114" s="142"/>
    </row>
    <row r="115" spans="6:6" x14ac:dyDescent="0.25">
      <c r="F115" s="142"/>
    </row>
    <row r="116" spans="6:6" x14ac:dyDescent="0.25">
      <c r="F116" s="142"/>
    </row>
    <row r="117" spans="6:6" x14ac:dyDescent="0.25">
      <c r="F117" s="142"/>
    </row>
    <row r="118" spans="6:6" x14ac:dyDescent="0.25">
      <c r="F118" s="142"/>
    </row>
    <row r="119" spans="6:6" x14ac:dyDescent="0.25">
      <c r="F119" s="142"/>
    </row>
    <row r="120" spans="6:6" x14ac:dyDescent="0.25">
      <c r="F120" s="142"/>
    </row>
    <row r="121" spans="6:6" x14ac:dyDescent="0.25">
      <c r="F121" s="142"/>
    </row>
    <row r="122" spans="6:6" x14ac:dyDescent="0.25">
      <c r="F122" s="142"/>
    </row>
    <row r="123" spans="6:6" x14ac:dyDescent="0.25">
      <c r="F123" s="142"/>
    </row>
    <row r="124" spans="6:6" x14ac:dyDescent="0.25">
      <c r="F124" s="142"/>
    </row>
    <row r="125" spans="6:6" x14ac:dyDescent="0.25">
      <c r="F125" s="142"/>
    </row>
    <row r="126" spans="6:6" x14ac:dyDescent="0.25">
      <c r="F126" s="142"/>
    </row>
    <row r="127" spans="6:6" x14ac:dyDescent="0.25">
      <c r="F127" s="142"/>
    </row>
    <row r="128" spans="6:6" x14ac:dyDescent="0.25">
      <c r="F128" s="142"/>
    </row>
    <row r="129" spans="6:6" x14ac:dyDescent="0.25">
      <c r="F129" s="142"/>
    </row>
    <row r="130" spans="6:6" x14ac:dyDescent="0.25">
      <c r="F130" s="142"/>
    </row>
    <row r="131" spans="6:6" x14ac:dyDescent="0.25">
      <c r="F131" s="142"/>
    </row>
  </sheetData>
  <mergeCells count="2">
    <mergeCell ref="C24:G24"/>
    <mergeCell ref="I24:L24"/>
  </mergeCells>
  <conditionalFormatting sqref="C36">
    <cfRule type="expression" dxfId="72" priority="6" stopIfTrue="1">
      <formula>ISNA(C36)</formula>
    </cfRule>
  </conditionalFormatting>
  <conditionalFormatting sqref="C36">
    <cfRule type="expression" dxfId="71" priority="5" stopIfTrue="1">
      <formula>ISNA(C36)</formula>
    </cfRule>
  </conditionalFormatting>
  <conditionalFormatting sqref="D36">
    <cfRule type="expression" dxfId="70" priority="4" stopIfTrue="1">
      <formula>ISNA(D36)</formula>
    </cfRule>
  </conditionalFormatting>
  <conditionalFormatting sqref="C37:C83">
    <cfRule type="expression" dxfId="69" priority="3" stopIfTrue="1">
      <formula>ISNA(C37)</formula>
    </cfRule>
  </conditionalFormatting>
  <conditionalFormatting sqref="C37:C83">
    <cfRule type="expression" dxfId="68" priority="2" stopIfTrue="1">
      <formula>ISNA(C37)</formula>
    </cfRule>
  </conditionalFormatting>
  <conditionalFormatting sqref="D37:D83">
    <cfRule type="expression" dxfId="67" priority="1" stopIfTrue="1">
      <formula>ISNA(D37)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2:AC132"/>
  <sheetViews>
    <sheetView workbookViewId="0"/>
  </sheetViews>
  <sheetFormatPr defaultRowHeight="15" x14ac:dyDescent="0.25"/>
  <cols>
    <col min="1" max="2" width="9.140625" style="133"/>
    <col min="3" max="3" width="14.7109375" style="133" customWidth="1"/>
    <col min="4" max="14" width="9.140625" style="133"/>
    <col min="15" max="16" width="9.140625" style="135"/>
    <col min="17" max="17" width="9.140625" style="133"/>
    <col min="18" max="18" width="31.28515625" style="133" customWidth="1"/>
    <col min="19" max="19" width="11" style="133" customWidth="1"/>
    <col min="20" max="27" width="9.140625" style="133"/>
    <col min="28" max="29" width="9.140625" style="135"/>
    <col min="30" max="16384" width="9.140625" style="133"/>
  </cols>
  <sheetData>
    <row r="2" spans="1:19" ht="15.75" x14ac:dyDescent="0.25">
      <c r="A2" s="44" t="s">
        <v>547</v>
      </c>
    </row>
    <row r="3" spans="1:19" x14ac:dyDescent="0.25">
      <c r="A3" s="22" t="s">
        <v>16</v>
      </c>
      <c r="B3" s="396"/>
      <c r="D3" s="396"/>
      <c r="E3" s="396"/>
      <c r="F3" s="396"/>
      <c r="G3" s="396"/>
      <c r="H3" s="396"/>
      <c r="I3" s="396"/>
      <c r="J3" s="396"/>
      <c r="K3" s="396"/>
      <c r="L3" s="396"/>
      <c r="R3" s="139"/>
    </row>
    <row r="4" spans="1:19" x14ac:dyDescent="0.25">
      <c r="B4" s="146"/>
      <c r="C4" s="146"/>
      <c r="D4" s="146"/>
      <c r="E4" s="146"/>
      <c r="F4" s="146"/>
      <c r="G4" s="146"/>
      <c r="H4" s="146"/>
      <c r="I4" s="146"/>
      <c r="J4" s="146"/>
      <c r="K4" s="146"/>
      <c r="L4" s="146"/>
    </row>
    <row r="5" spans="1:19" x14ac:dyDescent="0.25"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  <c r="R5" s="182" t="s">
        <v>369</v>
      </c>
      <c r="S5" s="183"/>
    </row>
    <row r="6" spans="1:19" x14ac:dyDescent="0.25">
      <c r="B6" s="146"/>
      <c r="C6" s="146"/>
      <c r="D6" s="146"/>
      <c r="E6" s="146"/>
      <c r="F6" s="146"/>
      <c r="G6" s="146"/>
      <c r="H6" s="146"/>
      <c r="I6" s="146"/>
      <c r="J6" s="146"/>
      <c r="K6" s="146"/>
      <c r="L6" s="146"/>
      <c r="R6" s="235" t="s">
        <v>258</v>
      </c>
      <c r="S6" s="237" t="s">
        <v>257</v>
      </c>
    </row>
    <row r="7" spans="1:19" x14ac:dyDescent="0.25">
      <c r="B7" s="146"/>
      <c r="C7" s="146"/>
      <c r="D7" s="146"/>
      <c r="E7" s="146"/>
      <c r="F7" s="146"/>
      <c r="G7" s="146"/>
      <c r="H7" s="146"/>
      <c r="I7" s="146"/>
      <c r="J7" s="146"/>
      <c r="K7" s="146"/>
      <c r="L7" s="146"/>
      <c r="R7" s="236" t="s">
        <v>260</v>
      </c>
      <c r="S7" s="238" t="s">
        <v>259</v>
      </c>
    </row>
    <row r="8" spans="1:19" x14ac:dyDescent="0.25">
      <c r="B8" s="146"/>
      <c r="C8" s="146"/>
      <c r="D8" s="146"/>
      <c r="E8" s="146"/>
      <c r="F8" s="146"/>
      <c r="G8" s="146"/>
      <c r="H8" s="146"/>
      <c r="I8" s="146"/>
      <c r="J8" s="146"/>
      <c r="K8" s="146"/>
      <c r="L8" s="146"/>
      <c r="R8" s="236" t="s">
        <v>262</v>
      </c>
      <c r="S8" s="238" t="s">
        <v>261</v>
      </c>
    </row>
    <row r="9" spans="1:19" x14ac:dyDescent="0.25">
      <c r="B9" s="146"/>
      <c r="C9" s="146"/>
      <c r="D9" s="146"/>
      <c r="E9" s="146"/>
      <c r="F9" s="146"/>
      <c r="G9" s="146"/>
      <c r="H9" s="146"/>
      <c r="I9" s="146"/>
      <c r="J9" s="146"/>
      <c r="K9" s="146"/>
      <c r="L9" s="146"/>
      <c r="R9" s="236" t="s">
        <v>264</v>
      </c>
      <c r="S9" s="238" t="s">
        <v>265</v>
      </c>
    </row>
    <row r="10" spans="1:19" x14ac:dyDescent="0.25">
      <c r="B10" s="146"/>
      <c r="C10" s="146"/>
      <c r="D10" s="146"/>
      <c r="E10" s="146"/>
      <c r="F10" s="146"/>
      <c r="G10" s="146"/>
      <c r="H10" s="146"/>
      <c r="I10" s="146"/>
      <c r="J10" s="146"/>
      <c r="K10" s="146"/>
      <c r="L10" s="146"/>
      <c r="R10" s="495" t="s">
        <v>296</v>
      </c>
      <c r="S10" s="494" t="s">
        <v>256</v>
      </c>
    </row>
    <row r="11" spans="1:19" x14ac:dyDescent="0.25">
      <c r="B11" s="146"/>
      <c r="C11" s="146"/>
      <c r="D11" s="146"/>
      <c r="E11" s="146"/>
      <c r="F11" s="146"/>
      <c r="G11" s="146"/>
      <c r="H11" s="146"/>
      <c r="I11" s="146"/>
      <c r="J11" s="146"/>
      <c r="K11" s="146"/>
      <c r="L11" s="146"/>
    </row>
    <row r="12" spans="1:19" x14ac:dyDescent="0.25">
      <c r="B12" s="146"/>
      <c r="C12" s="146"/>
      <c r="D12" s="146"/>
      <c r="E12" s="146"/>
      <c r="F12" s="146"/>
      <c r="G12" s="146"/>
      <c r="H12" s="146"/>
      <c r="I12" s="146"/>
      <c r="J12" s="146"/>
      <c r="K12" s="146"/>
      <c r="L12" s="146"/>
    </row>
    <row r="13" spans="1:19" x14ac:dyDescent="0.25">
      <c r="B13" s="146"/>
      <c r="C13" s="146"/>
      <c r="D13" s="146"/>
      <c r="E13" s="146"/>
      <c r="F13" s="146"/>
      <c r="G13" s="146"/>
      <c r="H13" s="146"/>
      <c r="I13" s="146"/>
      <c r="J13" s="146"/>
      <c r="K13" s="146"/>
      <c r="L13" s="146"/>
    </row>
    <row r="14" spans="1:19" x14ac:dyDescent="0.25">
      <c r="B14" s="146"/>
      <c r="C14" s="146"/>
      <c r="D14" s="146"/>
      <c r="E14" s="146"/>
      <c r="F14" s="146"/>
      <c r="G14" s="146"/>
      <c r="H14" s="146"/>
      <c r="I14" s="146"/>
      <c r="J14" s="146"/>
      <c r="K14" s="146"/>
      <c r="L14" s="146"/>
    </row>
    <row r="15" spans="1:19" x14ac:dyDescent="0.25">
      <c r="B15" s="146"/>
      <c r="C15" s="146"/>
      <c r="D15" s="146"/>
      <c r="E15" s="146"/>
      <c r="F15" s="146"/>
      <c r="G15" s="146"/>
      <c r="H15" s="146"/>
      <c r="I15" s="146"/>
      <c r="J15" s="146"/>
      <c r="K15" s="146"/>
      <c r="L15" s="146"/>
    </row>
    <row r="16" spans="1:19" x14ac:dyDescent="0.25">
      <c r="B16" s="146"/>
      <c r="C16" s="146"/>
      <c r="D16" s="146"/>
      <c r="E16" s="146"/>
      <c r="F16" s="146"/>
      <c r="G16" s="146"/>
      <c r="H16" s="146"/>
      <c r="I16" s="146"/>
      <c r="J16" s="146"/>
      <c r="K16" s="146"/>
      <c r="L16" s="146"/>
    </row>
    <row r="17" spans="2:13" x14ac:dyDescent="0.25">
      <c r="B17" s="146"/>
      <c r="C17" s="146"/>
      <c r="D17" s="146"/>
      <c r="E17" s="146"/>
      <c r="F17" s="146"/>
      <c r="G17" s="146"/>
      <c r="H17" s="146"/>
      <c r="I17" s="146"/>
      <c r="J17" s="146"/>
      <c r="K17" s="146"/>
      <c r="L17" s="146"/>
    </row>
    <row r="18" spans="2:13" x14ac:dyDescent="0.25">
      <c r="B18" s="146"/>
      <c r="C18" s="146"/>
      <c r="D18" s="146"/>
      <c r="E18" s="146"/>
      <c r="F18" s="146"/>
      <c r="G18" s="146"/>
      <c r="H18" s="146"/>
      <c r="I18" s="146"/>
      <c r="J18" s="146"/>
      <c r="K18" s="146"/>
      <c r="L18" s="146"/>
    </row>
    <row r="19" spans="2:13" x14ac:dyDescent="0.25">
      <c r="B19" s="146"/>
      <c r="C19" s="146"/>
      <c r="D19" s="146"/>
      <c r="E19" s="146"/>
      <c r="F19" s="146"/>
      <c r="G19" s="146"/>
      <c r="H19" s="187"/>
      <c r="I19" s="187"/>
      <c r="J19" s="146"/>
      <c r="K19" s="146"/>
      <c r="L19" s="146"/>
    </row>
    <row r="20" spans="2:13" x14ac:dyDescent="0.25">
      <c r="B20" s="146"/>
      <c r="C20" s="146"/>
      <c r="D20" s="146"/>
      <c r="E20" s="146"/>
      <c r="F20" s="146"/>
      <c r="G20" s="146"/>
      <c r="H20" s="146"/>
      <c r="I20" s="146"/>
      <c r="J20" s="146"/>
      <c r="K20" s="146"/>
      <c r="L20" s="146"/>
    </row>
    <row r="21" spans="2:13" x14ac:dyDescent="0.25">
      <c r="B21" s="146"/>
      <c r="C21" s="146"/>
      <c r="D21" s="146"/>
      <c r="E21" s="146"/>
      <c r="F21" s="146"/>
      <c r="G21" s="146"/>
      <c r="H21" s="146"/>
      <c r="I21" s="146"/>
      <c r="J21" s="146"/>
      <c r="K21" s="146"/>
      <c r="L21" s="146"/>
    </row>
    <row r="22" spans="2:13" x14ac:dyDescent="0.25">
      <c r="B22" s="146"/>
      <c r="C22" s="146"/>
      <c r="D22" s="146"/>
      <c r="E22" s="146"/>
      <c r="F22" s="146"/>
      <c r="G22" s="146"/>
      <c r="H22" s="146"/>
      <c r="I22" s="146"/>
      <c r="J22" s="146"/>
      <c r="K22" s="146"/>
      <c r="L22" s="146"/>
    </row>
    <row r="24" spans="2:13" x14ac:dyDescent="0.25">
      <c r="B24"/>
      <c r="C24"/>
      <c r="D24" s="569" t="s">
        <v>295</v>
      </c>
      <c r="E24" s="569"/>
      <c r="F24" s="569"/>
      <c r="G24" s="569"/>
      <c r="H24" s="569"/>
      <c r="I24" s="32"/>
      <c r="J24" s="569" t="s">
        <v>96</v>
      </c>
      <c r="K24" s="569"/>
      <c r="L24" s="569"/>
      <c r="M24" s="569"/>
    </row>
    <row r="25" spans="2:13" x14ac:dyDescent="0.25">
      <c r="C25" s="9"/>
      <c r="D25" s="84">
        <v>2016</v>
      </c>
      <c r="E25" s="84">
        <v>2017</v>
      </c>
      <c r="F25" s="84">
        <v>2018</v>
      </c>
      <c r="G25" s="84">
        <v>2019</v>
      </c>
      <c r="H25" s="84">
        <v>2020</v>
      </c>
      <c r="I25" s="35"/>
      <c r="J25" s="84">
        <v>2017</v>
      </c>
      <c r="K25" s="84">
        <v>2018</v>
      </c>
      <c r="L25" s="84">
        <v>2019</v>
      </c>
      <c r="M25" s="84">
        <v>2020</v>
      </c>
    </row>
    <row r="26" spans="2:13" x14ac:dyDescent="0.25">
      <c r="C26" s="144" t="s">
        <v>258</v>
      </c>
      <c r="D26" s="85">
        <v>9.3170800574000001</v>
      </c>
      <c r="E26" s="85">
        <v>9.3265335396999998</v>
      </c>
      <c r="F26" s="85">
        <v>9.3069688191999997</v>
      </c>
      <c r="G26" s="85">
        <v>9.3509838685000002</v>
      </c>
      <c r="H26" s="85">
        <v>9.3614826065999992</v>
      </c>
      <c r="I26" s="11"/>
      <c r="J26" s="20">
        <f t="shared" ref="J26:M30" si="0">E26-D26</f>
        <v>9.4534822999996493E-3</v>
      </c>
      <c r="K26" s="20">
        <f t="shared" si="0"/>
        <v>-1.9564720500000021E-2</v>
      </c>
      <c r="L26" s="20">
        <f t="shared" si="0"/>
        <v>4.4015049300000442E-2</v>
      </c>
      <c r="M26" s="20">
        <f t="shared" si="0"/>
        <v>1.0498738099999017E-2</v>
      </c>
    </row>
    <row r="27" spans="2:13" x14ac:dyDescent="0.25">
      <c r="C27" s="144" t="s">
        <v>260</v>
      </c>
      <c r="D27" s="85">
        <v>1.6142273524999999</v>
      </c>
      <c r="E27" s="85">
        <v>1.6821751452</v>
      </c>
      <c r="F27" s="85">
        <v>1.7012443643999999</v>
      </c>
      <c r="G27" s="85">
        <v>1.7860102411000001</v>
      </c>
      <c r="H27" s="85">
        <v>1.8081612950999999</v>
      </c>
      <c r="I27" s="11"/>
      <c r="J27" s="20">
        <f t="shared" si="0"/>
        <v>6.7947792700000065E-2</v>
      </c>
      <c r="K27" s="20">
        <f t="shared" si="0"/>
        <v>1.9069219199999932E-2</v>
      </c>
      <c r="L27" s="20">
        <f t="shared" si="0"/>
        <v>8.4765876700000131E-2</v>
      </c>
      <c r="M27" s="20">
        <f t="shared" si="0"/>
        <v>2.2151053999999837E-2</v>
      </c>
    </row>
    <row r="28" spans="2:13" x14ac:dyDescent="0.25">
      <c r="C28" s="144" t="s">
        <v>262</v>
      </c>
      <c r="D28" s="85">
        <v>3.8772516556999999</v>
      </c>
      <c r="E28" s="85">
        <v>3.9321877396999998</v>
      </c>
      <c r="F28" s="85">
        <v>4.1405728521</v>
      </c>
      <c r="G28" s="85">
        <v>4.1678650191999997</v>
      </c>
      <c r="H28" s="85">
        <v>4.2113366967000001</v>
      </c>
      <c r="I28" s="11"/>
      <c r="J28" s="20">
        <f t="shared" si="0"/>
        <v>5.4936083999999941E-2</v>
      </c>
      <c r="K28" s="20">
        <f t="shared" si="0"/>
        <v>0.20838511240000024</v>
      </c>
      <c r="L28" s="20">
        <f t="shared" si="0"/>
        <v>2.7292167099999709E-2</v>
      </c>
      <c r="M28" s="20">
        <f t="shared" si="0"/>
        <v>4.3471677500000361E-2</v>
      </c>
    </row>
    <row r="29" spans="2:13" x14ac:dyDescent="0.25">
      <c r="C29" s="144" t="s">
        <v>264</v>
      </c>
      <c r="D29" s="85">
        <v>2.5361612567999998</v>
      </c>
      <c r="E29" s="85">
        <v>2.6428629040999998</v>
      </c>
      <c r="F29" s="85">
        <v>2.9882309144999999</v>
      </c>
      <c r="G29" s="85">
        <v>3.1589775662999999</v>
      </c>
      <c r="H29" s="85">
        <v>3.324194071</v>
      </c>
      <c r="I29" s="11"/>
      <c r="J29" s="20">
        <f t="shared" ref="J29" si="1">E29-D29</f>
        <v>0.10670164729999998</v>
      </c>
      <c r="K29" s="20">
        <f t="shared" ref="K29" si="2">F29-E29</f>
        <v>0.34536801040000009</v>
      </c>
      <c r="L29" s="20">
        <f t="shared" ref="L29" si="3">G29-F29</f>
        <v>0.17074665180000004</v>
      </c>
      <c r="M29" s="20">
        <f t="shared" ref="M29" si="4">H29-G29</f>
        <v>0.16521650470000004</v>
      </c>
    </row>
    <row r="30" spans="2:13" x14ac:dyDescent="0.25">
      <c r="C30" s="145" t="s">
        <v>263</v>
      </c>
      <c r="D30" s="86">
        <f>+D31-SUM(D26:D29)</f>
        <v>2.3425146095999985</v>
      </c>
      <c r="E30" s="86">
        <f>+E31-SUM(E26:E29)</f>
        <v>2.3739574463000004</v>
      </c>
      <c r="F30" s="86">
        <f>+F31-SUM(F26:F29)</f>
        <v>2.3378065348000021</v>
      </c>
      <c r="G30" s="86">
        <f>+G31-SUM(G26:G29)</f>
        <v>2.3531218609</v>
      </c>
      <c r="H30" s="86">
        <f>+H31-SUM(H26:H29)</f>
        <v>2.332092816600003</v>
      </c>
      <c r="I30" s="72"/>
      <c r="J30" s="68">
        <f t="shared" si="0"/>
        <v>3.1442836700001919E-2</v>
      </c>
      <c r="K30" s="68">
        <f t="shared" si="0"/>
        <v>-3.6150911499998273E-2</v>
      </c>
      <c r="L30" s="68">
        <f t="shared" si="0"/>
        <v>1.5315326099997861E-2</v>
      </c>
      <c r="M30" s="68">
        <f t="shared" si="0"/>
        <v>-2.1029044299996968E-2</v>
      </c>
    </row>
    <row r="31" spans="2:13" x14ac:dyDescent="0.25">
      <c r="C31" s="128" t="s">
        <v>235</v>
      </c>
      <c r="D31" s="85">
        <v>19.687234931999999</v>
      </c>
      <c r="E31" s="85">
        <v>19.957716775000002</v>
      </c>
      <c r="F31" s="85">
        <v>20.474823485000002</v>
      </c>
      <c r="G31" s="85">
        <v>20.816958555999999</v>
      </c>
      <c r="H31" s="85">
        <v>21.037267486000001</v>
      </c>
      <c r="I31"/>
      <c r="J31" s="12">
        <f>+SUM(J26:J30)</f>
        <v>0.27048184300000155</v>
      </c>
      <c r="K31" s="12">
        <f t="shared" ref="K31:M31" si="5">+SUM(K26:K30)</f>
        <v>0.51710671000000197</v>
      </c>
      <c r="L31" s="12">
        <f t="shared" si="5"/>
        <v>0.34213507099999818</v>
      </c>
      <c r="M31" s="12">
        <f t="shared" si="5"/>
        <v>0.22030893000000229</v>
      </c>
    </row>
    <row r="32" spans="2:13" x14ac:dyDescent="0.25">
      <c r="B32" s="370" t="s">
        <v>549</v>
      </c>
      <c r="C32"/>
      <c r="D32"/>
      <c r="E32" s="10"/>
      <c r="F32"/>
      <c r="G32"/>
      <c r="H32"/>
      <c r="I32"/>
      <c r="J32" s="10" t="s">
        <v>7</v>
      </c>
      <c r="K32" s="27">
        <f>F26/E26-1</f>
        <v>-2.0977483667130592E-3</v>
      </c>
      <c r="L32" s="27">
        <f>G26/F26-1</f>
        <v>4.7292572001744748E-3</v>
      </c>
      <c r="M32" s="27">
        <f>H26/G26-1</f>
        <v>1.1227415475889568E-3</v>
      </c>
    </row>
    <row r="36" spans="2:8" x14ac:dyDescent="0.25">
      <c r="D36" s="149" t="s">
        <v>517</v>
      </c>
      <c r="E36" s="149" t="s">
        <v>242</v>
      </c>
      <c r="F36" s="441" t="s">
        <v>241</v>
      </c>
      <c r="G36" s="441" t="s">
        <v>498</v>
      </c>
    </row>
    <row r="37" spans="2:8" x14ac:dyDescent="0.25">
      <c r="B37" s="149">
        <f t="shared" ref="B37:B84" si="6">YEAR(C37)</f>
        <v>2017</v>
      </c>
      <c r="C37" s="450">
        <v>42736</v>
      </c>
      <c r="D37" s="451">
        <v>19.322835999999999</v>
      </c>
      <c r="E37" s="143" t="e">
        <v>#N/A</v>
      </c>
      <c r="F37" s="452"/>
      <c r="G37" s="452">
        <v>19.322835999999999</v>
      </c>
      <c r="H37" s="140"/>
    </row>
    <row r="38" spans="2:8" x14ac:dyDescent="0.25">
      <c r="B38" s="149">
        <f t="shared" si="6"/>
        <v>2017</v>
      </c>
      <c r="C38" s="450">
        <v>42767</v>
      </c>
      <c r="D38" s="451">
        <v>19.190398999999999</v>
      </c>
      <c r="E38" s="143" t="e">
        <v>#N/A</v>
      </c>
      <c r="F38" s="452"/>
      <c r="G38" s="452">
        <v>19.190398999999999</v>
      </c>
      <c r="H38" s="140"/>
    </row>
    <row r="39" spans="2:8" x14ac:dyDescent="0.25">
      <c r="B39" s="149">
        <f t="shared" si="6"/>
        <v>2017</v>
      </c>
      <c r="C39" s="450">
        <v>42795</v>
      </c>
      <c r="D39" s="451">
        <v>20.060120999999999</v>
      </c>
      <c r="E39" s="143" t="e">
        <v>#N/A</v>
      </c>
      <c r="F39" s="452">
        <f t="shared" ref="F39:F46" si="7">AVERAGEIF($B$37:$B$98,B39,$G$37:$G$98)</f>
        <v>19.952264</v>
      </c>
      <c r="G39" s="452">
        <v>20.060120999999999</v>
      </c>
      <c r="H39" s="140"/>
    </row>
    <row r="40" spans="2:8" x14ac:dyDescent="0.25">
      <c r="B40" s="149">
        <f t="shared" si="6"/>
        <v>2017</v>
      </c>
      <c r="C40" s="450">
        <v>42826</v>
      </c>
      <c r="D40" s="451">
        <v>19.595317000000001</v>
      </c>
      <c r="E40" s="143" t="e">
        <v>#N/A</v>
      </c>
      <c r="F40" s="452">
        <f t="shared" si="7"/>
        <v>19.952264</v>
      </c>
      <c r="G40" s="452">
        <v>19.595317000000001</v>
      </c>
      <c r="H40" s="140"/>
    </row>
    <row r="41" spans="2:8" x14ac:dyDescent="0.25">
      <c r="B41" s="149">
        <f t="shared" si="6"/>
        <v>2017</v>
      </c>
      <c r="C41" s="450">
        <v>42856</v>
      </c>
      <c r="D41" s="451">
        <v>20.066234999999999</v>
      </c>
      <c r="E41" s="143" t="e">
        <v>#N/A</v>
      </c>
      <c r="F41" s="452">
        <f t="shared" si="7"/>
        <v>19.952264</v>
      </c>
      <c r="G41" s="452">
        <v>20.066234999999999</v>
      </c>
      <c r="H41" s="140"/>
    </row>
    <row r="42" spans="2:8" x14ac:dyDescent="0.25">
      <c r="B42" s="149">
        <f t="shared" si="6"/>
        <v>2017</v>
      </c>
      <c r="C42" s="450">
        <v>42887</v>
      </c>
      <c r="D42" s="451">
        <v>20.561236000000001</v>
      </c>
      <c r="E42" s="143" t="e">
        <v>#N/A</v>
      </c>
      <c r="F42" s="452">
        <f t="shared" si="7"/>
        <v>19.952264</v>
      </c>
      <c r="G42" s="452">
        <v>20.561236000000001</v>
      </c>
      <c r="H42" s="140"/>
    </row>
    <row r="43" spans="2:8" x14ac:dyDescent="0.25">
      <c r="B43" s="149">
        <f t="shared" si="6"/>
        <v>2017</v>
      </c>
      <c r="C43" s="450">
        <v>42917</v>
      </c>
      <c r="D43" s="451">
        <v>20.118914</v>
      </c>
      <c r="E43" s="143" t="e">
        <v>#N/A</v>
      </c>
      <c r="F43" s="452">
        <f t="shared" si="7"/>
        <v>19.952264</v>
      </c>
      <c r="G43" s="452">
        <v>20.118914</v>
      </c>
      <c r="H43" s="140"/>
    </row>
    <row r="44" spans="2:8" x14ac:dyDescent="0.25">
      <c r="B44" s="149">
        <f t="shared" si="6"/>
        <v>2017</v>
      </c>
      <c r="C44" s="450">
        <v>42948</v>
      </c>
      <c r="D44" s="451">
        <v>20.251183999999999</v>
      </c>
      <c r="E44" s="143" t="e">
        <v>#N/A</v>
      </c>
      <c r="F44" s="452">
        <f t="shared" si="7"/>
        <v>19.952264</v>
      </c>
      <c r="G44" s="452">
        <v>20.251183999999999</v>
      </c>
      <c r="H44" s="140"/>
    </row>
    <row r="45" spans="2:8" x14ac:dyDescent="0.25">
      <c r="B45" s="149">
        <f t="shared" si="6"/>
        <v>2017</v>
      </c>
      <c r="C45" s="450">
        <v>42979</v>
      </c>
      <c r="D45" s="451">
        <v>19.640605000000001</v>
      </c>
      <c r="E45" s="143" t="e">
        <v>#N/A</v>
      </c>
      <c r="F45" s="452">
        <f t="shared" si="7"/>
        <v>19.952264</v>
      </c>
      <c r="G45" s="452">
        <v>19.640605000000001</v>
      </c>
      <c r="H45" s="140"/>
    </row>
    <row r="46" spans="2:8" x14ac:dyDescent="0.25">
      <c r="B46" s="149">
        <f t="shared" si="6"/>
        <v>2017</v>
      </c>
      <c r="C46" s="450">
        <v>43009</v>
      </c>
      <c r="D46" s="451">
        <v>19.989643999999998</v>
      </c>
      <c r="E46" s="143" t="e">
        <v>#N/A</v>
      </c>
      <c r="F46" s="452">
        <f t="shared" si="7"/>
        <v>19.952264</v>
      </c>
      <c r="G46" s="452">
        <v>19.989643999999998</v>
      </c>
      <c r="H46" s="140"/>
    </row>
    <row r="47" spans="2:8" x14ac:dyDescent="0.25">
      <c r="B47" s="149">
        <f t="shared" si="6"/>
        <v>2017</v>
      </c>
      <c r="C47" s="450">
        <v>43040</v>
      </c>
      <c r="D47" s="451">
        <v>20.307230000000001</v>
      </c>
      <c r="E47" s="143" t="e">
        <v>#N/A</v>
      </c>
      <c r="F47" s="452"/>
      <c r="G47" s="452">
        <v>20.307230000000001</v>
      </c>
      <c r="H47" s="140"/>
    </row>
    <row r="48" spans="2:8" x14ac:dyDescent="0.25">
      <c r="B48" s="149">
        <f t="shared" si="6"/>
        <v>2017</v>
      </c>
      <c r="C48" s="450">
        <v>43070</v>
      </c>
      <c r="D48" s="451">
        <v>20.323447000000002</v>
      </c>
      <c r="E48" s="143" t="e">
        <v>#N/A</v>
      </c>
      <c r="F48" s="452"/>
      <c r="G48" s="452">
        <v>20.323447000000002</v>
      </c>
      <c r="H48" s="140"/>
    </row>
    <row r="49" spans="2:8" x14ac:dyDescent="0.25">
      <c r="B49" s="149">
        <f t="shared" si="6"/>
        <v>2018</v>
      </c>
      <c r="C49" s="450">
        <v>43101</v>
      </c>
      <c r="D49" s="451">
        <v>20.461323</v>
      </c>
      <c r="E49" s="143" t="e">
        <v>#N/A</v>
      </c>
      <c r="F49" s="452"/>
      <c r="G49" s="452">
        <v>20.461323</v>
      </c>
      <c r="H49" s="140"/>
    </row>
    <row r="50" spans="2:8" x14ac:dyDescent="0.25">
      <c r="B50" s="149">
        <f t="shared" si="6"/>
        <v>2018</v>
      </c>
      <c r="C50" s="450">
        <v>43132</v>
      </c>
      <c r="D50" s="451">
        <v>19.619446</v>
      </c>
      <c r="E50" s="143" t="e">
        <v>#N/A</v>
      </c>
      <c r="F50" s="452"/>
      <c r="G50" s="452">
        <v>19.619446</v>
      </c>
      <c r="H50" s="140"/>
    </row>
    <row r="51" spans="2:8" x14ac:dyDescent="0.25">
      <c r="B51" s="149">
        <f t="shared" si="6"/>
        <v>2018</v>
      </c>
      <c r="C51" s="450">
        <v>43160</v>
      </c>
      <c r="D51" s="451">
        <v>20.573001999999999</v>
      </c>
      <c r="E51" s="143" t="e">
        <v>#N/A</v>
      </c>
      <c r="F51" s="452">
        <f t="shared" ref="F51:F58" si="8">AVERAGEIF($B$37:$B$98,B51,$G$37:$G$98)</f>
        <v>20.466827956750002</v>
      </c>
      <c r="G51" s="452">
        <v>20.573001999999999</v>
      </c>
      <c r="H51" s="140"/>
    </row>
    <row r="52" spans="2:8" x14ac:dyDescent="0.25">
      <c r="B52" s="149">
        <f t="shared" si="6"/>
        <v>2018</v>
      </c>
      <c r="C52" s="450">
        <v>43191</v>
      </c>
      <c r="D52" s="451">
        <v>19.940937000000002</v>
      </c>
      <c r="E52" s="143" t="e">
        <v>#N/A</v>
      </c>
      <c r="F52" s="452">
        <f t="shared" si="8"/>
        <v>20.466827956750002</v>
      </c>
      <c r="G52" s="452">
        <v>19.940937000000002</v>
      </c>
      <c r="H52" s="140"/>
    </row>
    <row r="53" spans="2:8" x14ac:dyDescent="0.25">
      <c r="B53" s="149">
        <f t="shared" si="6"/>
        <v>2018</v>
      </c>
      <c r="C53" s="450">
        <v>43221</v>
      </c>
      <c r="D53" s="451">
        <v>20.356517</v>
      </c>
      <c r="E53" s="143" t="e">
        <v>#N/A</v>
      </c>
      <c r="F53" s="452">
        <f t="shared" si="8"/>
        <v>20.466827956750002</v>
      </c>
      <c r="G53" s="452">
        <v>20.356517</v>
      </c>
      <c r="H53" s="140"/>
    </row>
    <row r="54" spans="2:8" x14ac:dyDescent="0.25">
      <c r="B54" s="149">
        <f t="shared" si="6"/>
        <v>2018</v>
      </c>
      <c r="C54" s="450">
        <v>43252</v>
      </c>
      <c r="D54" s="451">
        <v>20.705323</v>
      </c>
      <c r="E54" s="143" t="e">
        <v>#N/A</v>
      </c>
      <c r="F54" s="452">
        <f t="shared" si="8"/>
        <v>20.466827956750002</v>
      </c>
      <c r="G54" s="452">
        <v>20.705323</v>
      </c>
      <c r="H54" s="140"/>
    </row>
    <row r="55" spans="2:8" x14ac:dyDescent="0.25">
      <c r="B55" s="149">
        <f t="shared" si="6"/>
        <v>2018</v>
      </c>
      <c r="C55" s="450">
        <v>43282</v>
      </c>
      <c r="D55" s="451">
        <v>20.621328999999999</v>
      </c>
      <c r="E55" s="143" t="e">
        <v>#N/A</v>
      </c>
      <c r="F55" s="452">
        <f t="shared" si="8"/>
        <v>20.466827956750002</v>
      </c>
      <c r="G55" s="452">
        <v>20.621328999999999</v>
      </c>
      <c r="H55" s="140"/>
    </row>
    <row r="56" spans="2:8" x14ac:dyDescent="0.25">
      <c r="B56" s="149">
        <f t="shared" si="6"/>
        <v>2018</v>
      </c>
      <c r="C56" s="450">
        <v>43313</v>
      </c>
      <c r="D56" s="451">
        <v>21.302289999999999</v>
      </c>
      <c r="E56" s="143" t="e">
        <v>#N/A</v>
      </c>
      <c r="F56" s="452">
        <f t="shared" si="8"/>
        <v>20.466827956750002</v>
      </c>
      <c r="G56" s="452">
        <v>21.302289999999999</v>
      </c>
      <c r="H56" s="140"/>
    </row>
    <row r="57" spans="2:8" x14ac:dyDescent="0.25">
      <c r="B57" s="149">
        <f t="shared" si="6"/>
        <v>2018</v>
      </c>
      <c r="C57" s="450">
        <v>43344</v>
      </c>
      <c r="D57" s="451">
        <v>19.951416999999999</v>
      </c>
      <c r="E57" s="143" t="e">
        <v>#N/A</v>
      </c>
      <c r="F57" s="452">
        <f t="shared" si="8"/>
        <v>20.466827956750002</v>
      </c>
      <c r="G57" s="452">
        <v>19.951416999999999</v>
      </c>
      <c r="H57" s="140"/>
    </row>
    <row r="58" spans="2:8" x14ac:dyDescent="0.25">
      <c r="B58" s="149">
        <f t="shared" si="6"/>
        <v>2018</v>
      </c>
      <c r="C58" s="450">
        <v>43374</v>
      </c>
      <c r="D58" s="451">
        <v>20.77356</v>
      </c>
      <c r="E58" s="143" t="e">
        <v>#N/A</v>
      </c>
      <c r="F58" s="452">
        <f t="shared" si="8"/>
        <v>20.466827956750002</v>
      </c>
      <c r="G58" s="452">
        <v>20.77356</v>
      </c>
      <c r="H58" s="140"/>
    </row>
    <row r="59" spans="2:8" x14ac:dyDescent="0.25">
      <c r="B59" s="149">
        <f t="shared" si="6"/>
        <v>2018</v>
      </c>
      <c r="C59" s="450">
        <v>43405</v>
      </c>
      <c r="D59" s="451">
        <v>20.893412999999999</v>
      </c>
      <c r="E59" s="143" t="e">
        <v>#N/A</v>
      </c>
      <c r="F59" s="452"/>
      <c r="G59" s="452">
        <v>20.893412999999999</v>
      </c>
      <c r="H59" s="140"/>
    </row>
    <row r="60" spans="2:8" x14ac:dyDescent="0.25">
      <c r="B60" s="149">
        <f t="shared" si="6"/>
        <v>2018</v>
      </c>
      <c r="C60" s="450">
        <v>43435</v>
      </c>
      <c r="D60" s="451">
        <v>20.403378481000001</v>
      </c>
      <c r="E60" s="143" t="e">
        <v>#N/A</v>
      </c>
      <c r="F60" s="452"/>
      <c r="G60" s="452">
        <v>20.403378481000001</v>
      </c>
      <c r="H60" s="140"/>
    </row>
    <row r="61" spans="2:8" x14ac:dyDescent="0.25">
      <c r="B61" s="149">
        <f t="shared" si="6"/>
        <v>2019</v>
      </c>
      <c r="C61" s="450">
        <v>43466</v>
      </c>
      <c r="D61" s="451">
        <v>20.622853971000001</v>
      </c>
      <c r="E61" s="143">
        <v>20.622853971000001</v>
      </c>
      <c r="F61" s="452"/>
      <c r="G61" s="452">
        <v>20.622853971000001</v>
      </c>
      <c r="H61" s="140"/>
    </row>
    <row r="62" spans="2:8" x14ac:dyDescent="0.25">
      <c r="B62" s="149">
        <f t="shared" si="6"/>
        <v>2019</v>
      </c>
      <c r="C62" s="450">
        <v>43497</v>
      </c>
      <c r="D62" s="451" t="e">
        <v>#N/A</v>
      </c>
      <c r="E62" s="143">
        <v>20.368829999999999</v>
      </c>
      <c r="F62" s="452"/>
      <c r="G62" s="452">
        <v>20.368829999999999</v>
      </c>
      <c r="H62" s="140"/>
    </row>
    <row r="63" spans="2:8" x14ac:dyDescent="0.25">
      <c r="B63" s="149">
        <f t="shared" si="6"/>
        <v>2019</v>
      </c>
      <c r="C63" s="450">
        <v>43525</v>
      </c>
      <c r="D63" s="451" t="e">
        <v>#N/A</v>
      </c>
      <c r="E63" s="143">
        <v>20.74315</v>
      </c>
      <c r="F63" s="452">
        <f t="shared" ref="F63:F70" si="9">AVERAGEIF($B$37:$B$98,B63,$G$37:$G$98)</f>
        <v>20.812328664250003</v>
      </c>
      <c r="G63" s="452">
        <v>20.74315</v>
      </c>
      <c r="H63" s="140"/>
    </row>
    <row r="64" spans="2:8" x14ac:dyDescent="0.25">
      <c r="B64" s="149">
        <f t="shared" si="6"/>
        <v>2019</v>
      </c>
      <c r="C64" s="450">
        <v>43556</v>
      </c>
      <c r="D64" s="451" t="e">
        <v>#N/A</v>
      </c>
      <c r="E64" s="143">
        <v>20.507760000000001</v>
      </c>
      <c r="F64" s="452">
        <f t="shared" si="9"/>
        <v>20.812328664250003</v>
      </c>
      <c r="G64" s="452">
        <v>20.507760000000001</v>
      </c>
      <c r="H64" s="140"/>
    </row>
    <row r="65" spans="2:8" x14ac:dyDescent="0.25">
      <c r="B65" s="149">
        <f t="shared" si="6"/>
        <v>2019</v>
      </c>
      <c r="C65" s="450">
        <v>43586</v>
      </c>
      <c r="D65" s="451" t="e">
        <v>#N/A</v>
      </c>
      <c r="E65" s="143">
        <v>20.725349999999999</v>
      </c>
      <c r="F65" s="452">
        <f t="shared" si="9"/>
        <v>20.812328664250003</v>
      </c>
      <c r="G65" s="452">
        <v>20.725349999999999</v>
      </c>
      <c r="H65" s="140"/>
    </row>
    <row r="66" spans="2:8" x14ac:dyDescent="0.25">
      <c r="B66" s="149">
        <f t="shared" si="6"/>
        <v>2019</v>
      </c>
      <c r="C66" s="450">
        <v>43617</v>
      </c>
      <c r="D66" s="451" t="e">
        <v>#N/A</v>
      </c>
      <c r="E66" s="143">
        <v>21.043230000000001</v>
      </c>
      <c r="F66" s="452">
        <f t="shared" si="9"/>
        <v>20.812328664250003</v>
      </c>
      <c r="G66" s="452">
        <v>21.043230000000001</v>
      </c>
      <c r="H66" s="140"/>
    </row>
    <row r="67" spans="2:8" x14ac:dyDescent="0.25">
      <c r="B67" s="149">
        <f t="shared" si="6"/>
        <v>2019</v>
      </c>
      <c r="C67" s="450">
        <v>43647</v>
      </c>
      <c r="D67" s="451" t="e">
        <v>#N/A</v>
      </c>
      <c r="E67" s="143">
        <v>21.224350000000001</v>
      </c>
      <c r="F67" s="452">
        <f t="shared" si="9"/>
        <v>20.812328664250003</v>
      </c>
      <c r="G67" s="452">
        <v>21.224350000000001</v>
      </c>
      <c r="H67" s="140"/>
    </row>
    <row r="68" spans="2:8" x14ac:dyDescent="0.25">
      <c r="B68" s="149">
        <f t="shared" si="6"/>
        <v>2019</v>
      </c>
      <c r="C68" s="450">
        <v>43678</v>
      </c>
      <c r="D68" s="451" t="e">
        <v>#N/A</v>
      </c>
      <c r="E68" s="143">
        <v>21.28528</v>
      </c>
      <c r="F68" s="452">
        <f t="shared" si="9"/>
        <v>20.812328664250003</v>
      </c>
      <c r="G68" s="452">
        <v>21.28528</v>
      </c>
      <c r="H68" s="140"/>
    </row>
    <row r="69" spans="2:8" x14ac:dyDescent="0.25">
      <c r="B69" s="149">
        <f t="shared" si="6"/>
        <v>2019</v>
      </c>
      <c r="C69" s="450">
        <v>43709</v>
      </c>
      <c r="D69" s="451" t="e">
        <v>#N/A</v>
      </c>
      <c r="E69" s="143">
        <v>20.68486</v>
      </c>
      <c r="F69" s="452">
        <f t="shared" si="9"/>
        <v>20.812328664250003</v>
      </c>
      <c r="G69" s="452">
        <v>20.68486</v>
      </c>
      <c r="H69" s="140"/>
    </row>
    <row r="70" spans="2:8" x14ac:dyDescent="0.25">
      <c r="B70" s="149">
        <f t="shared" si="6"/>
        <v>2019</v>
      </c>
      <c r="C70" s="450">
        <v>43739</v>
      </c>
      <c r="D70" s="451" t="e">
        <v>#N/A</v>
      </c>
      <c r="E70" s="143">
        <v>20.80292</v>
      </c>
      <c r="F70" s="452">
        <f t="shared" si="9"/>
        <v>20.812328664250003</v>
      </c>
      <c r="G70" s="452">
        <v>20.80292</v>
      </c>
      <c r="H70" s="140"/>
    </row>
    <row r="71" spans="2:8" x14ac:dyDescent="0.25">
      <c r="B71" s="149">
        <f t="shared" si="6"/>
        <v>2019</v>
      </c>
      <c r="C71" s="450">
        <v>43770</v>
      </c>
      <c r="D71" s="451" t="e">
        <v>#N/A</v>
      </c>
      <c r="E71" s="143">
        <v>20.654050000000002</v>
      </c>
      <c r="F71" s="452"/>
      <c r="G71" s="452">
        <v>20.654050000000002</v>
      </c>
      <c r="H71" s="140"/>
    </row>
    <row r="72" spans="2:8" x14ac:dyDescent="0.25">
      <c r="B72" s="149">
        <f t="shared" si="6"/>
        <v>2019</v>
      </c>
      <c r="C72" s="450">
        <v>43800</v>
      </c>
      <c r="D72" s="451" t="e">
        <v>#N/A</v>
      </c>
      <c r="E72" s="143">
        <v>21.08531</v>
      </c>
      <c r="F72" s="452"/>
      <c r="G72" s="452">
        <v>21.08531</v>
      </c>
      <c r="H72" s="140"/>
    </row>
    <row r="73" spans="2:8" x14ac:dyDescent="0.25">
      <c r="B73" s="149">
        <f t="shared" si="6"/>
        <v>2020</v>
      </c>
      <c r="C73" s="450">
        <v>43831</v>
      </c>
      <c r="D73" s="451" t="e">
        <v>#N/A</v>
      </c>
      <c r="E73" s="143">
        <v>20.796510000000001</v>
      </c>
      <c r="F73" s="452"/>
      <c r="G73" s="452">
        <v>20.796510000000001</v>
      </c>
      <c r="H73" s="140"/>
    </row>
    <row r="74" spans="2:8" x14ac:dyDescent="0.25">
      <c r="B74" s="149">
        <f t="shared" si="6"/>
        <v>2020</v>
      </c>
      <c r="C74" s="450">
        <v>43862</v>
      </c>
      <c r="D74" s="451" t="e">
        <v>#N/A</v>
      </c>
      <c r="E74" s="143">
        <v>20.555319999999998</v>
      </c>
      <c r="F74" s="452"/>
      <c r="G74" s="452">
        <v>20.555319999999998</v>
      </c>
      <c r="H74" s="140"/>
    </row>
    <row r="75" spans="2:8" x14ac:dyDescent="0.25">
      <c r="B75" s="149">
        <f t="shared" si="6"/>
        <v>2020</v>
      </c>
      <c r="C75" s="450">
        <v>43891</v>
      </c>
      <c r="D75" s="451" t="e">
        <v>#N/A</v>
      </c>
      <c r="E75" s="143">
        <v>20.97908</v>
      </c>
      <c r="F75" s="452">
        <f t="shared" ref="F75:F82" si="10">AVERAGEIF($B$37:$B$98,B75,$G$37:$G$98)</f>
        <v>21.034033333333333</v>
      </c>
      <c r="G75" s="452">
        <v>20.97908</v>
      </c>
      <c r="H75" s="140"/>
    </row>
    <row r="76" spans="2:8" x14ac:dyDescent="0.25">
      <c r="B76" s="149">
        <f t="shared" si="6"/>
        <v>2020</v>
      </c>
      <c r="C76" s="450">
        <v>43922</v>
      </c>
      <c r="D76" s="451" t="e">
        <v>#N/A</v>
      </c>
      <c r="E76" s="143">
        <v>20.751750000000001</v>
      </c>
      <c r="F76" s="452">
        <f t="shared" si="10"/>
        <v>21.034033333333333</v>
      </c>
      <c r="G76" s="452">
        <v>20.751750000000001</v>
      </c>
      <c r="H76" s="140"/>
    </row>
    <row r="77" spans="2:8" x14ac:dyDescent="0.25">
      <c r="B77" s="149">
        <f t="shared" si="6"/>
        <v>2020</v>
      </c>
      <c r="C77" s="450">
        <v>43952</v>
      </c>
      <c r="D77" s="451" t="e">
        <v>#N/A</v>
      </c>
      <c r="E77" s="143">
        <v>20.892530000000001</v>
      </c>
      <c r="F77" s="452">
        <f t="shared" si="10"/>
        <v>21.034033333333333</v>
      </c>
      <c r="G77" s="452">
        <v>20.892530000000001</v>
      </c>
      <c r="H77" s="140"/>
    </row>
    <row r="78" spans="2:8" x14ac:dyDescent="0.25">
      <c r="B78" s="149">
        <f t="shared" si="6"/>
        <v>2020</v>
      </c>
      <c r="C78" s="450">
        <v>43983</v>
      </c>
      <c r="D78" s="451" t="e">
        <v>#N/A</v>
      </c>
      <c r="E78" s="143">
        <v>21.290209999999998</v>
      </c>
      <c r="F78" s="452">
        <f t="shared" si="10"/>
        <v>21.034033333333333</v>
      </c>
      <c r="G78" s="452">
        <v>21.290209999999998</v>
      </c>
      <c r="H78" s="140"/>
    </row>
    <row r="79" spans="2:8" x14ac:dyDescent="0.25">
      <c r="B79" s="149">
        <f t="shared" si="6"/>
        <v>2020</v>
      </c>
      <c r="C79" s="450">
        <v>44013</v>
      </c>
      <c r="D79" s="451" t="e">
        <v>#N/A</v>
      </c>
      <c r="E79" s="143">
        <v>21.469830000000002</v>
      </c>
      <c r="F79" s="452">
        <f t="shared" si="10"/>
        <v>21.034033333333333</v>
      </c>
      <c r="G79" s="452">
        <v>21.469830000000002</v>
      </c>
      <c r="H79" s="140"/>
    </row>
    <row r="80" spans="2:8" x14ac:dyDescent="0.25">
      <c r="B80" s="149">
        <f t="shared" si="6"/>
        <v>2020</v>
      </c>
      <c r="C80" s="450">
        <v>44044</v>
      </c>
      <c r="D80" s="451" t="e">
        <v>#N/A</v>
      </c>
      <c r="E80" s="143">
        <v>21.545020000000001</v>
      </c>
      <c r="F80" s="452">
        <f t="shared" si="10"/>
        <v>21.034033333333333</v>
      </c>
      <c r="G80" s="452">
        <v>21.545020000000001</v>
      </c>
      <c r="H80" s="140"/>
    </row>
    <row r="81" spans="2:8" x14ac:dyDescent="0.25">
      <c r="B81" s="149">
        <f t="shared" si="6"/>
        <v>2020</v>
      </c>
      <c r="C81" s="450">
        <v>44075</v>
      </c>
      <c r="D81" s="451" t="e">
        <v>#N/A</v>
      </c>
      <c r="E81" s="143">
        <v>21.046980000000001</v>
      </c>
      <c r="F81" s="452">
        <f t="shared" si="10"/>
        <v>21.034033333333333</v>
      </c>
      <c r="G81" s="452">
        <v>21.046980000000001</v>
      </c>
      <c r="H81" s="140"/>
    </row>
    <row r="82" spans="2:8" x14ac:dyDescent="0.25">
      <c r="B82" s="149">
        <f t="shared" si="6"/>
        <v>2020</v>
      </c>
      <c r="C82" s="450">
        <v>44105</v>
      </c>
      <c r="D82" s="451" t="e">
        <v>#N/A</v>
      </c>
      <c r="E82" s="143">
        <v>21.016580000000001</v>
      </c>
      <c r="F82" s="452">
        <f t="shared" si="10"/>
        <v>21.034033333333333</v>
      </c>
      <c r="G82" s="452">
        <v>21.016580000000001</v>
      </c>
      <c r="H82" s="140"/>
    </row>
    <row r="83" spans="2:8" x14ac:dyDescent="0.25">
      <c r="B83" s="149">
        <f t="shared" si="6"/>
        <v>2020</v>
      </c>
      <c r="C83" s="450">
        <v>44136</v>
      </c>
      <c r="D83" s="451" t="e">
        <v>#N/A</v>
      </c>
      <c r="E83" s="143">
        <v>20.820920000000001</v>
      </c>
      <c r="F83" s="452"/>
      <c r="G83" s="452">
        <v>20.820920000000001</v>
      </c>
      <c r="H83" s="140"/>
    </row>
    <row r="84" spans="2:8" x14ac:dyDescent="0.25">
      <c r="B84" s="149">
        <f t="shared" si="6"/>
        <v>2020</v>
      </c>
      <c r="C84" s="450">
        <v>44166</v>
      </c>
      <c r="D84" s="451" t="e">
        <v>#N/A</v>
      </c>
      <c r="E84" s="143">
        <v>21.243670000000002</v>
      </c>
      <c r="F84" s="452"/>
      <c r="G84" s="452">
        <v>21.243670000000002</v>
      </c>
      <c r="H84" s="140"/>
    </row>
    <row r="85" spans="2:8" x14ac:dyDescent="0.25">
      <c r="C85" s="136"/>
      <c r="E85" s="142"/>
      <c r="G85" s="142"/>
      <c r="H85" s="140"/>
    </row>
    <row r="86" spans="2:8" x14ac:dyDescent="0.25">
      <c r="C86" s="136"/>
      <c r="E86" s="142"/>
      <c r="G86" s="142"/>
      <c r="H86" s="140"/>
    </row>
    <row r="87" spans="2:8" x14ac:dyDescent="0.25">
      <c r="C87" s="136"/>
      <c r="E87" s="142"/>
      <c r="G87" s="142"/>
      <c r="H87" s="140"/>
    </row>
    <row r="88" spans="2:8" x14ac:dyDescent="0.25">
      <c r="C88" s="136"/>
      <c r="E88" s="142"/>
      <c r="G88" s="142"/>
      <c r="H88" s="140"/>
    </row>
    <row r="89" spans="2:8" x14ac:dyDescent="0.25">
      <c r="B89" s="5"/>
      <c r="C89" s="5" t="s">
        <v>0</v>
      </c>
      <c r="E89" s="142"/>
      <c r="G89" s="142"/>
      <c r="H89" s="140"/>
    </row>
    <row r="90" spans="2:8" x14ac:dyDescent="0.25">
      <c r="B90">
        <v>2.5</v>
      </c>
      <c r="C90" s="6">
        <v>-0.4</v>
      </c>
      <c r="E90" s="142"/>
      <c r="G90" s="142"/>
      <c r="H90" s="140"/>
    </row>
    <row r="91" spans="2:8" x14ac:dyDescent="0.25">
      <c r="B91">
        <v>2.5</v>
      </c>
      <c r="C91" s="6">
        <v>1.2</v>
      </c>
      <c r="E91" s="142"/>
      <c r="G91" s="142"/>
      <c r="H91" s="140"/>
    </row>
    <row r="92" spans="2:8" x14ac:dyDescent="0.25">
      <c r="C92" s="136"/>
      <c r="E92" s="142"/>
      <c r="G92" s="142"/>
      <c r="H92" s="140"/>
    </row>
    <row r="93" spans="2:8" x14ac:dyDescent="0.25">
      <c r="C93" s="136"/>
      <c r="E93" s="142"/>
      <c r="G93" s="142"/>
      <c r="H93" s="140"/>
    </row>
    <row r="94" spans="2:8" x14ac:dyDescent="0.25">
      <c r="C94" s="136"/>
      <c r="E94" s="142"/>
      <c r="G94" s="142"/>
      <c r="H94" s="140"/>
    </row>
    <row r="95" spans="2:8" x14ac:dyDescent="0.25">
      <c r="C95" s="136"/>
      <c r="E95" s="142"/>
      <c r="G95" s="142"/>
      <c r="H95" s="140"/>
    </row>
    <row r="96" spans="2:8" x14ac:dyDescent="0.25">
      <c r="C96" s="136"/>
      <c r="E96" s="142"/>
      <c r="G96" s="142"/>
      <c r="H96" s="140"/>
    </row>
    <row r="97" spans="3:8" x14ac:dyDescent="0.25">
      <c r="C97" s="136"/>
      <c r="E97" s="142"/>
      <c r="G97" s="142"/>
      <c r="H97" s="140"/>
    </row>
    <row r="98" spans="3:8" x14ac:dyDescent="0.25">
      <c r="C98" s="136"/>
      <c r="E98" s="142"/>
      <c r="G98" s="142"/>
      <c r="H98" s="140"/>
    </row>
    <row r="99" spans="3:8" x14ac:dyDescent="0.25">
      <c r="G99" s="142"/>
      <c r="H99" s="140"/>
    </row>
    <row r="100" spans="3:8" x14ac:dyDescent="0.25">
      <c r="G100" s="142"/>
      <c r="H100" s="140"/>
    </row>
    <row r="101" spans="3:8" x14ac:dyDescent="0.25">
      <c r="G101" s="142"/>
      <c r="H101" s="140"/>
    </row>
    <row r="102" spans="3:8" x14ac:dyDescent="0.25">
      <c r="G102" s="142"/>
      <c r="H102" s="140"/>
    </row>
    <row r="103" spans="3:8" x14ac:dyDescent="0.25">
      <c r="G103" s="142"/>
      <c r="H103" s="140"/>
    </row>
    <row r="104" spans="3:8" x14ac:dyDescent="0.25">
      <c r="G104" s="142"/>
      <c r="H104" s="140"/>
    </row>
    <row r="105" spans="3:8" x14ac:dyDescent="0.25">
      <c r="G105" s="142"/>
      <c r="H105" s="140"/>
    </row>
    <row r="106" spans="3:8" x14ac:dyDescent="0.25">
      <c r="G106" s="142"/>
      <c r="H106" s="140"/>
    </row>
    <row r="107" spans="3:8" x14ac:dyDescent="0.25">
      <c r="G107" s="142"/>
      <c r="H107" s="140"/>
    </row>
    <row r="108" spans="3:8" x14ac:dyDescent="0.25">
      <c r="G108" s="142"/>
    </row>
    <row r="109" spans="3:8" x14ac:dyDescent="0.25">
      <c r="G109" s="142"/>
    </row>
    <row r="110" spans="3:8" x14ac:dyDescent="0.25">
      <c r="G110" s="142"/>
    </row>
    <row r="111" spans="3:8" x14ac:dyDescent="0.25">
      <c r="G111" s="142"/>
    </row>
    <row r="112" spans="3:8" x14ac:dyDescent="0.25">
      <c r="G112" s="142"/>
    </row>
    <row r="113" spans="7:7" x14ac:dyDescent="0.25">
      <c r="G113" s="142"/>
    </row>
    <row r="114" spans="7:7" x14ac:dyDescent="0.25">
      <c r="G114" s="142"/>
    </row>
    <row r="115" spans="7:7" x14ac:dyDescent="0.25">
      <c r="G115" s="142"/>
    </row>
    <row r="116" spans="7:7" x14ac:dyDescent="0.25">
      <c r="G116" s="142"/>
    </row>
    <row r="117" spans="7:7" x14ac:dyDescent="0.25">
      <c r="G117" s="142"/>
    </row>
    <row r="118" spans="7:7" x14ac:dyDescent="0.25">
      <c r="G118" s="142"/>
    </row>
    <row r="119" spans="7:7" x14ac:dyDescent="0.25">
      <c r="G119" s="142"/>
    </row>
    <row r="120" spans="7:7" x14ac:dyDescent="0.25">
      <c r="G120" s="142"/>
    </row>
    <row r="121" spans="7:7" x14ac:dyDescent="0.25">
      <c r="G121" s="142"/>
    </row>
    <row r="122" spans="7:7" x14ac:dyDescent="0.25">
      <c r="G122" s="142"/>
    </row>
    <row r="123" spans="7:7" x14ac:dyDescent="0.25">
      <c r="G123" s="142"/>
    </row>
    <row r="124" spans="7:7" x14ac:dyDescent="0.25">
      <c r="G124" s="142"/>
    </row>
    <row r="125" spans="7:7" x14ac:dyDescent="0.25">
      <c r="G125" s="142"/>
    </row>
    <row r="126" spans="7:7" x14ac:dyDescent="0.25">
      <c r="G126" s="142"/>
    </row>
    <row r="127" spans="7:7" x14ac:dyDescent="0.25">
      <c r="G127" s="142"/>
    </row>
    <row r="128" spans="7:7" x14ac:dyDescent="0.25">
      <c r="G128" s="142"/>
    </row>
    <row r="129" spans="7:7" x14ac:dyDescent="0.25">
      <c r="G129" s="142"/>
    </row>
    <row r="130" spans="7:7" x14ac:dyDescent="0.25">
      <c r="G130" s="142"/>
    </row>
    <row r="131" spans="7:7" x14ac:dyDescent="0.25">
      <c r="G131" s="142"/>
    </row>
    <row r="132" spans="7:7" x14ac:dyDescent="0.25">
      <c r="G132" s="142"/>
    </row>
  </sheetData>
  <mergeCells count="2">
    <mergeCell ref="D24:H24"/>
    <mergeCell ref="J24:M24"/>
  </mergeCells>
  <conditionalFormatting sqref="D37">
    <cfRule type="expression" dxfId="66" priority="6" stopIfTrue="1">
      <formula>ISNA(D37)</formula>
    </cfRule>
  </conditionalFormatting>
  <conditionalFormatting sqref="D37">
    <cfRule type="expression" dxfId="65" priority="5" stopIfTrue="1">
      <formula>ISNA(D37)</formula>
    </cfRule>
  </conditionalFormatting>
  <conditionalFormatting sqref="E37">
    <cfRule type="expression" dxfId="64" priority="4" stopIfTrue="1">
      <formula>ISNA(E37)</formula>
    </cfRule>
  </conditionalFormatting>
  <conditionalFormatting sqref="D38:D84">
    <cfRule type="expression" dxfId="63" priority="3" stopIfTrue="1">
      <formula>ISNA(D38)</formula>
    </cfRule>
  </conditionalFormatting>
  <conditionalFormatting sqref="D38:D84">
    <cfRule type="expression" dxfId="62" priority="2" stopIfTrue="1">
      <formula>ISNA(D38)</formula>
    </cfRule>
  </conditionalFormatting>
  <conditionalFormatting sqref="E38:E84">
    <cfRule type="expression" dxfId="61" priority="1" stopIfTrue="1">
      <formula>ISNA(E38)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Q124"/>
  <sheetViews>
    <sheetView workbookViewId="0"/>
  </sheetViews>
  <sheetFormatPr defaultRowHeight="12.75" x14ac:dyDescent="0.2"/>
  <cols>
    <col min="16" max="16" width="28.140625" customWidth="1"/>
    <col min="17" max="17" width="10.28515625" customWidth="1"/>
  </cols>
  <sheetData>
    <row r="1" spans="1:17" x14ac:dyDescent="0.2">
      <c r="M1" s="119"/>
    </row>
    <row r="2" spans="1:17" ht="15.75" x14ac:dyDescent="0.25">
      <c r="A2" s="44" t="s">
        <v>547</v>
      </c>
    </row>
    <row r="3" spans="1:17" x14ac:dyDescent="0.2">
      <c r="A3" s="22" t="s">
        <v>16</v>
      </c>
    </row>
    <row r="4" spans="1:17" x14ac:dyDescent="0.2">
      <c r="A4" s="384"/>
      <c r="B4" s="384"/>
      <c r="C4" s="384"/>
      <c r="D4" s="384"/>
      <c r="E4" s="384"/>
      <c r="F4" s="384"/>
      <c r="G4" s="384"/>
      <c r="H4" s="384"/>
      <c r="I4" s="384"/>
      <c r="J4" s="384"/>
      <c r="K4" s="384"/>
    </row>
    <row r="5" spans="1:17" x14ac:dyDescent="0.2">
      <c r="A5" s="384"/>
      <c r="B5" s="384"/>
      <c r="C5" s="384"/>
      <c r="D5" s="384"/>
      <c r="E5" s="384"/>
      <c r="F5" s="384"/>
      <c r="G5" s="384"/>
      <c r="H5" s="384"/>
      <c r="I5" s="384"/>
      <c r="J5" s="384"/>
      <c r="K5" s="384"/>
      <c r="P5" s="182" t="s">
        <v>369</v>
      </c>
      <c r="Q5" s="183"/>
    </row>
    <row r="6" spans="1:17" x14ac:dyDescent="0.2">
      <c r="A6" s="384"/>
      <c r="B6" s="384"/>
      <c r="C6" s="384"/>
      <c r="D6" s="384"/>
      <c r="E6" s="384"/>
      <c r="F6" s="384"/>
      <c r="G6" s="384"/>
      <c r="H6" s="384"/>
      <c r="I6" s="384"/>
      <c r="J6" s="384"/>
      <c r="K6" s="384"/>
      <c r="P6" s="219" t="s">
        <v>479</v>
      </c>
      <c r="Q6" s="390" t="s">
        <v>478</v>
      </c>
    </row>
    <row r="7" spans="1:17" x14ac:dyDescent="0.2">
      <c r="A7" s="384"/>
      <c r="B7" s="384"/>
      <c r="C7" s="384"/>
      <c r="D7" s="384"/>
      <c r="E7" s="384"/>
      <c r="F7" s="384"/>
      <c r="G7" s="384"/>
      <c r="H7" s="384"/>
      <c r="I7" s="384"/>
      <c r="J7" s="384"/>
      <c r="K7" s="384"/>
      <c r="P7" s="217" t="s">
        <v>381</v>
      </c>
      <c r="Q7" s="218" t="s">
        <v>382</v>
      </c>
    </row>
    <row r="8" spans="1:17" x14ac:dyDescent="0.2">
      <c r="A8" s="384"/>
      <c r="B8" s="384"/>
      <c r="C8" s="384"/>
      <c r="D8" s="384"/>
      <c r="E8" s="384"/>
      <c r="F8" s="384"/>
      <c r="G8" s="384"/>
      <c r="H8" s="384"/>
      <c r="I8" s="384"/>
      <c r="J8" s="384"/>
      <c r="K8" s="384"/>
    </row>
    <row r="9" spans="1:17" x14ac:dyDescent="0.2">
      <c r="A9" s="384"/>
      <c r="B9" s="384"/>
      <c r="C9" s="384"/>
      <c r="D9" s="384"/>
      <c r="E9" s="384"/>
      <c r="F9" s="384"/>
      <c r="G9" s="384"/>
      <c r="H9" s="384"/>
      <c r="I9" s="384"/>
      <c r="J9" s="384"/>
      <c r="K9" s="384"/>
    </row>
    <row r="10" spans="1:17" x14ac:dyDescent="0.2">
      <c r="A10" s="384"/>
      <c r="B10" s="384"/>
      <c r="C10" s="384"/>
      <c r="D10" s="384"/>
      <c r="E10" s="384"/>
      <c r="F10" s="384"/>
      <c r="G10" s="384"/>
      <c r="H10" s="384"/>
      <c r="I10" s="384"/>
      <c r="J10" s="384"/>
      <c r="K10" s="384"/>
    </row>
    <row r="11" spans="1:17" x14ac:dyDescent="0.2">
      <c r="A11" s="384"/>
      <c r="B11" s="384"/>
      <c r="C11" s="384"/>
      <c r="D11" s="384"/>
      <c r="E11" s="384"/>
      <c r="F11" s="384"/>
      <c r="G11" s="384"/>
      <c r="H11" s="384"/>
      <c r="I11" s="384"/>
      <c r="J11" s="384"/>
      <c r="K11" s="384"/>
    </row>
    <row r="12" spans="1:17" x14ac:dyDescent="0.2">
      <c r="A12" s="384"/>
      <c r="B12" s="384"/>
      <c r="C12" s="384"/>
      <c r="D12" s="384"/>
      <c r="E12" s="384"/>
      <c r="F12" s="384"/>
      <c r="G12" s="384"/>
      <c r="H12" s="384"/>
      <c r="I12" s="384"/>
      <c r="J12" s="384"/>
      <c r="K12" s="384"/>
    </row>
    <row r="13" spans="1:17" x14ac:dyDescent="0.2">
      <c r="A13" s="384"/>
      <c r="B13" s="384"/>
      <c r="C13" s="384"/>
      <c r="D13" s="384"/>
      <c r="E13" s="384"/>
      <c r="F13" s="384"/>
      <c r="G13" s="384"/>
      <c r="H13" s="384"/>
      <c r="I13" s="384"/>
      <c r="J13" s="384"/>
      <c r="K13" s="384"/>
    </row>
    <row r="14" spans="1:17" x14ac:dyDescent="0.2">
      <c r="A14" s="384"/>
      <c r="B14" s="384"/>
      <c r="C14" s="384"/>
      <c r="D14" s="384"/>
      <c r="E14" s="384"/>
      <c r="F14" s="384"/>
      <c r="G14" s="384"/>
      <c r="H14" s="384"/>
      <c r="I14" s="384"/>
      <c r="J14" s="384"/>
      <c r="K14" s="384"/>
    </row>
    <row r="15" spans="1:17" x14ac:dyDescent="0.2">
      <c r="A15" s="384"/>
      <c r="B15" s="384"/>
      <c r="C15" s="384"/>
      <c r="D15" s="384"/>
      <c r="E15" s="384"/>
      <c r="F15" s="384"/>
      <c r="G15" s="384"/>
      <c r="H15" s="384"/>
      <c r="I15" s="384"/>
      <c r="J15" s="384"/>
      <c r="K15" s="384"/>
    </row>
    <row r="16" spans="1:17" x14ac:dyDescent="0.2">
      <c r="A16" s="384"/>
      <c r="B16" s="384"/>
      <c r="C16" s="384"/>
      <c r="D16" s="384"/>
      <c r="E16" s="384"/>
      <c r="F16" s="384"/>
      <c r="G16" s="384"/>
      <c r="H16" s="384"/>
      <c r="I16" s="384"/>
      <c r="J16" s="384"/>
      <c r="K16" s="384"/>
    </row>
    <row r="17" spans="1:16" x14ac:dyDescent="0.2">
      <c r="A17" s="384"/>
      <c r="B17" s="384"/>
      <c r="C17" s="384"/>
      <c r="D17" s="384"/>
      <c r="E17" s="384"/>
      <c r="F17" s="384"/>
      <c r="G17" s="384"/>
      <c r="H17" s="384"/>
      <c r="I17" s="384"/>
      <c r="J17" s="384"/>
      <c r="K17" s="384"/>
    </row>
    <row r="18" spans="1:16" x14ac:dyDescent="0.2">
      <c r="A18" s="384"/>
      <c r="B18" s="384"/>
      <c r="C18" s="384"/>
      <c r="D18" s="384"/>
      <c r="E18" s="384"/>
      <c r="F18" s="384"/>
      <c r="G18" s="384"/>
      <c r="H18" s="384"/>
      <c r="I18" s="384"/>
      <c r="J18" s="384"/>
      <c r="K18" s="384"/>
    </row>
    <row r="19" spans="1:16" x14ac:dyDescent="0.2">
      <c r="A19" s="384"/>
      <c r="B19" s="384"/>
      <c r="C19" s="384"/>
      <c r="D19" s="384"/>
      <c r="E19" s="384"/>
      <c r="F19" s="384"/>
      <c r="G19" s="384"/>
      <c r="H19" s="384"/>
      <c r="I19" s="384"/>
      <c r="J19" s="384"/>
      <c r="K19" s="384"/>
    </row>
    <row r="20" spans="1:16" x14ac:dyDescent="0.2">
      <c r="A20" s="384"/>
      <c r="B20" s="384"/>
      <c r="C20" s="384"/>
      <c r="D20" s="384"/>
      <c r="E20" s="384"/>
      <c r="F20" s="384"/>
      <c r="G20" s="384"/>
      <c r="H20" s="384"/>
      <c r="I20" s="384"/>
      <c r="J20" s="384"/>
      <c r="K20" s="384"/>
    </row>
    <row r="21" spans="1:16" x14ac:dyDescent="0.2">
      <c r="A21" s="384"/>
      <c r="B21" s="384"/>
      <c r="C21" s="384"/>
      <c r="D21" s="384"/>
      <c r="E21" s="384"/>
      <c r="F21" s="384"/>
      <c r="G21" s="384"/>
      <c r="H21" s="384"/>
      <c r="I21" s="384"/>
      <c r="J21" s="384"/>
      <c r="K21" s="384"/>
    </row>
    <row r="22" spans="1:16" x14ac:dyDescent="0.2">
      <c r="A22" s="384"/>
      <c r="B22" s="384"/>
      <c r="C22" s="384"/>
      <c r="D22" s="384"/>
      <c r="E22" s="384"/>
      <c r="F22" s="384"/>
      <c r="G22" s="384"/>
      <c r="H22" s="384"/>
      <c r="I22" s="384"/>
      <c r="J22" s="384"/>
      <c r="K22" s="384"/>
    </row>
    <row r="23" spans="1:16" x14ac:dyDescent="0.2">
      <c r="A23" s="384"/>
      <c r="B23" s="384"/>
      <c r="C23" s="384"/>
      <c r="D23" s="384"/>
      <c r="E23" s="384"/>
      <c r="F23" s="384"/>
      <c r="G23" s="384"/>
      <c r="H23" s="384"/>
      <c r="I23" s="384"/>
      <c r="J23" s="384"/>
      <c r="K23" s="384"/>
    </row>
    <row r="24" spans="1:16" x14ac:dyDescent="0.2">
      <c r="A24" s="384"/>
      <c r="B24" s="384"/>
      <c r="C24" s="384"/>
      <c r="D24" s="384"/>
      <c r="E24" s="384"/>
      <c r="F24" s="384"/>
      <c r="G24" s="384"/>
      <c r="H24" s="384"/>
      <c r="I24" s="384"/>
      <c r="J24" s="384"/>
      <c r="K24" s="384"/>
    </row>
    <row r="25" spans="1:16" x14ac:dyDescent="0.2">
      <c r="A25" s="384"/>
      <c r="B25" s="384"/>
      <c r="C25" s="384"/>
      <c r="D25" s="384"/>
      <c r="E25" s="384"/>
      <c r="F25" s="384"/>
      <c r="G25" s="384"/>
      <c r="H25" s="384"/>
      <c r="I25" s="384"/>
      <c r="J25" s="384"/>
      <c r="K25" s="384"/>
    </row>
    <row r="26" spans="1:16" x14ac:dyDescent="0.2">
      <c r="B26" s="37"/>
      <c r="C26" s="37" t="s">
        <v>44</v>
      </c>
      <c r="D26" s="32"/>
      <c r="E26" s="37" t="s">
        <v>41</v>
      </c>
      <c r="F26" s="37" t="s">
        <v>41</v>
      </c>
      <c r="G26" s="37" t="s">
        <v>2</v>
      </c>
      <c r="H26" s="37" t="s">
        <v>2</v>
      </c>
      <c r="I26" s="93" t="s">
        <v>41</v>
      </c>
      <c r="J26" s="93" t="s">
        <v>97</v>
      </c>
      <c r="K26" s="37" t="s">
        <v>2</v>
      </c>
    </row>
    <row r="27" spans="1:16" x14ac:dyDescent="0.2">
      <c r="A27" s="9"/>
      <c r="B27" s="38" t="s">
        <v>41</v>
      </c>
      <c r="C27" s="33" t="s">
        <v>2</v>
      </c>
      <c r="D27" s="34"/>
      <c r="E27" s="38" t="s">
        <v>8</v>
      </c>
      <c r="F27" s="38" t="s">
        <v>9</v>
      </c>
      <c r="G27" s="38" t="s">
        <v>8</v>
      </c>
      <c r="H27" s="38" t="s">
        <v>9</v>
      </c>
      <c r="I27" s="33" t="s">
        <v>13</v>
      </c>
      <c r="J27" s="33" t="s">
        <v>13</v>
      </c>
      <c r="K27" s="33" t="s">
        <v>13</v>
      </c>
    </row>
    <row r="28" spans="1:16" x14ac:dyDescent="0.2">
      <c r="A28" s="1">
        <v>41640</v>
      </c>
      <c r="B28" s="12">
        <v>114.66800000000001</v>
      </c>
      <c r="C28" s="12">
        <v>235.85499999999999</v>
      </c>
      <c r="E28" s="41">
        <f>MIN($B$28,$B$40,$B$52,$B$64,$B$76)</f>
        <v>114.66800000000001</v>
      </c>
      <c r="F28" s="41">
        <f>MAX($B$28,$B$40,$B$52,$B$64,$B$76)</f>
        <v>170.24700000000001</v>
      </c>
      <c r="G28" s="41">
        <f>MIN($C$28,$C$40,$C$52,$C$64,$C$76)</f>
        <v>235.85499999999999</v>
      </c>
      <c r="H28" s="41">
        <f>MAX($C$28,$C$40,$C$52,$C$64,$C$76)</f>
        <v>261.64800000000002</v>
      </c>
      <c r="I28" s="12">
        <f t="shared" ref="I28:K59" si="0">F28-E28</f>
        <v>55.579000000000008</v>
      </c>
      <c r="J28" s="12">
        <f t="shared" si="0"/>
        <v>65.607999999999976</v>
      </c>
      <c r="K28" s="12">
        <f t="shared" si="0"/>
        <v>25.793000000000035</v>
      </c>
      <c r="N28" s="14"/>
    </row>
    <row r="29" spans="1:16" x14ac:dyDescent="0.2">
      <c r="A29" s="1">
        <v>41671</v>
      </c>
      <c r="B29" s="12">
        <v>113.10299999999999</v>
      </c>
      <c r="C29" s="12">
        <v>229.499</v>
      </c>
      <c r="E29" s="41">
        <f>MIN($B$29,$B$41,$B$53,$B$65,$B$77)</f>
        <v>113.10299999999999</v>
      </c>
      <c r="F29" s="41">
        <f>MAX($B$29,$B$41,$B$53,$B$65,$B$77)</f>
        <v>162.83199999999999</v>
      </c>
      <c r="G29" s="41">
        <f>MIN($C$29,$C$41,$C$53,$C$65,$C$77)</f>
        <v>229.499</v>
      </c>
      <c r="H29" s="41">
        <f>MAX($C$29,$C$41,$C$53,$C$65,$C$77)</f>
        <v>256.21899999999999</v>
      </c>
      <c r="I29" s="12">
        <f t="shared" si="0"/>
        <v>49.728999999999999</v>
      </c>
      <c r="J29" s="12">
        <f t="shared" si="0"/>
        <v>66.667000000000002</v>
      </c>
      <c r="K29" s="12">
        <f t="shared" si="0"/>
        <v>26.72</v>
      </c>
      <c r="N29" s="12"/>
      <c r="P29" s="8"/>
    </row>
    <row r="30" spans="1:16" x14ac:dyDescent="0.2">
      <c r="A30" s="1">
        <v>41699</v>
      </c>
      <c r="B30" s="12">
        <v>115.227</v>
      </c>
      <c r="C30" s="12">
        <v>221.61199999999999</v>
      </c>
      <c r="E30" s="41">
        <f>MIN($B$30,$B$42,$B$54,$B$66,$B$78)</f>
        <v>115.227</v>
      </c>
      <c r="F30" s="41">
        <f>MAX($B$30,$B$42,$B$54,$B$66,$B$78)</f>
        <v>160.07300000000001</v>
      </c>
      <c r="G30" s="41">
        <f>MIN($C$30,$C$42,$C$54,$C$66,$C$78)</f>
        <v>221.61199999999999</v>
      </c>
      <c r="H30" s="41">
        <f>MAX($C$30,$C$42,$C$54,$C$66,$C$78)</f>
        <v>243.71600000000001</v>
      </c>
      <c r="I30" s="12">
        <f t="shared" si="0"/>
        <v>44.846000000000004</v>
      </c>
      <c r="J30" s="12">
        <f t="shared" si="0"/>
        <v>61.538999999999987</v>
      </c>
      <c r="K30" s="12">
        <f t="shared" si="0"/>
        <v>22.104000000000013</v>
      </c>
      <c r="N30" s="12"/>
    </row>
    <row r="31" spans="1:16" x14ac:dyDescent="0.2">
      <c r="A31" s="1">
        <v>41730</v>
      </c>
      <c r="B31" s="12">
        <v>116.69199999999999</v>
      </c>
      <c r="C31" s="12">
        <v>216.76</v>
      </c>
      <c r="E31" s="41">
        <f>MIN($B$31,$B$43,$B$55,$B$67,$B$79)</f>
        <v>116.69199999999999</v>
      </c>
      <c r="F31" s="41">
        <f>MAX($B$31,$B$43,$B$55,$B$67,$B$79)</f>
        <v>154.95699999999999</v>
      </c>
      <c r="G31" s="41">
        <f>MIN($C$31,$C$43,$C$55,$C$67,$C$79)</f>
        <v>216.76</v>
      </c>
      <c r="H31" s="41">
        <f>MAX($C$31,$C$43,$C$55,$C$67,$C$79)</f>
        <v>243.511</v>
      </c>
      <c r="I31" s="12">
        <f t="shared" si="0"/>
        <v>38.265000000000001</v>
      </c>
      <c r="J31" s="12">
        <f t="shared" si="0"/>
        <v>61.802999999999997</v>
      </c>
      <c r="K31" s="12">
        <f t="shared" si="0"/>
        <v>26.751000000000005</v>
      </c>
      <c r="N31" s="12"/>
    </row>
    <row r="32" spans="1:16" x14ac:dyDescent="0.2">
      <c r="A32" s="1">
        <v>41760</v>
      </c>
      <c r="B32" s="12">
        <v>121.56399999999999</v>
      </c>
      <c r="C32" s="12">
        <v>218.15199999999999</v>
      </c>
      <c r="E32" s="41">
        <f>MIN($B$32,$B$44,$B$56,$B$68,$B$80)</f>
        <v>115.199</v>
      </c>
      <c r="F32" s="41">
        <f>MAX($B$32,$B$44,$B$56,$B$68,$B$80)</f>
        <v>154.947</v>
      </c>
      <c r="G32" s="41">
        <f>MIN($C$32,$C$44,$C$56,$C$68,$C$80)</f>
        <v>218.15199999999999</v>
      </c>
      <c r="H32" s="41">
        <f>MAX($C$32,$C$44,$C$56,$C$68,$C$80)</f>
        <v>243.40899999999999</v>
      </c>
      <c r="I32" s="12">
        <f t="shared" si="0"/>
        <v>39.748000000000005</v>
      </c>
      <c r="J32" s="12">
        <f t="shared" si="0"/>
        <v>63.204999999999984</v>
      </c>
      <c r="K32" s="12">
        <f t="shared" si="0"/>
        <v>25.257000000000005</v>
      </c>
      <c r="N32" s="12"/>
    </row>
    <row r="33" spans="1:14" x14ac:dyDescent="0.2">
      <c r="A33" s="1">
        <v>41791</v>
      </c>
      <c r="B33" s="12">
        <v>121.58499999999999</v>
      </c>
      <c r="C33" s="12">
        <v>219.25200000000001</v>
      </c>
      <c r="E33" s="41">
        <f>MIN($B$33,$B$45,$B$57,$B$69,$B$81)</f>
        <v>120.379</v>
      </c>
      <c r="F33" s="41">
        <f>MAX($B$33,$B$45,$B$57,$B$69,$B$81)</f>
        <v>152.06</v>
      </c>
      <c r="G33" s="41">
        <f>MIN($C$33,$C$45,$C$57,$C$69,$C$81)</f>
        <v>219.25200000000001</v>
      </c>
      <c r="H33" s="41">
        <f>MAX($C$33,$C$45,$C$57,$C$69,$C$81)</f>
        <v>242.66200000000001</v>
      </c>
      <c r="I33" s="12">
        <f t="shared" si="0"/>
        <v>31.680999999999997</v>
      </c>
      <c r="J33" s="12">
        <f t="shared" si="0"/>
        <v>67.192000000000007</v>
      </c>
      <c r="K33" s="12">
        <f t="shared" si="0"/>
        <v>23.409999999999997</v>
      </c>
      <c r="N33" s="12"/>
    </row>
    <row r="34" spans="1:14" x14ac:dyDescent="0.2">
      <c r="A34" s="1">
        <v>41821</v>
      </c>
      <c r="B34" s="12">
        <v>125.45699999999999</v>
      </c>
      <c r="C34" s="12">
        <v>217.56100000000001</v>
      </c>
      <c r="E34" s="41">
        <f>MIN($B$34,$B$46,$B$58,$B$70,$B$82)</f>
        <v>125.45699999999999</v>
      </c>
      <c r="F34" s="41">
        <f>MAX($B$34,$B$46,$B$58,$B$70,$B$82)</f>
        <v>156.50700000000001</v>
      </c>
      <c r="G34" s="41">
        <f>MIN($C$34,$C$46,$C$58,$C$70,$C$82)</f>
        <v>217.56100000000001</v>
      </c>
      <c r="H34" s="41">
        <f>MAX($C$34,$C$46,$C$58,$C$70,$C$82)</f>
        <v>240.93199999999999</v>
      </c>
      <c r="I34" s="12">
        <f t="shared" si="0"/>
        <v>31.050000000000011</v>
      </c>
      <c r="J34" s="12">
        <f t="shared" si="0"/>
        <v>61.054000000000002</v>
      </c>
      <c r="K34" s="12">
        <f t="shared" si="0"/>
        <v>23.370999999999981</v>
      </c>
      <c r="N34" s="12"/>
    </row>
    <row r="35" spans="1:14" x14ac:dyDescent="0.2">
      <c r="A35" s="1">
        <v>41852</v>
      </c>
      <c r="B35" s="12">
        <v>128.31299999999999</v>
      </c>
      <c r="C35" s="12">
        <v>212.14500000000001</v>
      </c>
      <c r="E35" s="41">
        <f>MIN($B$35,$B$47,$B$59,$B$71,$B$83)</f>
        <v>128.31299999999999</v>
      </c>
      <c r="F35" s="41">
        <f>MAX($B$35,$B$47,$B$59,$B$71,$B$83)</f>
        <v>160.33799999999999</v>
      </c>
      <c r="G35" s="41">
        <f>MIN($C$35,$C$47,$C$59,$C$71,$C$83)</f>
        <v>212.14500000000001</v>
      </c>
      <c r="H35" s="41">
        <f>MAX($C$35,$C$47,$C$59,$C$71,$C$83)</f>
        <v>236.083</v>
      </c>
      <c r="I35" s="12">
        <f t="shared" si="0"/>
        <v>32.025000000000006</v>
      </c>
      <c r="J35" s="12">
        <f t="shared" si="0"/>
        <v>51.807000000000016</v>
      </c>
      <c r="K35" s="12">
        <f t="shared" si="0"/>
        <v>23.937999999999988</v>
      </c>
      <c r="N35" s="12"/>
    </row>
    <row r="36" spans="1:14" x14ac:dyDescent="0.2">
      <c r="A36" s="1">
        <v>41883</v>
      </c>
      <c r="B36" s="12">
        <v>131.43600000000001</v>
      </c>
      <c r="C36" s="12">
        <v>212.45099999999999</v>
      </c>
      <c r="E36" s="41">
        <f>MIN($B$36,$B$48,$B$60,$B$72,$B$84)</f>
        <v>131.43600000000001</v>
      </c>
      <c r="F36" s="41">
        <f>MAX($B$36,$B$48,$B$60,$B$72,$B$84)</f>
        <v>161.05099999999999</v>
      </c>
      <c r="G36" s="41">
        <f>MIN($C$36,$C$48,$C$60,$C$72,$C$84)</f>
        <v>212.45099999999999</v>
      </c>
      <c r="H36" s="41">
        <f>MAX($C$36,$C$48,$C$60,$C$72,$C$84)</f>
        <v>239.65799999999999</v>
      </c>
      <c r="I36" s="12">
        <f t="shared" si="0"/>
        <v>29.614999999999981</v>
      </c>
      <c r="J36" s="12">
        <f t="shared" si="0"/>
        <v>51.400000000000006</v>
      </c>
      <c r="K36" s="12">
        <f t="shared" si="0"/>
        <v>27.206999999999994</v>
      </c>
      <c r="N36" s="12"/>
    </row>
    <row r="37" spans="1:14" x14ac:dyDescent="0.2">
      <c r="A37" s="1">
        <v>41913</v>
      </c>
      <c r="B37" s="12">
        <v>120.372</v>
      </c>
      <c r="C37" s="12">
        <v>203.673</v>
      </c>
      <c r="E37" s="41">
        <f>MIN($B$37,$B$49,$B$61,$B$73,$B$85)</f>
        <v>120.372</v>
      </c>
      <c r="F37" s="41">
        <f>MAX($B$37,$B$49,$B$61,$B$73,$B$85)</f>
        <v>154.715</v>
      </c>
      <c r="G37" s="41">
        <f>MIN($C$37,$C$49,$C$61,$C$73,$C$85)</f>
        <v>203.673</v>
      </c>
      <c r="H37" s="41">
        <f>MAX($C$37,$C$49,$C$61,$C$73,$C$85)</f>
        <v>232.12700000000001</v>
      </c>
      <c r="I37" s="12">
        <f t="shared" si="0"/>
        <v>34.343000000000004</v>
      </c>
      <c r="J37" s="12">
        <f t="shared" si="0"/>
        <v>48.957999999999998</v>
      </c>
      <c r="K37" s="12">
        <f t="shared" si="0"/>
        <v>28.454000000000008</v>
      </c>
      <c r="N37" s="12"/>
    </row>
    <row r="38" spans="1:14" x14ac:dyDescent="0.2">
      <c r="A38" s="1">
        <v>41944</v>
      </c>
      <c r="B38" s="12">
        <v>126.215</v>
      </c>
      <c r="C38" s="12">
        <v>219.55500000000001</v>
      </c>
      <c r="E38" s="41">
        <f>MIN($B$38,$B$50,$B$62,$B$74,$B$86)</f>
        <v>126.215</v>
      </c>
      <c r="F38" s="41">
        <f>MAX($B$38,$B$50,$B$62,$B$74,$B$86)</f>
        <v>161.27799999999999</v>
      </c>
      <c r="G38" s="41">
        <f>MIN($C$38,$C$50,$C$62,$C$74,$C$86)</f>
        <v>219.55500000000001</v>
      </c>
      <c r="H38" s="41">
        <f>MAX($C$38,$C$50,$C$62,$C$74,$C$86)</f>
        <v>233.84200000000001</v>
      </c>
      <c r="I38" s="12">
        <f t="shared" si="0"/>
        <v>35.062999999999988</v>
      </c>
      <c r="J38" s="12">
        <f t="shared" si="0"/>
        <v>58.277000000000015</v>
      </c>
      <c r="K38" s="12">
        <f t="shared" si="0"/>
        <v>14.287000000000006</v>
      </c>
      <c r="N38" s="12"/>
    </row>
    <row r="39" spans="1:14" x14ac:dyDescent="0.2">
      <c r="A39" s="1">
        <v>41974</v>
      </c>
      <c r="B39" s="12">
        <v>136.286</v>
      </c>
      <c r="C39" s="12">
        <v>240.36799999999999</v>
      </c>
      <c r="E39" s="41">
        <f>MIN($B$39,$B$51,$B$63,$B$75,$B$87)</f>
        <v>136.286</v>
      </c>
      <c r="F39" s="41">
        <f>MAX($B$39,$B$51,$B$63,$B$75,$B$87)</f>
        <v>166.095</v>
      </c>
      <c r="G39" s="41">
        <f>MIN($C$39,$C$51,$C$63,$C$75,$C$87)</f>
        <v>235.465</v>
      </c>
      <c r="H39" s="41">
        <f>MAX($C$39,$C$51,$C$63,$C$75,$C$87)</f>
        <v>248.06299999999999</v>
      </c>
      <c r="I39" s="12">
        <f t="shared" si="0"/>
        <v>29.808999999999997</v>
      </c>
      <c r="J39" s="12">
        <f t="shared" si="0"/>
        <v>69.37</v>
      </c>
      <c r="K39" s="12">
        <f t="shared" si="0"/>
        <v>12.597999999999985</v>
      </c>
      <c r="N39" s="12"/>
    </row>
    <row r="40" spans="1:14" x14ac:dyDescent="0.2">
      <c r="A40" s="1">
        <v>42005</v>
      </c>
      <c r="B40" s="12">
        <v>132.608</v>
      </c>
      <c r="C40" s="12">
        <v>243.977</v>
      </c>
      <c r="E40" s="41">
        <f>MIN($B$28,$B$40,$B$52,$B$64,$B$76)</f>
        <v>114.66800000000001</v>
      </c>
      <c r="F40" s="41">
        <f>MAX($B$28,$B$40,$B$52,$B$64,$B$76)</f>
        <v>170.24700000000001</v>
      </c>
      <c r="G40" s="41">
        <f>MIN($C$28,$C$40,$C$52,$C$64,$C$76)</f>
        <v>235.85499999999999</v>
      </c>
      <c r="H40" s="41">
        <f>MAX($C$28,$C$40,$C$52,$C$64,$C$76)</f>
        <v>261.64800000000002</v>
      </c>
      <c r="I40" s="12">
        <f t="shared" si="0"/>
        <v>55.579000000000008</v>
      </c>
      <c r="J40" s="12">
        <f t="shared" si="0"/>
        <v>65.607999999999976</v>
      </c>
      <c r="K40" s="12">
        <f t="shared" si="0"/>
        <v>25.793000000000035</v>
      </c>
      <c r="N40" s="12"/>
    </row>
    <row r="41" spans="1:14" x14ac:dyDescent="0.2">
      <c r="A41" s="1">
        <v>42036</v>
      </c>
      <c r="B41" s="12">
        <v>123.608</v>
      </c>
      <c r="C41" s="12">
        <v>241.34800000000001</v>
      </c>
      <c r="E41" s="41">
        <f>MIN($B$29,$B$41,$B$53,$B$65,$B$77)</f>
        <v>113.10299999999999</v>
      </c>
      <c r="F41" s="41">
        <f>MAX($B$29,$B$41,$B$53,$B$65,$B$77)</f>
        <v>162.83199999999999</v>
      </c>
      <c r="G41" s="41">
        <f>MIN($C$29,$C$41,$C$53,$C$65,$C$77)</f>
        <v>229.499</v>
      </c>
      <c r="H41" s="41">
        <f>MAX($C$29,$C$41,$C$53,$C$65,$C$77)</f>
        <v>256.21899999999999</v>
      </c>
      <c r="I41" s="12">
        <f t="shared" si="0"/>
        <v>49.728999999999999</v>
      </c>
      <c r="J41" s="12">
        <f t="shared" si="0"/>
        <v>66.667000000000002</v>
      </c>
      <c r="K41" s="12">
        <f t="shared" si="0"/>
        <v>26.72</v>
      </c>
      <c r="N41" s="12"/>
    </row>
    <row r="42" spans="1:14" x14ac:dyDescent="0.2">
      <c r="A42" s="1">
        <v>42064</v>
      </c>
      <c r="B42" s="12">
        <v>128.69200000000001</v>
      </c>
      <c r="C42" s="12">
        <v>232.93100000000001</v>
      </c>
      <c r="E42" s="41">
        <f>MIN($B$30,$B$42,$B$54,$B$66,$B$78)</f>
        <v>115.227</v>
      </c>
      <c r="F42" s="41">
        <f>MAX($B$30,$B$42,$B$54,$B$66,$B$78)</f>
        <v>160.07300000000001</v>
      </c>
      <c r="G42" s="41">
        <f>MIN($C$30,$C$42,$C$54,$C$66,$C$78)</f>
        <v>221.61199999999999</v>
      </c>
      <c r="H42" s="41">
        <f>MAX($C$30,$C$42,$C$54,$C$66,$C$78)</f>
        <v>243.71600000000001</v>
      </c>
      <c r="I42" s="12">
        <f t="shared" si="0"/>
        <v>44.846000000000004</v>
      </c>
      <c r="J42" s="12">
        <f t="shared" si="0"/>
        <v>61.538999999999987</v>
      </c>
      <c r="K42" s="12">
        <f t="shared" si="0"/>
        <v>22.104000000000013</v>
      </c>
      <c r="N42" s="12"/>
    </row>
    <row r="43" spans="1:14" x14ac:dyDescent="0.2">
      <c r="A43" s="1">
        <v>42095</v>
      </c>
      <c r="B43" s="12">
        <v>129.77600000000001</v>
      </c>
      <c r="C43" s="12">
        <v>228.58099999999999</v>
      </c>
      <c r="E43" s="41">
        <f>MIN($B$31,$B$43,$B$55,$B$67,$B$79)</f>
        <v>116.69199999999999</v>
      </c>
      <c r="F43" s="41">
        <f>MAX($B$31,$B$43,$B$55,$B$67,$B$79)</f>
        <v>154.95699999999999</v>
      </c>
      <c r="G43" s="41">
        <f>MIN($C$31,$C$43,$C$55,$C$67,$C$79)</f>
        <v>216.76</v>
      </c>
      <c r="H43" s="41">
        <f>MAX($C$31,$C$43,$C$55,$C$67,$C$79)</f>
        <v>243.511</v>
      </c>
      <c r="I43" s="12">
        <f t="shared" si="0"/>
        <v>38.265000000000001</v>
      </c>
      <c r="J43" s="12">
        <f t="shared" si="0"/>
        <v>61.802999999999997</v>
      </c>
      <c r="K43" s="12">
        <f t="shared" si="0"/>
        <v>26.751000000000005</v>
      </c>
      <c r="N43" s="12"/>
    </row>
    <row r="44" spans="1:14" x14ac:dyDescent="0.2">
      <c r="A44" s="1">
        <v>42125</v>
      </c>
      <c r="B44" s="12">
        <v>135.40199999999999</v>
      </c>
      <c r="C44" s="12">
        <v>222.584</v>
      </c>
      <c r="E44" s="41">
        <f>MIN($B$32,$B$44,$B$56,$B$68,$B$80)</f>
        <v>115.199</v>
      </c>
      <c r="F44" s="41">
        <f>MAX($B$32,$B$44,$B$56,$B$68,$B$80)</f>
        <v>154.947</v>
      </c>
      <c r="G44" s="41">
        <f>MIN($C$32,$C$44,$C$56,$C$68,$C$80)</f>
        <v>218.15199999999999</v>
      </c>
      <c r="H44" s="41">
        <f>MAX($C$32,$C$44,$C$56,$C$68,$C$80)</f>
        <v>243.40899999999999</v>
      </c>
      <c r="I44" s="12">
        <f t="shared" si="0"/>
        <v>39.748000000000005</v>
      </c>
      <c r="J44" s="12">
        <f t="shared" si="0"/>
        <v>63.204999999999984</v>
      </c>
      <c r="K44" s="12">
        <f t="shared" si="0"/>
        <v>25.257000000000005</v>
      </c>
      <c r="N44" s="12"/>
    </row>
    <row r="45" spans="1:14" x14ac:dyDescent="0.2">
      <c r="A45" s="1">
        <v>42156</v>
      </c>
      <c r="B45" s="12">
        <v>139.636</v>
      </c>
      <c r="C45" s="12">
        <v>221.09899999999999</v>
      </c>
      <c r="E45" s="41">
        <f>MIN($B$33,$B$45,$B$57,$B$69,$B$81)</f>
        <v>120.379</v>
      </c>
      <c r="F45" s="41">
        <f>MAX($B$33,$B$45,$B$57,$B$69,$B$81)</f>
        <v>152.06</v>
      </c>
      <c r="G45" s="41">
        <f>MIN($C$33,$C$45,$C$57,$C$69,$C$81)</f>
        <v>219.25200000000001</v>
      </c>
      <c r="H45" s="41">
        <f>MAX($C$33,$C$45,$C$57,$C$69,$C$81)</f>
        <v>242.66200000000001</v>
      </c>
      <c r="I45" s="12">
        <f t="shared" si="0"/>
        <v>31.680999999999997</v>
      </c>
      <c r="J45" s="12">
        <f t="shared" si="0"/>
        <v>67.192000000000007</v>
      </c>
      <c r="K45" s="12">
        <f t="shared" si="0"/>
        <v>23.409999999999997</v>
      </c>
      <c r="N45" s="12"/>
    </row>
    <row r="46" spans="1:14" x14ac:dyDescent="0.2">
      <c r="A46" s="1">
        <v>42186</v>
      </c>
      <c r="B46" s="12">
        <v>142.053</v>
      </c>
      <c r="C46" s="12">
        <v>217.71899999999999</v>
      </c>
      <c r="E46" s="41">
        <f>MIN($B$34,$B$46,$B$58,$B$70,$B$82)</f>
        <v>125.45699999999999</v>
      </c>
      <c r="F46" s="41">
        <f>MAX($B$34,$B$46,$B$58,$B$70,$B$82)</f>
        <v>156.50700000000001</v>
      </c>
      <c r="G46" s="41">
        <f>MIN($C$34,$C$46,$C$58,$C$70,$C$82)</f>
        <v>217.56100000000001</v>
      </c>
      <c r="H46" s="41">
        <f>MAX($C$34,$C$46,$C$58,$C$70,$C$82)</f>
        <v>240.93199999999999</v>
      </c>
      <c r="I46" s="12">
        <f t="shared" si="0"/>
        <v>31.050000000000011</v>
      </c>
      <c r="J46" s="12">
        <f t="shared" si="0"/>
        <v>61.054000000000002</v>
      </c>
      <c r="K46" s="12">
        <f t="shared" si="0"/>
        <v>23.370999999999981</v>
      </c>
      <c r="N46" s="12"/>
    </row>
    <row r="47" spans="1:14" x14ac:dyDescent="0.2">
      <c r="A47" s="1">
        <v>42217</v>
      </c>
      <c r="B47" s="12">
        <v>152.529</v>
      </c>
      <c r="C47" s="12">
        <v>218.255</v>
      </c>
      <c r="E47" s="41">
        <f>MIN($B$35,$B$47,$B$59,$B$71,$B$83)</f>
        <v>128.31299999999999</v>
      </c>
      <c r="F47" s="41">
        <f>MAX($B$35,$B$47,$B$59,$B$71,$B$83)</f>
        <v>160.33799999999999</v>
      </c>
      <c r="G47" s="41">
        <f>MIN($C$35,$C$47,$C$59,$C$71,$C$83)</f>
        <v>212.14500000000001</v>
      </c>
      <c r="H47" s="41">
        <f>MAX($C$35,$C$47,$C$59,$C$71,$C$83)</f>
        <v>236.083</v>
      </c>
      <c r="I47" s="12">
        <f t="shared" si="0"/>
        <v>32.025000000000006</v>
      </c>
      <c r="J47" s="12">
        <f t="shared" si="0"/>
        <v>51.807000000000016</v>
      </c>
      <c r="K47" s="12">
        <f t="shared" si="0"/>
        <v>23.937999999999988</v>
      </c>
      <c r="N47" s="12"/>
    </row>
    <row r="48" spans="1:14" x14ac:dyDescent="0.2">
      <c r="A48" s="1">
        <v>42248</v>
      </c>
      <c r="B48" s="12">
        <v>149.40299999999999</v>
      </c>
      <c r="C48" s="12">
        <v>225.21600000000001</v>
      </c>
      <c r="E48" s="41">
        <f>MIN($B$36,$B$48,$B$60,$B$72,$B$84)</f>
        <v>131.43600000000001</v>
      </c>
      <c r="F48" s="41">
        <f>MAX($B$36,$B$48,$B$60,$B$72,$B$84)</f>
        <v>161.05099999999999</v>
      </c>
      <c r="G48" s="41">
        <f>MIN($C$36,$C$48,$C$60,$C$72,$C$84)</f>
        <v>212.45099999999999</v>
      </c>
      <c r="H48" s="41">
        <f>MAX($C$36,$C$48,$C$60,$C$72,$C$84)</f>
        <v>239.65799999999999</v>
      </c>
      <c r="I48" s="12">
        <f t="shared" si="0"/>
        <v>29.614999999999981</v>
      </c>
      <c r="J48" s="12">
        <f t="shared" si="0"/>
        <v>51.400000000000006</v>
      </c>
      <c r="K48" s="12">
        <f t="shared" si="0"/>
        <v>27.206999999999994</v>
      </c>
      <c r="N48" s="12"/>
    </row>
    <row r="49" spans="1:14" x14ac:dyDescent="0.2">
      <c r="A49" s="1">
        <v>42278</v>
      </c>
      <c r="B49" s="12">
        <v>143.625</v>
      </c>
      <c r="C49" s="12">
        <v>217.35599999999999</v>
      </c>
      <c r="E49" s="41">
        <f>MIN($B$37,$B$49,$B$61,$B$73,$B$85)</f>
        <v>120.372</v>
      </c>
      <c r="F49" s="41">
        <f>MAX($B$37,$B$49,$B$61,$B$73,$B$85)</f>
        <v>154.715</v>
      </c>
      <c r="G49" s="41">
        <f>MIN($C$37,$C$49,$C$61,$C$73,$C$85)</f>
        <v>203.673</v>
      </c>
      <c r="H49" s="41">
        <f>MAX($C$37,$C$49,$C$61,$C$73,$C$85)</f>
        <v>232.12700000000001</v>
      </c>
      <c r="I49" s="12">
        <f t="shared" si="0"/>
        <v>34.343000000000004</v>
      </c>
      <c r="J49" s="12">
        <f t="shared" si="0"/>
        <v>48.957999999999998</v>
      </c>
      <c r="K49" s="12">
        <f t="shared" si="0"/>
        <v>28.454000000000008</v>
      </c>
      <c r="N49" s="12"/>
    </row>
    <row r="50" spans="1:14" x14ac:dyDescent="0.2">
      <c r="A50" s="1">
        <v>42309</v>
      </c>
      <c r="B50" s="12">
        <v>157.21</v>
      </c>
      <c r="C50" s="12">
        <v>222.93700000000001</v>
      </c>
      <c r="E50" s="41">
        <f>MIN($B$38,$B$50,$B$62,$B$74,$B$86)</f>
        <v>126.215</v>
      </c>
      <c r="F50" s="41">
        <f>MAX($B$38,$B$50,$B$62,$B$74,$B$86)</f>
        <v>161.27799999999999</v>
      </c>
      <c r="G50" s="41">
        <f>MIN($C$38,$C$50,$C$62,$C$74,$C$86)</f>
        <v>219.55500000000001</v>
      </c>
      <c r="H50" s="41">
        <f>MAX($C$38,$C$50,$C$62,$C$74,$C$86)</f>
        <v>233.84200000000001</v>
      </c>
      <c r="I50" s="12">
        <f t="shared" si="0"/>
        <v>35.062999999999988</v>
      </c>
      <c r="J50" s="12">
        <f t="shared" si="0"/>
        <v>58.277000000000015</v>
      </c>
      <c r="K50" s="12">
        <f t="shared" si="0"/>
        <v>14.287000000000006</v>
      </c>
      <c r="N50" s="12"/>
    </row>
    <row r="51" spans="1:14" x14ac:dyDescent="0.2">
      <c r="A51" s="1">
        <v>42339</v>
      </c>
      <c r="B51" s="12">
        <v>161.32599999999999</v>
      </c>
      <c r="C51" s="12">
        <v>235.465</v>
      </c>
      <c r="E51" s="41">
        <f>MIN($B$39,$B$51,$B$63,$B$75,$B$87)</f>
        <v>136.286</v>
      </c>
      <c r="F51" s="41">
        <f>MAX($B$39,$B$51,$B$63,$B$75,$B$87)</f>
        <v>166.095</v>
      </c>
      <c r="G51" s="41">
        <f>MIN($C$39,$C$51,$C$63,$C$75,$C$87)</f>
        <v>235.465</v>
      </c>
      <c r="H51" s="41">
        <f>MAX($C$39,$C$51,$C$63,$C$75,$C$87)</f>
        <v>248.06299999999999</v>
      </c>
      <c r="I51" s="12">
        <f t="shared" si="0"/>
        <v>29.808999999999997</v>
      </c>
      <c r="J51" s="12">
        <f t="shared" si="0"/>
        <v>69.37</v>
      </c>
      <c r="K51" s="12">
        <f t="shared" si="0"/>
        <v>12.597999999999985</v>
      </c>
      <c r="N51" s="12"/>
    </row>
    <row r="52" spans="1:14" x14ac:dyDescent="0.2">
      <c r="A52" s="1">
        <v>42370</v>
      </c>
      <c r="B52" s="12">
        <v>160.595</v>
      </c>
      <c r="C52" s="12">
        <v>261.64800000000002</v>
      </c>
      <c r="E52" s="41">
        <f>MIN($B$28,$B$40,$B$52,$B$64,$B$76)</f>
        <v>114.66800000000001</v>
      </c>
      <c r="F52" s="41">
        <f>MAX($B$28,$B$40,$B$52,$B$64,$B$76)</f>
        <v>170.24700000000001</v>
      </c>
      <c r="G52" s="41">
        <f>MIN($C$28,$C$40,$C$52,$C$64,$C$76)</f>
        <v>235.85499999999999</v>
      </c>
      <c r="H52" s="41">
        <f>MAX($C$28,$C$40,$C$52,$C$64,$C$76)</f>
        <v>261.64800000000002</v>
      </c>
      <c r="I52" s="12">
        <f t="shared" si="0"/>
        <v>55.579000000000008</v>
      </c>
      <c r="J52" s="12">
        <f t="shared" si="0"/>
        <v>65.607999999999976</v>
      </c>
      <c r="K52" s="12">
        <f t="shared" si="0"/>
        <v>25.793000000000035</v>
      </c>
      <c r="N52" s="12"/>
    </row>
    <row r="53" spans="1:14" x14ac:dyDescent="0.2">
      <c r="A53" s="1">
        <v>42401</v>
      </c>
      <c r="B53" s="12">
        <v>162.49600000000001</v>
      </c>
      <c r="C53" s="12">
        <v>256.21899999999999</v>
      </c>
      <c r="E53" s="41">
        <f>MIN($B$29,$B$41,$B$53,$B$65,$B$77)</f>
        <v>113.10299999999999</v>
      </c>
      <c r="F53" s="41">
        <f>MAX($B$29,$B$41,$B$53,$B$65,$B$77)</f>
        <v>162.83199999999999</v>
      </c>
      <c r="G53" s="41">
        <f>MIN($C$29,$C$41,$C$53,$C$65,$C$77)</f>
        <v>229.499</v>
      </c>
      <c r="H53" s="41">
        <f>MAX($C$29,$C$41,$C$53,$C$65,$C$77)</f>
        <v>256.21899999999999</v>
      </c>
      <c r="I53" s="12">
        <f t="shared" si="0"/>
        <v>49.728999999999999</v>
      </c>
      <c r="J53" s="12">
        <f t="shared" si="0"/>
        <v>66.667000000000002</v>
      </c>
      <c r="K53" s="12">
        <f t="shared" si="0"/>
        <v>26.72</v>
      </c>
      <c r="N53" s="12"/>
    </row>
    <row r="54" spans="1:14" x14ac:dyDescent="0.2">
      <c r="A54" s="1">
        <v>42430</v>
      </c>
      <c r="B54" s="12">
        <v>160.07300000000001</v>
      </c>
      <c r="C54" s="12">
        <v>243.71600000000001</v>
      </c>
      <c r="E54" s="41">
        <f>MIN($B$30,$B$42,$B$54,$B$66,$B$78)</f>
        <v>115.227</v>
      </c>
      <c r="F54" s="41">
        <f>MAX($B$30,$B$42,$B$54,$B$66,$B$78)</f>
        <v>160.07300000000001</v>
      </c>
      <c r="G54" s="41">
        <f>MIN($C$30,$C$42,$C$54,$C$66,$C$78)</f>
        <v>221.61199999999999</v>
      </c>
      <c r="H54" s="41">
        <f>MAX($C$30,$C$42,$C$54,$C$66,$C$78)</f>
        <v>243.71600000000001</v>
      </c>
      <c r="I54" s="12">
        <f t="shared" si="0"/>
        <v>44.846000000000004</v>
      </c>
      <c r="J54" s="12">
        <f t="shared" si="0"/>
        <v>61.538999999999987</v>
      </c>
      <c r="K54" s="12">
        <f t="shared" si="0"/>
        <v>22.104000000000013</v>
      </c>
      <c r="N54" s="12"/>
    </row>
    <row r="55" spans="1:14" x14ac:dyDescent="0.2">
      <c r="A55" s="1">
        <v>42461</v>
      </c>
      <c r="B55" s="12">
        <v>154.74100000000001</v>
      </c>
      <c r="C55" s="12">
        <v>243.47900000000001</v>
      </c>
      <c r="E55" s="41">
        <f>MIN($B$31,$B$43,$B$55,$B$67,$B$79)</f>
        <v>116.69199999999999</v>
      </c>
      <c r="F55" s="41">
        <f>MAX($B$31,$B$43,$B$55,$B$67,$B$79)</f>
        <v>154.95699999999999</v>
      </c>
      <c r="G55" s="41">
        <f>MIN($C$31,$C$43,$C$55,$C$67,$C$79)</f>
        <v>216.76</v>
      </c>
      <c r="H55" s="41">
        <f>MAX($C$31,$C$43,$C$55,$C$67,$C$79)</f>
        <v>243.511</v>
      </c>
      <c r="I55" s="12">
        <f t="shared" si="0"/>
        <v>38.265000000000001</v>
      </c>
      <c r="J55" s="12">
        <f t="shared" si="0"/>
        <v>61.802999999999997</v>
      </c>
      <c r="K55" s="12">
        <f t="shared" si="0"/>
        <v>26.751000000000005</v>
      </c>
      <c r="N55" s="12"/>
    </row>
    <row r="56" spans="1:14" x14ac:dyDescent="0.2">
      <c r="A56" s="1">
        <v>42491</v>
      </c>
      <c r="B56" s="12">
        <v>154.947</v>
      </c>
      <c r="C56" s="12">
        <v>243.40899999999999</v>
      </c>
      <c r="E56" s="41">
        <f>MIN($B$32,$B$44,$B$56,$B$68,$B$80)</f>
        <v>115.199</v>
      </c>
      <c r="F56" s="41">
        <f>MAX($B$32,$B$44,$B$56,$B$68,$B$80)</f>
        <v>154.947</v>
      </c>
      <c r="G56" s="41">
        <f>MIN($C$32,$C$44,$C$56,$C$68,$C$80)</f>
        <v>218.15199999999999</v>
      </c>
      <c r="H56" s="41">
        <f>MAX($C$32,$C$44,$C$56,$C$68,$C$80)</f>
        <v>243.40899999999999</v>
      </c>
      <c r="I56" s="12">
        <f t="shared" si="0"/>
        <v>39.748000000000005</v>
      </c>
      <c r="J56" s="12">
        <f t="shared" si="0"/>
        <v>63.204999999999984</v>
      </c>
      <c r="K56" s="12">
        <f t="shared" si="0"/>
        <v>25.257000000000005</v>
      </c>
      <c r="N56" s="12"/>
    </row>
    <row r="57" spans="1:14" x14ac:dyDescent="0.2">
      <c r="A57" s="1">
        <v>42522</v>
      </c>
      <c r="B57" s="12">
        <v>149.767</v>
      </c>
      <c r="C57" s="12">
        <v>242.66200000000001</v>
      </c>
      <c r="E57" s="41">
        <f>MIN($B$33,$B$45,$B$57,$B$69,$B$81)</f>
        <v>120.379</v>
      </c>
      <c r="F57" s="41">
        <f>MAX($B$33,$B$45,$B$57,$B$69,$B$81)</f>
        <v>152.06</v>
      </c>
      <c r="G57" s="41">
        <f>MIN($C$33,$C$45,$C$57,$C$69,$C$81)</f>
        <v>219.25200000000001</v>
      </c>
      <c r="H57" s="41">
        <f>MAX($C$33,$C$45,$C$57,$C$69,$C$81)</f>
        <v>242.66200000000001</v>
      </c>
      <c r="I57" s="12">
        <f t="shared" si="0"/>
        <v>31.680999999999997</v>
      </c>
      <c r="J57" s="12">
        <f t="shared" si="0"/>
        <v>67.192000000000007</v>
      </c>
      <c r="K57" s="12">
        <f t="shared" si="0"/>
        <v>23.409999999999997</v>
      </c>
      <c r="N57" s="12"/>
    </row>
    <row r="58" spans="1:14" x14ac:dyDescent="0.2">
      <c r="A58" s="1">
        <v>42552</v>
      </c>
      <c r="B58" s="12">
        <v>156.50700000000001</v>
      </c>
      <c r="C58" s="12">
        <v>240.93199999999999</v>
      </c>
      <c r="E58" s="41">
        <f>MIN($B$34,$B$46,$B$58,$B$70,$B$82)</f>
        <v>125.45699999999999</v>
      </c>
      <c r="F58" s="41">
        <f>MAX($B$34,$B$46,$B$58,$B$70,$B$82)</f>
        <v>156.50700000000001</v>
      </c>
      <c r="G58" s="41">
        <f>MIN($C$34,$C$46,$C$58,$C$70,$C$82)</f>
        <v>217.56100000000001</v>
      </c>
      <c r="H58" s="41">
        <f>MAX($C$34,$C$46,$C$58,$C$70,$C$82)</f>
        <v>240.93199999999999</v>
      </c>
      <c r="I58" s="12">
        <f t="shared" si="0"/>
        <v>31.050000000000011</v>
      </c>
      <c r="J58" s="12">
        <f t="shared" si="0"/>
        <v>61.054000000000002</v>
      </c>
      <c r="K58" s="12">
        <f t="shared" si="0"/>
        <v>23.370999999999981</v>
      </c>
      <c r="N58" s="12"/>
    </row>
    <row r="59" spans="1:14" x14ac:dyDescent="0.2">
      <c r="A59" s="1">
        <v>42583</v>
      </c>
      <c r="B59" s="12">
        <v>160.33799999999999</v>
      </c>
      <c r="C59" s="12">
        <v>230.411</v>
      </c>
      <c r="E59" s="41">
        <f>MIN($B$35,$B$47,$B$59,$B$71,$B$83)</f>
        <v>128.31299999999999</v>
      </c>
      <c r="F59" s="41">
        <f>MAX($B$35,$B$47,$B$59,$B$71,$B$83)</f>
        <v>160.33799999999999</v>
      </c>
      <c r="G59" s="41">
        <f>MIN($C$35,$C$47,$C$59,$C$71,$C$83)</f>
        <v>212.14500000000001</v>
      </c>
      <c r="H59" s="41">
        <f>MAX($C$35,$C$47,$C$59,$C$71,$C$83)</f>
        <v>236.083</v>
      </c>
      <c r="I59" s="12">
        <f t="shared" si="0"/>
        <v>32.025000000000006</v>
      </c>
      <c r="J59" s="12">
        <f t="shared" si="0"/>
        <v>51.807000000000016</v>
      </c>
      <c r="K59" s="12">
        <f t="shared" si="0"/>
        <v>23.937999999999988</v>
      </c>
      <c r="N59" s="12"/>
    </row>
    <row r="60" spans="1:14" x14ac:dyDescent="0.2">
      <c r="A60" s="1">
        <v>42614</v>
      </c>
      <c r="B60" s="12">
        <v>161.05099999999999</v>
      </c>
      <c r="C60" s="12">
        <v>227.697</v>
      </c>
      <c r="E60" s="41">
        <f>MIN($B$36,$B$48,$B$60,$B$72,$B$84)</f>
        <v>131.43600000000001</v>
      </c>
      <c r="F60" s="41">
        <f>MAX($B$36,$B$48,$B$60,$B$72,$B$84)</f>
        <v>161.05099999999999</v>
      </c>
      <c r="G60" s="41">
        <f>MIN($C$36,$C$48,$C$60,$C$72,$C$84)</f>
        <v>212.45099999999999</v>
      </c>
      <c r="H60" s="41">
        <f>MAX($C$36,$C$48,$C$60,$C$72,$C$84)</f>
        <v>239.65799999999999</v>
      </c>
      <c r="I60" s="12">
        <f t="shared" ref="I60:K91" si="1">F60-E60</f>
        <v>29.614999999999981</v>
      </c>
      <c r="J60" s="12">
        <f t="shared" si="1"/>
        <v>51.400000000000006</v>
      </c>
      <c r="K60" s="12">
        <f t="shared" si="1"/>
        <v>27.206999999999994</v>
      </c>
      <c r="N60" s="12"/>
    </row>
    <row r="61" spans="1:14" x14ac:dyDescent="0.2">
      <c r="A61" s="1">
        <v>42644</v>
      </c>
      <c r="B61" s="12">
        <v>154.715</v>
      </c>
      <c r="C61" s="12">
        <v>225.59399999999999</v>
      </c>
      <c r="E61" s="41">
        <f>MIN($B$37,$B$49,$B$61,$B$73,$B$85)</f>
        <v>120.372</v>
      </c>
      <c r="F61" s="41">
        <f>MAX($B$37,$B$49,$B$61,$B$73,$B$85)</f>
        <v>154.715</v>
      </c>
      <c r="G61" s="41">
        <f>MIN($C$37,$C$49,$C$61,$C$73,$C$85)</f>
        <v>203.673</v>
      </c>
      <c r="H61" s="41">
        <f>MAX($C$37,$C$49,$C$61,$C$73,$C$85)</f>
        <v>232.12700000000001</v>
      </c>
      <c r="I61" s="12">
        <f t="shared" si="1"/>
        <v>34.343000000000004</v>
      </c>
      <c r="J61" s="12">
        <f t="shared" si="1"/>
        <v>48.957999999999998</v>
      </c>
      <c r="K61" s="12">
        <f t="shared" si="1"/>
        <v>28.454000000000008</v>
      </c>
      <c r="N61" s="12"/>
    </row>
    <row r="62" spans="1:14" x14ac:dyDescent="0.2">
      <c r="A62" s="1">
        <v>42675</v>
      </c>
      <c r="B62" s="12">
        <v>161.27799999999999</v>
      </c>
      <c r="C62" s="12">
        <v>233.84200000000001</v>
      </c>
      <c r="E62" s="41">
        <f>MIN($B$38,$B$50,$B$62,$B$74,$B$86)</f>
        <v>126.215</v>
      </c>
      <c r="F62" s="41">
        <f>MAX($B$38,$B$50,$B$62,$B$74,$B$86)</f>
        <v>161.27799999999999</v>
      </c>
      <c r="G62" s="41">
        <f>MIN($C$38,$C$50,$C$62,$C$74,$C$86)</f>
        <v>219.55500000000001</v>
      </c>
      <c r="H62" s="41">
        <f>MAX($C$38,$C$50,$C$62,$C$74,$C$86)</f>
        <v>233.84200000000001</v>
      </c>
      <c r="I62" s="12">
        <f t="shared" si="1"/>
        <v>35.062999999999988</v>
      </c>
      <c r="J62" s="12">
        <f t="shared" si="1"/>
        <v>58.277000000000015</v>
      </c>
      <c r="K62" s="12">
        <f t="shared" si="1"/>
        <v>14.287000000000006</v>
      </c>
      <c r="N62" s="12"/>
    </row>
    <row r="63" spans="1:14" x14ac:dyDescent="0.2">
      <c r="A63" s="1">
        <v>42705</v>
      </c>
      <c r="B63" s="12">
        <v>166.095</v>
      </c>
      <c r="C63" s="12">
        <v>238.58699999999999</v>
      </c>
      <c r="E63" s="41">
        <f>MIN($B$39,$B$51,$B$63,$B$75,$B$87)</f>
        <v>136.286</v>
      </c>
      <c r="F63" s="41">
        <f>MAX($B$39,$B$51,$B$63,$B$75,$B$87)</f>
        <v>166.095</v>
      </c>
      <c r="G63" s="41">
        <f>MIN($C$39,$C$51,$C$63,$C$75,$C$87)</f>
        <v>235.465</v>
      </c>
      <c r="H63" s="41">
        <f>MAX($C$39,$C$51,$C$63,$C$75,$C$87)</f>
        <v>248.06299999999999</v>
      </c>
      <c r="I63" s="12">
        <f t="shared" si="1"/>
        <v>29.808999999999997</v>
      </c>
      <c r="J63" s="12">
        <f t="shared" si="1"/>
        <v>69.37</v>
      </c>
      <c r="K63" s="12">
        <f t="shared" si="1"/>
        <v>12.597999999999985</v>
      </c>
      <c r="N63" s="12"/>
    </row>
    <row r="64" spans="1:14" x14ac:dyDescent="0.2">
      <c r="A64" s="1">
        <v>42736</v>
      </c>
      <c r="B64" s="12">
        <v>170.24700000000001</v>
      </c>
      <c r="C64" s="12">
        <v>261.10899999999998</v>
      </c>
      <c r="E64" s="41">
        <f>MIN($B$28,$B$40,$B$52,$B$64,$B$76)</f>
        <v>114.66800000000001</v>
      </c>
      <c r="F64" s="41">
        <f>MAX($B$28,$B$40,$B$52,$B$64,$B$76)</f>
        <v>170.24700000000001</v>
      </c>
      <c r="G64" s="41">
        <f>MIN($C$28,$C$40,$C$52,$C$64,$C$76)</f>
        <v>235.85499999999999</v>
      </c>
      <c r="H64" s="41">
        <f>MAX($C$28,$C$40,$C$52,$C$64,$C$76)</f>
        <v>261.64800000000002</v>
      </c>
      <c r="I64" s="12">
        <f t="shared" si="1"/>
        <v>55.579000000000008</v>
      </c>
      <c r="J64" s="12">
        <f t="shared" si="1"/>
        <v>65.607999999999976</v>
      </c>
      <c r="K64" s="12">
        <f t="shared" si="1"/>
        <v>25.793000000000035</v>
      </c>
      <c r="N64" s="12"/>
    </row>
    <row r="65" spans="1:14" x14ac:dyDescent="0.2">
      <c r="A65" s="1">
        <v>42767</v>
      </c>
      <c r="B65" s="12">
        <v>162.83199999999999</v>
      </c>
      <c r="C65" s="12">
        <v>253.63499999999999</v>
      </c>
      <c r="E65" s="41">
        <f>MIN($B$29,$B$41,$B$53,$B$65,$B$77)</f>
        <v>113.10299999999999</v>
      </c>
      <c r="F65" s="41">
        <f>MAX($B$29,$B$41,$B$53,$B$65,$B$77)</f>
        <v>162.83199999999999</v>
      </c>
      <c r="G65" s="41">
        <f>MIN($C$29,$C$41,$C$53,$C$65,$C$77)</f>
        <v>229.499</v>
      </c>
      <c r="H65" s="41">
        <f>MAX($C$29,$C$41,$C$53,$C$65,$C$77)</f>
        <v>256.21899999999999</v>
      </c>
      <c r="I65" s="12">
        <f t="shared" si="1"/>
        <v>49.728999999999999</v>
      </c>
      <c r="J65" s="12">
        <f t="shared" si="1"/>
        <v>66.667000000000002</v>
      </c>
      <c r="K65" s="12">
        <f t="shared" si="1"/>
        <v>26.72</v>
      </c>
      <c r="N65" s="12"/>
    </row>
    <row r="66" spans="1:14" x14ac:dyDescent="0.2">
      <c r="A66" s="1">
        <v>42795</v>
      </c>
      <c r="B66" s="12">
        <v>152.029</v>
      </c>
      <c r="C66" s="12">
        <v>239.55799999999999</v>
      </c>
      <c r="E66" s="41">
        <f>MIN($B$30,$B$42,$B$54,$B$66,$B$78)</f>
        <v>115.227</v>
      </c>
      <c r="F66" s="41">
        <f>MAX($B$30,$B$42,$B$54,$B$66,$B$78)</f>
        <v>160.07300000000001</v>
      </c>
      <c r="G66" s="41">
        <f>MIN($C$30,$C$42,$C$54,$C$66,$C$78)</f>
        <v>221.61199999999999</v>
      </c>
      <c r="H66" s="41">
        <f>MAX($C$30,$C$42,$C$54,$C$66,$C$78)</f>
        <v>243.71600000000001</v>
      </c>
      <c r="I66" s="12">
        <f t="shared" si="1"/>
        <v>44.846000000000004</v>
      </c>
      <c r="J66" s="12">
        <f t="shared" si="1"/>
        <v>61.538999999999987</v>
      </c>
      <c r="K66" s="12">
        <f t="shared" si="1"/>
        <v>22.104000000000013</v>
      </c>
      <c r="N66" s="12"/>
    </row>
    <row r="67" spans="1:14" x14ac:dyDescent="0.2">
      <c r="A67" s="1">
        <v>42826</v>
      </c>
      <c r="B67" s="12">
        <v>154.95699999999999</v>
      </c>
      <c r="C67" s="12">
        <v>243.511</v>
      </c>
      <c r="E67" s="41">
        <f>MIN($B$31,$B$43,$B$55,$B$67,$B$79)</f>
        <v>116.69199999999999</v>
      </c>
      <c r="F67" s="41">
        <f>MAX($B$31,$B$43,$B$55,$B$67,$B$79)</f>
        <v>154.95699999999999</v>
      </c>
      <c r="G67" s="41">
        <f>MIN($C$31,$C$43,$C$55,$C$67,$C$79)</f>
        <v>216.76</v>
      </c>
      <c r="H67" s="41">
        <f>MAX($C$31,$C$43,$C$55,$C$67,$C$79)</f>
        <v>243.511</v>
      </c>
      <c r="I67" s="12">
        <f t="shared" si="1"/>
        <v>38.265000000000001</v>
      </c>
      <c r="J67" s="12">
        <f t="shared" si="1"/>
        <v>61.802999999999997</v>
      </c>
      <c r="K67" s="12">
        <f t="shared" si="1"/>
        <v>26.751000000000005</v>
      </c>
      <c r="N67" s="12"/>
    </row>
    <row r="68" spans="1:14" x14ac:dyDescent="0.2">
      <c r="A68" s="1">
        <v>42856</v>
      </c>
      <c r="B68" s="12">
        <v>154.24700000000001</v>
      </c>
      <c r="C68" s="12">
        <v>242.48400000000001</v>
      </c>
      <c r="E68" s="41">
        <f>MIN($B$32,$B$44,$B$56,$B$68,$B$80)</f>
        <v>115.199</v>
      </c>
      <c r="F68" s="41">
        <f>MAX($B$32,$B$44,$B$56,$B$68,$B$80)</f>
        <v>154.947</v>
      </c>
      <c r="G68" s="41">
        <f>MIN($C$32,$C$44,$C$56,$C$68,$C$80)</f>
        <v>218.15199999999999</v>
      </c>
      <c r="H68" s="41">
        <f>MAX($C$32,$C$44,$C$56,$C$68,$C$80)</f>
        <v>243.40899999999999</v>
      </c>
      <c r="I68" s="12">
        <f t="shared" si="1"/>
        <v>39.748000000000005</v>
      </c>
      <c r="J68" s="12">
        <f t="shared" si="1"/>
        <v>63.204999999999984</v>
      </c>
      <c r="K68" s="12">
        <f t="shared" si="1"/>
        <v>25.257000000000005</v>
      </c>
      <c r="N68" s="12"/>
    </row>
    <row r="69" spans="1:14" x14ac:dyDescent="0.2">
      <c r="A69" s="1">
        <v>42887</v>
      </c>
      <c r="B69" s="12">
        <v>152.06</v>
      </c>
      <c r="C69" s="12">
        <v>238.417</v>
      </c>
      <c r="E69" s="41">
        <f>MIN($B$33,$B$45,$B$57,$B$69,$B$81)</f>
        <v>120.379</v>
      </c>
      <c r="F69" s="41">
        <f>MAX($B$33,$B$45,$B$57,$B$69,$B$81)</f>
        <v>152.06</v>
      </c>
      <c r="G69" s="41">
        <f>MIN($C$33,$C$45,$C$57,$C$69,$C$81)</f>
        <v>219.25200000000001</v>
      </c>
      <c r="H69" s="41">
        <f>MAX($C$33,$C$45,$C$57,$C$69,$C$81)</f>
        <v>242.66200000000001</v>
      </c>
      <c r="I69" s="12">
        <f t="shared" si="1"/>
        <v>31.680999999999997</v>
      </c>
      <c r="J69" s="12">
        <f t="shared" si="1"/>
        <v>67.192000000000007</v>
      </c>
      <c r="K69" s="12">
        <f t="shared" si="1"/>
        <v>23.409999999999997</v>
      </c>
      <c r="N69" s="12"/>
    </row>
    <row r="70" spans="1:14" x14ac:dyDescent="0.2">
      <c r="A70" s="1">
        <v>42917</v>
      </c>
      <c r="B70" s="12">
        <v>151.494</v>
      </c>
      <c r="C70" s="12">
        <v>232.85900000000001</v>
      </c>
      <c r="E70" s="41">
        <f>MIN($B$34,$B$46,$B$58,$B$70,$B$82)</f>
        <v>125.45699999999999</v>
      </c>
      <c r="F70" s="41">
        <f>MAX($B$34,$B$46,$B$58,$B$70,$B$82)</f>
        <v>156.50700000000001</v>
      </c>
      <c r="G70" s="41">
        <f>MIN($C$34,$C$46,$C$58,$C$70,$C$82)</f>
        <v>217.56100000000001</v>
      </c>
      <c r="H70" s="41">
        <f>MAX($C$34,$C$46,$C$58,$C$70,$C$82)</f>
        <v>240.93199999999999</v>
      </c>
      <c r="I70" s="12">
        <f t="shared" si="1"/>
        <v>31.050000000000011</v>
      </c>
      <c r="J70" s="12">
        <f t="shared" si="1"/>
        <v>61.054000000000002</v>
      </c>
      <c r="K70" s="12">
        <f t="shared" si="1"/>
        <v>23.370999999999981</v>
      </c>
      <c r="N70" s="12"/>
    </row>
    <row r="71" spans="1:14" x14ac:dyDescent="0.2">
      <c r="A71" s="1">
        <v>42948</v>
      </c>
      <c r="B71" s="12">
        <v>147.80600000000001</v>
      </c>
      <c r="C71" s="12">
        <v>226.78800000000001</v>
      </c>
      <c r="E71" s="41">
        <f>MIN($B$35,$B$47,$B$59,$B$71,$B$83)</f>
        <v>128.31299999999999</v>
      </c>
      <c r="F71" s="41">
        <f>MAX($B$35,$B$47,$B$59,$B$71,$B$83)</f>
        <v>160.33799999999999</v>
      </c>
      <c r="G71" s="41">
        <f>MIN($C$35,$C$47,$C$59,$C$71,$C$83)</f>
        <v>212.14500000000001</v>
      </c>
      <c r="H71" s="41">
        <f>MAX($C$35,$C$47,$C$59,$C$71,$C$83)</f>
        <v>236.083</v>
      </c>
      <c r="I71" s="12">
        <f t="shared" si="1"/>
        <v>32.025000000000006</v>
      </c>
      <c r="J71" s="12">
        <f t="shared" si="1"/>
        <v>51.807000000000016</v>
      </c>
      <c r="K71" s="12">
        <f t="shared" si="1"/>
        <v>23.937999999999988</v>
      </c>
      <c r="N71" s="12"/>
    </row>
    <row r="72" spans="1:14" x14ac:dyDescent="0.2">
      <c r="A72" s="1">
        <v>42979</v>
      </c>
      <c r="B72" s="12">
        <v>137.33099999999999</v>
      </c>
      <c r="C72" s="12">
        <v>223.20400000000001</v>
      </c>
      <c r="E72" s="41">
        <f>MIN($B$36,$B$48,$B$60,$B$72,$B$84)</f>
        <v>131.43600000000001</v>
      </c>
      <c r="F72" s="41">
        <f>MAX($B$36,$B$48,$B$60,$B$72,$B$84)</f>
        <v>161.05099999999999</v>
      </c>
      <c r="G72" s="41">
        <f>MIN($C$36,$C$48,$C$60,$C$72,$C$84)</f>
        <v>212.45099999999999</v>
      </c>
      <c r="H72" s="41">
        <f>MAX($C$36,$C$48,$C$60,$C$72,$C$84)</f>
        <v>239.65799999999999</v>
      </c>
      <c r="I72" s="12">
        <f t="shared" si="1"/>
        <v>29.614999999999981</v>
      </c>
      <c r="J72" s="12">
        <f t="shared" si="1"/>
        <v>51.400000000000006</v>
      </c>
      <c r="K72" s="12">
        <f t="shared" si="1"/>
        <v>27.206999999999994</v>
      </c>
      <c r="N72" s="12"/>
    </row>
    <row r="73" spans="1:14" x14ac:dyDescent="0.2">
      <c r="A73" s="1">
        <v>43009</v>
      </c>
      <c r="B73" s="12">
        <v>130.053</v>
      </c>
      <c r="C73" s="12">
        <v>215.89599999999999</v>
      </c>
      <c r="E73" s="41">
        <f>MIN($B$37,$B$49,$B$61,$B$73,$B$85)</f>
        <v>120.372</v>
      </c>
      <c r="F73" s="41">
        <f>MAX($B$37,$B$49,$B$61,$B$73,$B$85)</f>
        <v>154.715</v>
      </c>
      <c r="G73" s="41">
        <f>MIN($C$37,$C$49,$C$61,$C$73,$C$85)</f>
        <v>203.673</v>
      </c>
      <c r="H73" s="41">
        <f>MAX($C$37,$C$49,$C$61,$C$73,$C$85)</f>
        <v>232.12700000000001</v>
      </c>
      <c r="I73" s="12">
        <f t="shared" si="1"/>
        <v>34.343000000000004</v>
      </c>
      <c r="J73" s="12">
        <f t="shared" si="1"/>
        <v>48.957999999999998</v>
      </c>
      <c r="K73" s="12">
        <f t="shared" si="1"/>
        <v>28.454000000000008</v>
      </c>
      <c r="N73" s="12"/>
    </row>
    <row r="74" spans="1:14" x14ac:dyDescent="0.2">
      <c r="A74" s="1">
        <v>43040</v>
      </c>
      <c r="B74" s="12">
        <v>133.387</v>
      </c>
      <c r="C74" s="12">
        <v>224.91800000000001</v>
      </c>
      <c r="E74" s="41">
        <f>MIN($B$38,$B$50,$B$62,$B$74,$B$86)</f>
        <v>126.215</v>
      </c>
      <c r="F74" s="41">
        <f>MAX($B$38,$B$50,$B$62,$B$74,$B$86)</f>
        <v>161.27799999999999</v>
      </c>
      <c r="G74" s="41">
        <f>MIN($C$38,$C$50,$C$62,$C$74,$C$86)</f>
        <v>219.55500000000001</v>
      </c>
      <c r="H74" s="41">
        <f>MAX($C$38,$C$50,$C$62,$C$74,$C$86)</f>
        <v>233.84200000000001</v>
      </c>
      <c r="I74" s="12">
        <f t="shared" si="1"/>
        <v>35.062999999999988</v>
      </c>
      <c r="J74" s="12">
        <f t="shared" si="1"/>
        <v>58.277000000000015</v>
      </c>
      <c r="K74" s="12">
        <f t="shared" si="1"/>
        <v>14.287000000000006</v>
      </c>
      <c r="N74" s="12"/>
    </row>
    <row r="75" spans="1:14" x14ac:dyDescent="0.2">
      <c r="A75" s="1">
        <v>43070</v>
      </c>
      <c r="B75" s="12">
        <v>145.63800000000001</v>
      </c>
      <c r="C75" s="12">
        <v>236.816</v>
      </c>
      <c r="E75" s="41">
        <f>MIN($B$39,$B$51,$B$63,$B$75,$B$87)</f>
        <v>136.286</v>
      </c>
      <c r="F75" s="41">
        <f>MAX($B$39,$B$51,$B$63,$B$75,$B$87)</f>
        <v>166.095</v>
      </c>
      <c r="G75" s="41">
        <f>MIN($C$39,$C$51,$C$63,$C$75,$C$87)</f>
        <v>235.465</v>
      </c>
      <c r="H75" s="41">
        <f>MAX($C$39,$C$51,$C$63,$C$75,$C$87)</f>
        <v>248.06299999999999</v>
      </c>
      <c r="I75" s="12">
        <f t="shared" si="1"/>
        <v>29.808999999999997</v>
      </c>
      <c r="J75" s="12">
        <f t="shared" si="1"/>
        <v>69.37</v>
      </c>
      <c r="K75" s="12">
        <f t="shared" si="1"/>
        <v>12.597999999999985</v>
      </c>
      <c r="N75" s="12"/>
    </row>
    <row r="76" spans="1:14" x14ac:dyDescent="0.2">
      <c r="A76" s="1">
        <v>43101</v>
      </c>
      <c r="B76" s="12">
        <v>141.12899999999999</v>
      </c>
      <c r="C76" s="12">
        <v>247.94800000000001</v>
      </c>
      <c r="E76" s="41">
        <f>MIN($B$28,$B$40,$B$52,$B$64,$B$76)</f>
        <v>114.66800000000001</v>
      </c>
      <c r="F76" s="41">
        <f>MAX($B$28,$B$40,$B$52,$B$64,$B$76)</f>
        <v>170.24700000000001</v>
      </c>
      <c r="G76" s="41">
        <f>MIN($C$28,$C$40,$C$52,$C$64,$C$76)</f>
        <v>235.85499999999999</v>
      </c>
      <c r="H76" s="41">
        <f>MAX($C$28,$C$40,$C$52,$C$64,$C$76)</f>
        <v>261.64800000000002</v>
      </c>
      <c r="I76" s="12">
        <f t="shared" si="1"/>
        <v>55.579000000000008</v>
      </c>
      <c r="J76" s="12">
        <f t="shared" si="1"/>
        <v>65.607999999999976</v>
      </c>
      <c r="K76" s="12">
        <f t="shared" si="1"/>
        <v>25.793000000000035</v>
      </c>
      <c r="N76" s="12"/>
    </row>
    <row r="77" spans="1:14" x14ac:dyDescent="0.2">
      <c r="A77" s="1">
        <v>43132</v>
      </c>
      <c r="B77" s="12">
        <v>138.578</v>
      </c>
      <c r="C77" s="12">
        <v>252.56700000000001</v>
      </c>
      <c r="E77" s="41">
        <f>MIN($B$29,$B$41,$B$53,$B$65,$B$77)</f>
        <v>113.10299999999999</v>
      </c>
      <c r="F77" s="41">
        <f>MAX($B$29,$B$41,$B$53,$B$65,$B$77)</f>
        <v>162.83199999999999</v>
      </c>
      <c r="G77" s="41">
        <f>MIN($C$29,$C$41,$C$53,$C$65,$C$77)</f>
        <v>229.499</v>
      </c>
      <c r="H77" s="41">
        <f>MAX($C$29,$C$41,$C$53,$C$65,$C$77)</f>
        <v>256.21899999999999</v>
      </c>
      <c r="I77" s="12">
        <f t="shared" si="1"/>
        <v>49.728999999999999</v>
      </c>
      <c r="J77" s="12">
        <f t="shared" si="1"/>
        <v>66.667000000000002</v>
      </c>
      <c r="K77" s="12">
        <f t="shared" si="1"/>
        <v>26.72</v>
      </c>
      <c r="N77" s="12"/>
    </row>
    <row r="78" spans="1:14" x14ac:dyDescent="0.2">
      <c r="A78" s="1">
        <v>43160</v>
      </c>
      <c r="B78" s="12">
        <v>130.39099999999999</v>
      </c>
      <c r="C78" s="12">
        <v>239.62899999999999</v>
      </c>
      <c r="E78" s="41">
        <f>MIN($B$30,$B$42,$B$54,$B$66,$B$78)</f>
        <v>115.227</v>
      </c>
      <c r="F78" s="41">
        <f>MAX($B$30,$B$42,$B$54,$B$66,$B$78)</f>
        <v>160.07300000000001</v>
      </c>
      <c r="G78" s="41">
        <f>MIN($C$30,$C$42,$C$54,$C$66,$C$78)</f>
        <v>221.61199999999999</v>
      </c>
      <c r="H78" s="41">
        <f>MAX($C$30,$C$42,$C$54,$C$66,$C$78)</f>
        <v>243.71600000000001</v>
      </c>
      <c r="I78" s="12">
        <f t="shared" si="1"/>
        <v>44.846000000000004</v>
      </c>
      <c r="J78" s="12">
        <f t="shared" si="1"/>
        <v>61.538999999999987</v>
      </c>
      <c r="K78" s="12">
        <f t="shared" si="1"/>
        <v>22.104000000000013</v>
      </c>
      <c r="N78" s="12"/>
    </row>
    <row r="79" spans="1:14" x14ac:dyDescent="0.2">
      <c r="A79" s="1">
        <v>43191</v>
      </c>
      <c r="B79" s="12">
        <v>120.59099999999999</v>
      </c>
      <c r="C79" s="12">
        <v>239.864</v>
      </c>
      <c r="E79" s="41">
        <f>MIN($B$31,$B$43,$B$55,$B$67,$B$79)</f>
        <v>116.69199999999999</v>
      </c>
      <c r="F79" s="41">
        <f>MAX($B$31,$B$43,$B$55,$B$67,$B$79)</f>
        <v>154.95699999999999</v>
      </c>
      <c r="G79" s="41">
        <f>MIN($C$31,$C$43,$C$55,$C$67,$C$79)</f>
        <v>216.76</v>
      </c>
      <c r="H79" s="41">
        <f>MAX($C$31,$C$43,$C$55,$C$67,$C$79)</f>
        <v>243.511</v>
      </c>
      <c r="I79" s="12">
        <f t="shared" si="1"/>
        <v>38.265000000000001</v>
      </c>
      <c r="J79" s="12">
        <f t="shared" si="1"/>
        <v>61.802999999999997</v>
      </c>
      <c r="K79" s="12">
        <f t="shared" si="1"/>
        <v>26.751000000000005</v>
      </c>
      <c r="N79" s="12"/>
    </row>
    <row r="80" spans="1:14" x14ac:dyDescent="0.2">
      <c r="A80" s="1">
        <v>43221</v>
      </c>
      <c r="B80" s="12">
        <v>115.199</v>
      </c>
      <c r="C80" s="12">
        <v>242.17400000000001</v>
      </c>
      <c r="E80" s="41">
        <f>MIN($B$32,$B$44,$B$56,$B$68,$B$80)</f>
        <v>115.199</v>
      </c>
      <c r="F80" s="41">
        <f>MAX($B$32,$B$44,$B$56,$B$68,$B$80)</f>
        <v>154.947</v>
      </c>
      <c r="G80" s="41">
        <f>MIN($C$32,$C$44,$C$56,$C$68,$C$80)</f>
        <v>218.15199999999999</v>
      </c>
      <c r="H80" s="41">
        <f>MAX($C$32,$C$44,$C$56,$C$68,$C$80)</f>
        <v>243.40899999999999</v>
      </c>
      <c r="I80" s="12">
        <f t="shared" si="1"/>
        <v>39.748000000000005</v>
      </c>
      <c r="J80" s="12">
        <f t="shared" si="1"/>
        <v>63.204999999999984</v>
      </c>
      <c r="K80" s="12">
        <f t="shared" si="1"/>
        <v>25.257000000000005</v>
      </c>
      <c r="N80" s="12"/>
    </row>
    <row r="81" spans="1:14" x14ac:dyDescent="0.2">
      <c r="A81" s="1">
        <v>43252</v>
      </c>
      <c r="B81" s="12">
        <v>120.379</v>
      </c>
      <c r="C81" s="12">
        <v>240.31200000000001</v>
      </c>
      <c r="E81" s="41">
        <f>MIN($B$33,$B$45,$B$57,$B$69,$B$81)</f>
        <v>120.379</v>
      </c>
      <c r="F81" s="41">
        <f>MAX($B$33,$B$45,$B$57,$B$69,$B$81)</f>
        <v>152.06</v>
      </c>
      <c r="G81" s="41">
        <f>MIN($C$33,$C$45,$C$57,$C$69,$C$81)</f>
        <v>219.25200000000001</v>
      </c>
      <c r="H81" s="41">
        <f>MAX($C$33,$C$45,$C$57,$C$69,$C$81)</f>
        <v>242.66200000000001</v>
      </c>
      <c r="I81" s="12">
        <f t="shared" si="1"/>
        <v>31.680999999999997</v>
      </c>
      <c r="J81" s="12">
        <f t="shared" si="1"/>
        <v>67.192000000000007</v>
      </c>
      <c r="K81" s="12">
        <f t="shared" si="1"/>
        <v>23.409999999999997</v>
      </c>
      <c r="N81" s="12"/>
    </row>
    <row r="82" spans="1:14" x14ac:dyDescent="0.2">
      <c r="A82" s="1">
        <v>43282</v>
      </c>
      <c r="B82" s="12">
        <v>127.081</v>
      </c>
      <c r="C82" s="12">
        <v>233.91300000000001</v>
      </c>
      <c r="E82" s="41">
        <f>MIN($B$34,$B$46,$B$58,$B$70,$B$82)</f>
        <v>125.45699999999999</v>
      </c>
      <c r="F82" s="41">
        <f>MAX($B$34,$B$46,$B$58,$B$70,$B$82)</f>
        <v>156.50700000000001</v>
      </c>
      <c r="G82" s="41">
        <f>MIN($C$34,$C$46,$C$58,$C$70,$C$82)</f>
        <v>217.56100000000001</v>
      </c>
      <c r="H82" s="41">
        <f>MAX($C$34,$C$46,$C$58,$C$70,$C$82)</f>
        <v>240.93199999999999</v>
      </c>
      <c r="I82" s="12">
        <f t="shared" si="1"/>
        <v>31.050000000000011</v>
      </c>
      <c r="J82" s="12">
        <f t="shared" si="1"/>
        <v>61.054000000000002</v>
      </c>
      <c r="K82" s="12">
        <f t="shared" si="1"/>
        <v>23.370999999999981</v>
      </c>
      <c r="N82" s="12"/>
    </row>
    <row r="83" spans="1:14" x14ac:dyDescent="0.2">
      <c r="A83" s="1">
        <v>43313</v>
      </c>
      <c r="B83" s="12">
        <v>132.03700000000001</v>
      </c>
      <c r="C83" s="12">
        <v>236.083</v>
      </c>
      <c r="E83" s="41">
        <f>MIN($B$35,$B$47,$B$59,$B$71,$B$83)</f>
        <v>128.31299999999999</v>
      </c>
      <c r="F83" s="41">
        <f>MAX($B$35,$B$47,$B$59,$B$71,$B$83)</f>
        <v>160.33799999999999</v>
      </c>
      <c r="G83" s="41">
        <f>MIN($C$35,$C$47,$C$59,$C$71,$C$83)</f>
        <v>212.14500000000001</v>
      </c>
      <c r="H83" s="41">
        <f>MAX($C$35,$C$47,$C$59,$C$71,$C$83)</f>
        <v>236.083</v>
      </c>
      <c r="I83" s="12">
        <f t="shared" si="1"/>
        <v>32.025000000000006</v>
      </c>
      <c r="J83" s="12">
        <f t="shared" si="1"/>
        <v>51.807000000000016</v>
      </c>
      <c r="K83" s="12">
        <f t="shared" si="1"/>
        <v>23.937999999999988</v>
      </c>
      <c r="N83" s="12"/>
    </row>
    <row r="84" spans="1:14" x14ac:dyDescent="0.2">
      <c r="A84" s="1">
        <v>43344</v>
      </c>
      <c r="B84" s="12">
        <v>137.06</v>
      </c>
      <c r="C84" s="12">
        <v>239.65799999999999</v>
      </c>
      <c r="E84" s="41">
        <f>MIN($B$36,$B$48,$B$60,$B$72,$B$84)</f>
        <v>131.43600000000001</v>
      </c>
      <c r="F84" s="41">
        <f>MAX($B$36,$B$48,$B$60,$B$72,$B$84)</f>
        <v>161.05099999999999</v>
      </c>
      <c r="G84" s="41">
        <f>MIN($C$36,$C$48,$C$60,$C$72,$C$84)</f>
        <v>212.45099999999999</v>
      </c>
      <c r="H84" s="41">
        <f>MAX($C$36,$C$48,$C$60,$C$72,$C$84)</f>
        <v>239.65799999999999</v>
      </c>
      <c r="I84" s="12">
        <f t="shared" si="1"/>
        <v>29.614999999999981</v>
      </c>
      <c r="J84" s="12">
        <f t="shared" si="1"/>
        <v>51.400000000000006</v>
      </c>
      <c r="K84" s="12">
        <f t="shared" si="1"/>
        <v>27.206999999999994</v>
      </c>
      <c r="N84" s="12"/>
    </row>
    <row r="85" spans="1:14" x14ac:dyDescent="0.2">
      <c r="A85" s="1">
        <v>43374</v>
      </c>
      <c r="B85" s="12">
        <v>124.18300000000001</v>
      </c>
      <c r="C85" s="12">
        <v>232.12700000000001</v>
      </c>
      <c r="E85" s="41">
        <f>MIN($B$37,$B$49,$B$61,$B$73,$B$85)</f>
        <v>120.372</v>
      </c>
      <c r="F85" s="41">
        <f>MAX($B$37,$B$49,$B$61,$B$73,$B$85)</f>
        <v>154.715</v>
      </c>
      <c r="G85" s="41">
        <f>MIN($C$37,$C$49,$C$61,$C$73,$C$85)</f>
        <v>203.673</v>
      </c>
      <c r="H85" s="41">
        <f>MAX($C$37,$C$49,$C$61,$C$73,$C$85)</f>
        <v>232.12700000000001</v>
      </c>
      <c r="I85" s="12">
        <f t="shared" si="1"/>
        <v>34.343000000000004</v>
      </c>
      <c r="J85" s="12">
        <f t="shared" si="1"/>
        <v>48.957999999999998</v>
      </c>
      <c r="K85" s="12">
        <f t="shared" si="1"/>
        <v>28.454000000000008</v>
      </c>
      <c r="N85" s="12"/>
    </row>
    <row r="86" spans="1:14" x14ac:dyDescent="0.2">
      <c r="A86" s="1">
        <v>43405</v>
      </c>
      <c r="B86" s="12">
        <v>126.35599999999999</v>
      </c>
      <c r="C86" s="12">
        <v>230.005</v>
      </c>
      <c r="E86" s="41">
        <f>MIN($B$38,$B$50,$B$62,$B$74,$B$86)</f>
        <v>126.215</v>
      </c>
      <c r="F86" s="41">
        <f>MAX($B$38,$B$50,$B$62,$B$74,$B$86)</f>
        <v>161.27799999999999</v>
      </c>
      <c r="G86" s="41">
        <f>MIN($C$38,$C$50,$C$62,$C$74,$C$86)</f>
        <v>219.55500000000001</v>
      </c>
      <c r="H86" s="41">
        <f>MAX($C$38,$C$50,$C$62,$C$74,$C$86)</f>
        <v>233.84200000000001</v>
      </c>
      <c r="I86" s="12">
        <f t="shared" si="1"/>
        <v>35.062999999999988</v>
      </c>
      <c r="J86" s="12">
        <f t="shared" si="1"/>
        <v>58.277000000000015</v>
      </c>
      <c r="K86" s="12">
        <f t="shared" si="1"/>
        <v>14.287000000000006</v>
      </c>
      <c r="N86" s="12"/>
    </row>
    <row r="87" spans="1:14" x14ac:dyDescent="0.2">
      <c r="A87" s="1">
        <v>43435</v>
      </c>
      <c r="B87" s="12">
        <v>140.042</v>
      </c>
      <c r="C87" s="12">
        <v>248.06299999999999</v>
      </c>
      <c r="E87" s="41">
        <f>MIN($B$39,$B$51,$B$63,$B$75,$B$87)</f>
        <v>136.286</v>
      </c>
      <c r="F87" s="41">
        <f>MAX($B$39,$B$51,$B$63,$B$75,$B$87)</f>
        <v>166.095</v>
      </c>
      <c r="G87" s="41">
        <f>MIN($C$39,$C$51,$C$63,$C$75,$C$87)</f>
        <v>235.465</v>
      </c>
      <c r="H87" s="41">
        <f>MAX($C$39,$C$51,$C$63,$C$75,$C$87)</f>
        <v>248.06299999999999</v>
      </c>
      <c r="I87" s="12">
        <f t="shared" si="1"/>
        <v>29.808999999999997</v>
      </c>
      <c r="J87" s="12">
        <f t="shared" si="1"/>
        <v>69.37</v>
      </c>
      <c r="K87" s="12">
        <f t="shared" si="1"/>
        <v>12.597999999999985</v>
      </c>
      <c r="N87" s="12"/>
    </row>
    <row r="88" spans="1:14" x14ac:dyDescent="0.2">
      <c r="A88" s="1">
        <v>43466</v>
      </c>
      <c r="B88" s="12">
        <v>139.01300000000001</v>
      </c>
      <c r="C88" s="12">
        <v>257.892</v>
      </c>
      <c r="E88" s="41">
        <f>MIN($B$28,$B$40,$B$52,$B$64,$B$76)</f>
        <v>114.66800000000001</v>
      </c>
      <c r="F88" s="41">
        <f>MAX($B$28,$B$40,$B$52,$B$64,$B$76)</f>
        <v>170.24700000000001</v>
      </c>
      <c r="G88" s="41">
        <f>MIN($C$28,$C$40,$C$52,$C$64,$C$76)</f>
        <v>235.85499999999999</v>
      </c>
      <c r="H88" s="41">
        <f>MAX($C$28,$C$40,$C$52,$C$64,$C$76)</f>
        <v>261.64800000000002</v>
      </c>
      <c r="I88" s="12">
        <f t="shared" si="1"/>
        <v>55.579000000000008</v>
      </c>
      <c r="J88" s="12">
        <f t="shared" si="1"/>
        <v>65.607999999999976</v>
      </c>
      <c r="K88" s="12">
        <f t="shared" si="1"/>
        <v>25.793000000000035</v>
      </c>
      <c r="N88" s="12"/>
    </row>
    <row r="89" spans="1:14" x14ac:dyDescent="0.2">
      <c r="A89" s="1">
        <v>43497</v>
      </c>
      <c r="B89" s="12">
        <v>135.10509999999999</v>
      </c>
      <c r="C89" s="12">
        <v>253.76179999999999</v>
      </c>
      <c r="E89" s="41">
        <f>MIN($B$29,$B$41,$B$53,$B$65,$B$77)</f>
        <v>113.10299999999999</v>
      </c>
      <c r="F89" s="41">
        <f>MAX($B$29,$B$41,$B$53,$B$65,$B$77)</f>
        <v>162.83199999999999</v>
      </c>
      <c r="G89" s="41">
        <f>MIN($C$29,$C$41,$C$53,$C$65,$C$77)</f>
        <v>229.499</v>
      </c>
      <c r="H89" s="41">
        <f>MAX($C$29,$C$41,$C$53,$C$65,$C$77)</f>
        <v>256.21899999999999</v>
      </c>
      <c r="I89" s="12">
        <f t="shared" si="1"/>
        <v>49.728999999999999</v>
      </c>
      <c r="J89" s="12">
        <f t="shared" si="1"/>
        <v>66.667000000000002</v>
      </c>
      <c r="K89" s="12">
        <f t="shared" si="1"/>
        <v>26.72</v>
      </c>
      <c r="N89" s="12"/>
    </row>
    <row r="90" spans="1:14" x14ac:dyDescent="0.2">
      <c r="A90" s="1">
        <v>43525</v>
      </c>
      <c r="B90" s="12">
        <v>131.09549999999999</v>
      </c>
      <c r="C90" s="12">
        <v>245.1849</v>
      </c>
      <c r="E90" s="41">
        <f>MIN($B$30,$B$42,$B$54,$B$66,$B$78)</f>
        <v>115.227</v>
      </c>
      <c r="F90" s="41">
        <f>MAX($B$30,$B$42,$B$54,$B$66,$B$78)</f>
        <v>160.07300000000001</v>
      </c>
      <c r="G90" s="41">
        <f>MIN($C$30,$C$42,$C$54,$C$66,$C$78)</f>
        <v>221.61199999999999</v>
      </c>
      <c r="H90" s="41">
        <f>MAX($C$30,$C$42,$C$54,$C$66,$C$78)</f>
        <v>243.71600000000001</v>
      </c>
      <c r="I90" s="12">
        <f t="shared" si="1"/>
        <v>44.846000000000004</v>
      </c>
      <c r="J90" s="12">
        <f t="shared" si="1"/>
        <v>61.538999999999987</v>
      </c>
      <c r="K90" s="12">
        <f t="shared" si="1"/>
        <v>22.104000000000013</v>
      </c>
      <c r="N90" s="12"/>
    </row>
    <row r="91" spans="1:14" x14ac:dyDescent="0.2">
      <c r="A91" s="1">
        <v>43556</v>
      </c>
      <c r="B91" s="12">
        <v>130.23179999999999</v>
      </c>
      <c r="C91" s="12">
        <v>239.36</v>
      </c>
      <c r="E91" s="41">
        <f>MIN($B$31,$B$43,$B$55,$B$67,$B$79)</f>
        <v>116.69199999999999</v>
      </c>
      <c r="F91" s="41">
        <f>MAX($B$31,$B$43,$B$55,$B$67,$B$79)</f>
        <v>154.95699999999999</v>
      </c>
      <c r="G91" s="41">
        <f>MIN($C$31,$C$43,$C$55,$C$67,$C$79)</f>
        <v>216.76</v>
      </c>
      <c r="H91" s="41">
        <f>MAX($C$31,$C$43,$C$55,$C$67,$C$79)</f>
        <v>243.511</v>
      </c>
      <c r="I91" s="12">
        <f t="shared" si="1"/>
        <v>38.265000000000001</v>
      </c>
      <c r="J91" s="12">
        <f t="shared" si="1"/>
        <v>61.802999999999997</v>
      </c>
      <c r="K91" s="12">
        <f t="shared" si="1"/>
        <v>26.751000000000005</v>
      </c>
      <c r="N91" s="12"/>
    </row>
    <row r="92" spans="1:14" x14ac:dyDescent="0.2">
      <c r="A92" s="1">
        <v>43586</v>
      </c>
      <c r="B92" s="12">
        <v>131.69139999999999</v>
      </c>
      <c r="C92" s="12">
        <v>238.554</v>
      </c>
      <c r="E92" s="41">
        <f>MIN($B$32,$B$44,$B$56,$B$68,$B$80)</f>
        <v>115.199</v>
      </c>
      <c r="F92" s="41">
        <f>MAX($B$32,$B$44,$B$56,$B$68,$B$80)</f>
        <v>154.947</v>
      </c>
      <c r="G92" s="41">
        <f>MIN($C$32,$C$44,$C$56,$C$68,$C$80)</f>
        <v>218.15199999999999</v>
      </c>
      <c r="H92" s="41">
        <f>MAX($C$32,$C$44,$C$56,$C$68,$C$80)</f>
        <v>243.40899999999999</v>
      </c>
      <c r="I92" s="12">
        <f t="shared" ref="I92:K107" si="2">F92-E92</f>
        <v>39.748000000000005</v>
      </c>
      <c r="J92" s="12">
        <f t="shared" si="2"/>
        <v>63.204999999999984</v>
      </c>
      <c r="K92" s="12">
        <f t="shared" si="2"/>
        <v>25.257000000000005</v>
      </c>
      <c r="N92" s="12"/>
    </row>
    <row r="93" spans="1:14" x14ac:dyDescent="0.2">
      <c r="A93" s="1">
        <v>43617</v>
      </c>
      <c r="B93" s="12">
        <v>133.50389999999999</v>
      </c>
      <c r="C93" s="12">
        <v>239.8271</v>
      </c>
      <c r="E93" s="41">
        <f>MIN($B$33,$B$45,$B$57,$B$69,$B$81)</f>
        <v>120.379</v>
      </c>
      <c r="F93" s="41">
        <f>MAX($B$33,$B$45,$B$57,$B$69,$B$81)</f>
        <v>152.06</v>
      </c>
      <c r="G93" s="41">
        <f>MIN($C$33,$C$45,$C$57,$C$69,$C$81)</f>
        <v>219.25200000000001</v>
      </c>
      <c r="H93" s="41">
        <f>MAX($C$33,$C$45,$C$57,$C$69,$C$81)</f>
        <v>242.66200000000001</v>
      </c>
      <c r="I93" s="12">
        <f t="shared" si="2"/>
        <v>31.680999999999997</v>
      </c>
      <c r="J93" s="12">
        <f t="shared" si="2"/>
        <v>67.192000000000007</v>
      </c>
      <c r="K93" s="12">
        <f t="shared" si="2"/>
        <v>23.409999999999997</v>
      </c>
      <c r="N93" s="12"/>
    </row>
    <row r="94" spans="1:14" x14ac:dyDescent="0.2">
      <c r="A94" s="1">
        <v>43647</v>
      </c>
      <c r="B94" s="12">
        <v>138.54220000000001</v>
      </c>
      <c r="C94" s="12">
        <v>239.0521</v>
      </c>
      <c r="E94" s="41">
        <f>MIN($B$34,$B$46,$B$58,$B$70,$B$82)</f>
        <v>125.45699999999999</v>
      </c>
      <c r="F94" s="41">
        <f>MAX($B$34,$B$46,$B$58,$B$70,$B$82)</f>
        <v>156.50700000000001</v>
      </c>
      <c r="G94" s="41">
        <f>MIN($C$34,$C$46,$C$58,$C$70,$C$82)</f>
        <v>217.56100000000001</v>
      </c>
      <c r="H94" s="41">
        <f>MAX($C$34,$C$46,$C$58,$C$70,$C$82)</f>
        <v>240.93199999999999</v>
      </c>
      <c r="I94" s="12">
        <f t="shared" si="2"/>
        <v>31.050000000000011</v>
      </c>
      <c r="J94" s="12">
        <f t="shared" si="2"/>
        <v>61.054000000000002</v>
      </c>
      <c r="K94" s="12">
        <f t="shared" si="2"/>
        <v>23.370999999999981</v>
      </c>
      <c r="N94" s="12"/>
    </row>
    <row r="95" spans="1:14" x14ac:dyDescent="0.2">
      <c r="A95" s="1">
        <v>43678</v>
      </c>
      <c r="B95" s="12">
        <v>140.19390000000001</v>
      </c>
      <c r="C95" s="12">
        <v>233.9941</v>
      </c>
      <c r="E95" s="41">
        <f>MIN($B$35,$B$47,$B$59,$B$71,$B$83)</f>
        <v>128.31299999999999</v>
      </c>
      <c r="F95" s="41">
        <f>MAX($B$35,$B$47,$B$59,$B$71,$B$83)</f>
        <v>160.33799999999999</v>
      </c>
      <c r="G95" s="41">
        <f>MIN($C$35,$C$47,$C$59,$C$71,$C$83)</f>
        <v>212.14500000000001</v>
      </c>
      <c r="H95" s="41">
        <f>MAX($C$35,$C$47,$C$59,$C$71,$C$83)</f>
        <v>236.083</v>
      </c>
      <c r="I95" s="12">
        <f t="shared" si="2"/>
        <v>32.025000000000006</v>
      </c>
      <c r="J95" s="12">
        <f t="shared" si="2"/>
        <v>51.807000000000016</v>
      </c>
      <c r="K95" s="12">
        <f t="shared" si="2"/>
        <v>23.937999999999988</v>
      </c>
      <c r="N95" s="12"/>
    </row>
    <row r="96" spans="1:14" x14ac:dyDescent="0.2">
      <c r="A96" s="1">
        <v>43709</v>
      </c>
      <c r="B96" s="12">
        <v>138.386</v>
      </c>
      <c r="C96" s="12">
        <v>234.1377</v>
      </c>
      <c r="E96" s="41">
        <f>MIN($B$36,$B$48,$B$60,$B$72,$B$84)</f>
        <v>131.43600000000001</v>
      </c>
      <c r="F96" s="41">
        <f>MAX($B$36,$B$48,$B$60,$B$72,$B$84)</f>
        <v>161.05099999999999</v>
      </c>
      <c r="G96" s="41">
        <f>MIN($C$36,$C$48,$C$60,$C$72,$C$84)</f>
        <v>212.45099999999999</v>
      </c>
      <c r="H96" s="41">
        <f>MAX($C$36,$C$48,$C$60,$C$72,$C$84)</f>
        <v>239.65799999999999</v>
      </c>
      <c r="I96" s="12">
        <f t="shared" si="2"/>
        <v>29.614999999999981</v>
      </c>
      <c r="J96" s="12">
        <f t="shared" si="2"/>
        <v>51.400000000000006</v>
      </c>
      <c r="K96" s="12">
        <f t="shared" si="2"/>
        <v>27.206999999999994</v>
      </c>
      <c r="N96" s="12"/>
    </row>
    <row r="97" spans="1:14" x14ac:dyDescent="0.2">
      <c r="A97" s="1">
        <v>43739</v>
      </c>
      <c r="B97" s="12">
        <v>131.92689999999999</v>
      </c>
      <c r="C97" s="12">
        <v>228.80609999999999</v>
      </c>
      <c r="E97" s="41">
        <f>MIN($B$37,$B$49,$B$61,$B$73,$B$85)</f>
        <v>120.372</v>
      </c>
      <c r="F97" s="41">
        <f>MAX($B$37,$B$49,$B$61,$B$73,$B$85)</f>
        <v>154.715</v>
      </c>
      <c r="G97" s="41">
        <f>MIN($C$37,$C$49,$C$61,$C$73,$C$85)</f>
        <v>203.673</v>
      </c>
      <c r="H97" s="41">
        <f>MAX($C$37,$C$49,$C$61,$C$73,$C$85)</f>
        <v>232.12700000000001</v>
      </c>
      <c r="I97" s="12">
        <f t="shared" si="2"/>
        <v>34.343000000000004</v>
      </c>
      <c r="J97" s="12">
        <f t="shared" si="2"/>
        <v>48.957999999999998</v>
      </c>
      <c r="K97" s="12">
        <f t="shared" si="2"/>
        <v>28.454000000000008</v>
      </c>
      <c r="N97" s="12"/>
    </row>
    <row r="98" spans="1:14" x14ac:dyDescent="0.2">
      <c r="A98" s="1">
        <v>43770</v>
      </c>
      <c r="B98" s="12">
        <v>136.36269999999999</v>
      </c>
      <c r="C98" s="12">
        <v>237.16300000000001</v>
      </c>
      <c r="E98" s="41">
        <f>MIN($B$38,$B$50,$B$62,$B$74,$B$86)</f>
        <v>126.215</v>
      </c>
      <c r="F98" s="41">
        <f>MAX($B$38,$B$50,$B$62,$B$74,$B$86)</f>
        <v>161.27799999999999</v>
      </c>
      <c r="G98" s="41">
        <f>MIN($C$38,$C$50,$C$62,$C$74,$C$86)</f>
        <v>219.55500000000001</v>
      </c>
      <c r="H98" s="41">
        <f>MAX($C$38,$C$50,$C$62,$C$74,$C$86)</f>
        <v>233.84200000000001</v>
      </c>
      <c r="I98" s="12">
        <f t="shared" si="2"/>
        <v>35.062999999999988</v>
      </c>
      <c r="J98" s="12">
        <f t="shared" si="2"/>
        <v>58.277000000000015</v>
      </c>
      <c r="K98" s="12">
        <f t="shared" si="2"/>
        <v>14.287000000000006</v>
      </c>
      <c r="N98" s="12"/>
    </row>
    <row r="99" spans="1:14" x14ac:dyDescent="0.2">
      <c r="A99" s="90">
        <v>43800</v>
      </c>
      <c r="B99" s="12">
        <v>143.11070000000001</v>
      </c>
      <c r="C99" s="12">
        <v>247.43209999999999</v>
      </c>
      <c r="E99" s="41">
        <f>MIN($B$39,$B$51,$B$63,$B$75,$B$87)</f>
        <v>136.286</v>
      </c>
      <c r="F99" s="41">
        <f>MAX($B$39,$B$51,$B$63,$B$75,$B$87)</f>
        <v>166.095</v>
      </c>
      <c r="G99" s="41">
        <f>MIN($C$39,$C$51,$C$63,$C$75,$C$87)</f>
        <v>235.465</v>
      </c>
      <c r="H99" s="41">
        <f>MAX($C$39,$C$51,$C$63,$C$75,$C$87)</f>
        <v>248.06299999999999</v>
      </c>
      <c r="I99" s="12">
        <f t="shared" si="2"/>
        <v>29.808999999999997</v>
      </c>
      <c r="J99" s="12">
        <f t="shared" si="2"/>
        <v>69.37</v>
      </c>
      <c r="K99" s="12">
        <f t="shared" si="2"/>
        <v>12.597999999999985</v>
      </c>
      <c r="N99" s="12"/>
    </row>
    <row r="100" spans="1:14" x14ac:dyDescent="0.2">
      <c r="A100" s="90">
        <v>43831</v>
      </c>
      <c r="B100" s="12">
        <v>141.3939</v>
      </c>
      <c r="C100" s="12">
        <v>256.02089999999998</v>
      </c>
      <c r="E100" s="41">
        <f>MIN($B$28,$B$40,$B$52,$B$64,$B$76)</f>
        <v>114.66800000000001</v>
      </c>
      <c r="F100" s="41">
        <f>MAX($B$28,$B$40,$B$52,$B$64,$B$76)</f>
        <v>170.24700000000001</v>
      </c>
      <c r="G100" s="41">
        <f>MIN($C$28,$C$40,$C$52,$C$64,$C$76)</f>
        <v>235.85499999999999</v>
      </c>
      <c r="H100" s="41">
        <f>MAX($C$28,$C$40,$C$52,$C$64,$C$76)</f>
        <v>261.64800000000002</v>
      </c>
      <c r="I100" s="12">
        <f t="shared" si="2"/>
        <v>55.579000000000008</v>
      </c>
      <c r="J100" s="12">
        <f t="shared" si="2"/>
        <v>65.607999999999976</v>
      </c>
      <c r="K100" s="12">
        <f t="shared" si="2"/>
        <v>25.793000000000035</v>
      </c>
      <c r="N100" s="12"/>
    </row>
    <row r="101" spans="1:14" x14ac:dyDescent="0.2">
      <c r="A101" s="90">
        <v>43862</v>
      </c>
      <c r="B101" s="12">
        <v>137.4417</v>
      </c>
      <c r="C101" s="12">
        <v>254.09710000000001</v>
      </c>
      <c r="D101" s="15"/>
      <c r="E101" s="41">
        <f>MIN($B$29,$B$41,$B$53,$B$65,$B$77)</f>
        <v>113.10299999999999</v>
      </c>
      <c r="F101" s="41">
        <f>MAX($B$29,$B$41,$B$53,$B$65,$B$77)</f>
        <v>162.83199999999999</v>
      </c>
      <c r="G101" s="41">
        <f>MIN($C$29,$C$41,$C$53,$C$65,$C$77)</f>
        <v>229.499</v>
      </c>
      <c r="H101" s="41">
        <f>MAX($C$29,$C$41,$C$53,$C$65,$C$77)</f>
        <v>256.21899999999999</v>
      </c>
      <c r="I101" s="12">
        <f t="shared" si="2"/>
        <v>49.728999999999999</v>
      </c>
      <c r="J101" s="12">
        <f t="shared" si="2"/>
        <v>66.667000000000002</v>
      </c>
      <c r="K101" s="12">
        <f t="shared" si="2"/>
        <v>26.72</v>
      </c>
      <c r="N101" s="12"/>
    </row>
    <row r="102" spans="1:14" x14ac:dyDescent="0.2">
      <c r="A102" s="90">
        <v>43891</v>
      </c>
      <c r="B102" s="12">
        <v>133.46690000000001</v>
      </c>
      <c r="C102" s="12">
        <v>246.62549999999999</v>
      </c>
      <c r="D102" s="15"/>
      <c r="E102" s="41">
        <f>MIN($B$30,$B$42,$B$54,$B$66,$B$78)</f>
        <v>115.227</v>
      </c>
      <c r="F102" s="41">
        <f>MAX($B$30,$B$42,$B$54,$B$66,$B$78)</f>
        <v>160.07300000000001</v>
      </c>
      <c r="G102" s="41">
        <f>MIN($C$30,$C$42,$C$54,$C$66,$C$78)</f>
        <v>221.61199999999999</v>
      </c>
      <c r="H102" s="41">
        <f>MAX($C$30,$C$42,$C$54,$C$66,$C$78)</f>
        <v>243.71600000000001</v>
      </c>
      <c r="I102" s="12">
        <f t="shared" si="2"/>
        <v>44.846000000000004</v>
      </c>
      <c r="J102" s="12">
        <f t="shared" si="2"/>
        <v>61.538999999999987</v>
      </c>
      <c r="K102" s="12">
        <f t="shared" si="2"/>
        <v>22.104000000000013</v>
      </c>
      <c r="N102" s="12"/>
    </row>
    <row r="103" spans="1:14" x14ac:dyDescent="0.2">
      <c r="A103" s="90">
        <v>43922</v>
      </c>
      <c r="B103" s="12">
        <v>132.3758</v>
      </c>
      <c r="C103" s="12">
        <v>241.46180000000001</v>
      </c>
      <c r="D103" s="15"/>
      <c r="E103" s="41">
        <f>MIN($B$31,$B$43,$B$55,$B$67,$B$79)</f>
        <v>116.69199999999999</v>
      </c>
      <c r="F103" s="41">
        <f>MAX($B$31,$B$43,$B$55,$B$67,$B$79)</f>
        <v>154.95699999999999</v>
      </c>
      <c r="G103" s="41">
        <f>MIN($C$31,$C$43,$C$55,$C$67,$C$79)</f>
        <v>216.76</v>
      </c>
      <c r="H103" s="41">
        <f>MAX($C$31,$C$43,$C$55,$C$67,$C$79)</f>
        <v>243.511</v>
      </c>
      <c r="I103" s="12">
        <f t="shared" si="2"/>
        <v>38.265000000000001</v>
      </c>
      <c r="J103" s="12">
        <f t="shared" si="2"/>
        <v>61.802999999999997</v>
      </c>
      <c r="K103" s="12">
        <f t="shared" si="2"/>
        <v>26.751000000000005</v>
      </c>
      <c r="N103" s="12"/>
    </row>
    <row r="104" spans="1:14" x14ac:dyDescent="0.2">
      <c r="A104" s="90">
        <v>43952</v>
      </c>
      <c r="B104" s="12">
        <v>133.7807</v>
      </c>
      <c r="C104" s="12">
        <v>240.94239999999999</v>
      </c>
      <c r="D104" s="15"/>
      <c r="E104" s="41">
        <f>MIN($B$32,$B$44,$B$56,$B$68,$B$80)</f>
        <v>115.199</v>
      </c>
      <c r="F104" s="41">
        <f>MAX($B$32,$B$44,$B$56,$B$68,$B$80)</f>
        <v>154.947</v>
      </c>
      <c r="G104" s="41">
        <f>MIN($C$32,$C$44,$C$56,$C$68,$C$80)</f>
        <v>218.15199999999999</v>
      </c>
      <c r="H104" s="41">
        <f>MAX($C$32,$C$44,$C$56,$C$68,$C$80)</f>
        <v>243.40899999999999</v>
      </c>
      <c r="I104" s="12">
        <f t="shared" si="2"/>
        <v>39.748000000000005</v>
      </c>
      <c r="J104" s="12">
        <f t="shared" si="2"/>
        <v>63.204999999999984</v>
      </c>
      <c r="K104" s="12">
        <f t="shared" si="2"/>
        <v>25.257000000000005</v>
      </c>
      <c r="N104" s="12"/>
    </row>
    <row r="105" spans="1:14" x14ac:dyDescent="0.2">
      <c r="A105" s="90">
        <v>43983</v>
      </c>
      <c r="B105" s="12">
        <v>135.6294</v>
      </c>
      <c r="C105" s="12">
        <v>242.88640000000001</v>
      </c>
      <c r="D105" s="15"/>
      <c r="E105" s="41">
        <f>MIN($B$33,$B$45,$B$57,$B$69,$B$81)</f>
        <v>120.379</v>
      </c>
      <c r="F105" s="41">
        <f>MAX($B$33,$B$45,$B$57,$B$69,$B$81)</f>
        <v>152.06</v>
      </c>
      <c r="G105" s="41">
        <f>MIN($C$33,$C$45,$C$57,$C$69,$C$81)</f>
        <v>219.25200000000001</v>
      </c>
      <c r="H105" s="41">
        <f>MAX($C$33,$C$45,$C$57,$C$69,$C$81)</f>
        <v>242.66200000000001</v>
      </c>
      <c r="I105" s="12">
        <f t="shared" si="2"/>
        <v>31.680999999999997</v>
      </c>
      <c r="J105" s="12">
        <f t="shared" si="2"/>
        <v>67.192000000000007</v>
      </c>
      <c r="K105" s="12">
        <f t="shared" si="2"/>
        <v>23.409999999999997</v>
      </c>
      <c r="N105" s="12"/>
    </row>
    <row r="106" spans="1:14" x14ac:dyDescent="0.2">
      <c r="A106" s="90">
        <v>44013</v>
      </c>
      <c r="B106" s="12">
        <v>140.56790000000001</v>
      </c>
      <c r="C106" s="12">
        <v>242.7664</v>
      </c>
      <c r="D106" s="15"/>
      <c r="E106" s="41">
        <f>MIN($B$34,$B$46,$B$58,$B$70,$B$82)</f>
        <v>125.45699999999999</v>
      </c>
      <c r="F106" s="41">
        <f>MAX($B$34,$B$46,$B$58,$B$70,$B$82)</f>
        <v>156.50700000000001</v>
      </c>
      <c r="G106" s="41">
        <f>MIN($C$34,$C$46,$C$58,$C$70,$C$82)</f>
        <v>217.56100000000001</v>
      </c>
      <c r="H106" s="41">
        <f>MAX($C$34,$C$46,$C$58,$C$70,$C$82)</f>
        <v>240.93199999999999</v>
      </c>
      <c r="I106" s="12">
        <f t="shared" si="2"/>
        <v>31.050000000000011</v>
      </c>
      <c r="J106" s="12">
        <f t="shared" si="2"/>
        <v>61.054000000000002</v>
      </c>
      <c r="K106" s="12">
        <f t="shared" si="2"/>
        <v>23.370999999999981</v>
      </c>
      <c r="N106" s="12"/>
    </row>
    <row r="107" spans="1:14" x14ac:dyDescent="0.2">
      <c r="A107" s="90">
        <v>44044</v>
      </c>
      <c r="B107" s="12">
        <v>142.35820000000001</v>
      </c>
      <c r="C107" s="12">
        <v>238.3177</v>
      </c>
      <c r="D107" s="15"/>
      <c r="E107" s="41">
        <f>MIN($B$35,$B$47,$B$59,$B$71,$B$83)</f>
        <v>128.31299999999999</v>
      </c>
      <c r="F107" s="41">
        <f>MAX($B$35,$B$47,$B$59,$B$71,$B$83)</f>
        <v>160.33799999999999</v>
      </c>
      <c r="G107" s="41">
        <f>MIN($C$35,$C$47,$C$59,$C$71,$C$83)</f>
        <v>212.14500000000001</v>
      </c>
      <c r="H107" s="41">
        <f>MAX($C$35,$C$47,$C$59,$C$71,$C$83)</f>
        <v>236.083</v>
      </c>
      <c r="I107" s="12">
        <f t="shared" si="2"/>
        <v>32.025000000000006</v>
      </c>
      <c r="J107" s="12">
        <f t="shared" si="2"/>
        <v>51.807000000000016</v>
      </c>
      <c r="K107" s="12">
        <f t="shared" si="2"/>
        <v>23.937999999999988</v>
      </c>
      <c r="N107" s="12"/>
    </row>
    <row r="108" spans="1:14" x14ac:dyDescent="0.2">
      <c r="A108" s="90">
        <v>44075</v>
      </c>
      <c r="B108" s="12">
        <v>140.505</v>
      </c>
      <c r="C108" s="12">
        <v>238.2861</v>
      </c>
      <c r="D108" s="15"/>
      <c r="E108" s="41">
        <f>MIN($B$36,$B$48,$B$60,$B$72,$B$84)</f>
        <v>131.43600000000001</v>
      </c>
      <c r="F108" s="41">
        <f>MAX($B$36,$B$48,$B$60,$B$72,$B$84)</f>
        <v>161.05099999999999</v>
      </c>
      <c r="G108" s="41">
        <f>MIN($C$36,$C$48,$C$60,$C$72,$C$84)</f>
        <v>212.45099999999999</v>
      </c>
      <c r="H108" s="41">
        <f>MAX($C$36,$C$48,$C$60,$C$72,$C$84)</f>
        <v>239.65799999999999</v>
      </c>
      <c r="I108" s="12">
        <f t="shared" ref="I108:K111" si="3">F108-E108</f>
        <v>29.614999999999981</v>
      </c>
      <c r="J108" s="12">
        <f t="shared" si="3"/>
        <v>51.400000000000006</v>
      </c>
      <c r="K108" s="12">
        <f t="shared" si="3"/>
        <v>27.206999999999994</v>
      </c>
      <c r="N108" s="12"/>
    </row>
    <row r="109" spans="1:14" x14ac:dyDescent="0.2">
      <c r="A109" s="90">
        <v>44105</v>
      </c>
      <c r="B109" s="12">
        <v>134.21449999999999</v>
      </c>
      <c r="C109" s="12">
        <v>232.27680000000001</v>
      </c>
      <c r="D109" s="15"/>
      <c r="E109" s="41">
        <f>MIN($B$37,$B$49,$B$61,$B$73,$B$85)</f>
        <v>120.372</v>
      </c>
      <c r="F109" s="41">
        <f>MAX($B$37,$B$49,$B$61,$B$73,$B$85)</f>
        <v>154.715</v>
      </c>
      <c r="G109" s="41">
        <f>MIN($C$37,$C$49,$C$61,$C$73,$C$85)</f>
        <v>203.673</v>
      </c>
      <c r="H109" s="41">
        <f>MAX($C$37,$C$49,$C$61,$C$73,$C$85)</f>
        <v>232.12700000000001</v>
      </c>
      <c r="I109" s="12">
        <f t="shared" si="3"/>
        <v>34.343000000000004</v>
      </c>
      <c r="J109" s="12">
        <f t="shared" si="3"/>
        <v>48.957999999999998</v>
      </c>
      <c r="K109" s="12">
        <f t="shared" si="3"/>
        <v>28.454000000000008</v>
      </c>
      <c r="N109" s="12"/>
    </row>
    <row r="110" spans="1:14" x14ac:dyDescent="0.2">
      <c r="A110" s="90">
        <v>44136</v>
      </c>
      <c r="B110" s="12">
        <v>138.80269999999999</v>
      </c>
      <c r="C110" s="12">
        <v>240.411</v>
      </c>
      <c r="D110" s="15"/>
      <c r="E110" s="41">
        <f>MIN($B$38,$B$50,$B$62,$B$74,$B$86)</f>
        <v>126.215</v>
      </c>
      <c r="F110" s="41">
        <f>MAX($B$38,$B$50,$B$62,$B$74,$B$86)</f>
        <v>161.27799999999999</v>
      </c>
      <c r="G110" s="41">
        <f>MIN($C$38,$C$50,$C$62,$C$74,$C$86)</f>
        <v>219.55500000000001</v>
      </c>
      <c r="H110" s="41">
        <f>MAX($C$38,$C$50,$C$62,$C$74,$C$86)</f>
        <v>233.84200000000001</v>
      </c>
      <c r="I110" s="12">
        <f t="shared" si="3"/>
        <v>35.062999999999988</v>
      </c>
      <c r="J110" s="12">
        <f t="shared" si="3"/>
        <v>58.277000000000015</v>
      </c>
      <c r="K110" s="12">
        <f t="shared" si="3"/>
        <v>14.287000000000006</v>
      </c>
      <c r="N110" s="12"/>
    </row>
    <row r="111" spans="1:14" x14ac:dyDescent="0.2">
      <c r="A111" s="65">
        <v>44166</v>
      </c>
      <c r="B111" s="12">
        <v>145.4169</v>
      </c>
      <c r="C111" s="12">
        <v>250.7962</v>
      </c>
      <c r="D111" s="9"/>
      <c r="E111" s="73">
        <f>MIN($B$39,$B$51,$B$63,$B$75,$B$87)</f>
        <v>136.286</v>
      </c>
      <c r="F111" s="73">
        <f>MAX($B$39,$B$51,$B$63,$B$75,$B$87)</f>
        <v>166.095</v>
      </c>
      <c r="G111" s="73">
        <f>MIN($C$39,$C$51,$C$63,$C$75,$C$87)</f>
        <v>235.465</v>
      </c>
      <c r="H111" s="73">
        <f>MAX($C$39,$C$51,$C$63,$C$75,$C$87)</f>
        <v>248.06299999999999</v>
      </c>
      <c r="I111" s="71">
        <f t="shared" si="3"/>
        <v>29.808999999999997</v>
      </c>
      <c r="J111" s="71">
        <f t="shared" si="3"/>
        <v>69.37</v>
      </c>
      <c r="K111" s="71">
        <f t="shared" si="3"/>
        <v>12.597999999999985</v>
      </c>
      <c r="N111" s="12"/>
    </row>
    <row r="112" spans="1:14" x14ac:dyDescent="0.2">
      <c r="A112" s="32" t="s">
        <v>549</v>
      </c>
    </row>
    <row r="113" spans="1:6" x14ac:dyDescent="0.2">
      <c r="A113" s="32" t="s">
        <v>584</v>
      </c>
    </row>
    <row r="114" spans="1:6" x14ac:dyDescent="0.2">
      <c r="A114" s="383" t="s">
        <v>582</v>
      </c>
    </row>
    <row r="115" spans="1:6" x14ac:dyDescent="0.2">
      <c r="A115" s="4"/>
      <c r="B115" s="5" t="s">
        <v>368</v>
      </c>
      <c r="F115" s="8"/>
    </row>
    <row r="116" spans="1:6" x14ac:dyDescent="0.2">
      <c r="A116" s="2">
        <v>61</v>
      </c>
      <c r="B116">
        <v>0</v>
      </c>
      <c r="F116" s="8"/>
    </row>
    <row r="117" spans="1:6" x14ac:dyDescent="0.2">
      <c r="A117" s="2">
        <v>61</v>
      </c>
      <c r="B117">
        <v>1</v>
      </c>
      <c r="F117" s="8"/>
    </row>
    <row r="118" spans="1:6" x14ac:dyDescent="0.2">
      <c r="F118" s="8"/>
    </row>
    <row r="119" spans="1:6" x14ac:dyDescent="0.2">
      <c r="F119" s="8"/>
    </row>
    <row r="120" spans="1:6" x14ac:dyDescent="0.2">
      <c r="A120" s="1"/>
      <c r="F120" s="8"/>
    </row>
    <row r="121" spans="1:6" x14ac:dyDescent="0.2">
      <c r="A121" s="26"/>
      <c r="F121" s="8"/>
    </row>
    <row r="122" spans="1:6" x14ac:dyDescent="0.2">
      <c r="A122" s="26"/>
      <c r="F122" s="8"/>
    </row>
    <row r="123" spans="1:6" x14ac:dyDescent="0.2">
      <c r="F123" s="8"/>
    </row>
    <row r="124" spans="1:6" x14ac:dyDescent="0.2">
      <c r="F124" s="14"/>
    </row>
  </sheetData>
  <hyperlinks>
    <hyperlink ref="A3" location="Contents!A1" display="Return to Contents"/>
  </hyperlinks>
  <pageMargins left="0.75" right="0.75" top="1" bottom="1" header="0.5" footer="0.5"/>
  <pageSetup scale="65" fitToHeight="2" orientation="landscape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Q131"/>
  <sheetViews>
    <sheetView workbookViewId="0"/>
  </sheetViews>
  <sheetFormatPr defaultRowHeight="12.75" x14ac:dyDescent="0.2"/>
  <cols>
    <col min="16" max="16" width="28.28515625" customWidth="1"/>
    <col min="17" max="17" width="9.85546875" customWidth="1"/>
  </cols>
  <sheetData>
    <row r="1" spans="1:17" x14ac:dyDescent="0.2">
      <c r="K1" s="119"/>
      <c r="L1" s="119"/>
    </row>
    <row r="2" spans="1:17" ht="15.75" x14ac:dyDescent="0.25">
      <c r="A2" s="44" t="s">
        <v>547</v>
      </c>
      <c r="L2" s="119"/>
    </row>
    <row r="3" spans="1:17" x14ac:dyDescent="0.2">
      <c r="A3" s="22" t="s">
        <v>16</v>
      </c>
      <c r="L3" s="119"/>
    </row>
    <row r="4" spans="1:17" x14ac:dyDescent="0.2">
      <c r="A4" s="384"/>
      <c r="B4" s="384"/>
      <c r="C4" s="384"/>
      <c r="D4" s="384"/>
      <c r="E4" s="384"/>
      <c r="F4" s="384"/>
      <c r="G4" s="384"/>
      <c r="H4" s="384"/>
      <c r="I4" s="384"/>
      <c r="J4" s="384"/>
      <c r="K4" s="384"/>
      <c r="L4" s="119"/>
    </row>
    <row r="5" spans="1:17" x14ac:dyDescent="0.2">
      <c r="A5" s="384"/>
      <c r="B5" s="384"/>
      <c r="C5" s="384"/>
      <c r="D5" s="384"/>
      <c r="E5" s="384"/>
      <c r="F5" s="384"/>
      <c r="G5" s="384"/>
      <c r="H5" s="384"/>
      <c r="I5" s="384"/>
      <c r="J5" s="384"/>
      <c r="K5" s="384"/>
      <c r="P5" s="182" t="s">
        <v>369</v>
      </c>
      <c r="Q5" s="183"/>
    </row>
    <row r="6" spans="1:17" x14ac:dyDescent="0.2">
      <c r="A6" s="384"/>
      <c r="B6" s="384"/>
      <c r="C6" s="384"/>
      <c r="D6" s="384"/>
      <c r="E6" s="384"/>
      <c r="F6" s="384"/>
      <c r="G6" s="384"/>
      <c r="H6" s="384"/>
      <c r="I6" s="384"/>
      <c r="J6" s="384"/>
      <c r="K6" s="384"/>
      <c r="P6" s="381" t="s">
        <v>473</v>
      </c>
      <c r="Q6" s="380" t="s">
        <v>476</v>
      </c>
    </row>
    <row r="7" spans="1:17" x14ac:dyDescent="0.2">
      <c r="A7" s="384"/>
      <c r="B7" s="384"/>
      <c r="C7" s="384"/>
      <c r="D7" s="384"/>
      <c r="E7" s="384"/>
      <c r="F7" s="384"/>
      <c r="G7" s="384"/>
      <c r="H7" s="384"/>
      <c r="I7" s="384"/>
      <c r="J7" s="384"/>
      <c r="K7" s="384"/>
      <c r="P7" s="344" t="s">
        <v>475</v>
      </c>
      <c r="Q7" s="378" t="s">
        <v>474</v>
      </c>
    </row>
    <row r="8" spans="1:17" x14ac:dyDescent="0.2">
      <c r="A8" s="384"/>
      <c r="B8" s="384"/>
      <c r="C8" s="384"/>
      <c r="D8" s="384"/>
      <c r="E8" s="384"/>
      <c r="F8" s="384"/>
      <c r="G8" s="384"/>
      <c r="H8" s="384"/>
      <c r="I8" s="384"/>
      <c r="J8" s="384"/>
      <c r="K8" s="384"/>
    </row>
    <row r="9" spans="1:17" x14ac:dyDescent="0.2">
      <c r="A9" s="384"/>
      <c r="B9" s="384"/>
      <c r="C9" s="384"/>
      <c r="D9" s="384"/>
      <c r="E9" s="384"/>
      <c r="F9" s="384"/>
      <c r="G9" s="384"/>
      <c r="H9" s="384"/>
      <c r="I9" s="384"/>
      <c r="J9" s="384"/>
      <c r="K9" s="384"/>
    </row>
    <row r="10" spans="1:17" x14ac:dyDescent="0.2">
      <c r="A10" s="384"/>
      <c r="B10" s="384"/>
      <c r="C10" s="384"/>
      <c r="D10" s="384"/>
      <c r="E10" s="384"/>
      <c r="F10" s="384"/>
      <c r="G10" s="384"/>
      <c r="H10" s="384"/>
      <c r="I10" s="384"/>
      <c r="J10" s="384"/>
      <c r="K10" s="384"/>
    </row>
    <row r="11" spans="1:17" x14ac:dyDescent="0.2">
      <c r="A11" s="384"/>
      <c r="B11" s="384"/>
      <c r="C11" s="384"/>
      <c r="D11" s="384"/>
      <c r="E11" s="384"/>
      <c r="F11" s="384"/>
      <c r="G11" s="384"/>
      <c r="H11" s="384"/>
      <c r="I11" s="384"/>
      <c r="J11" s="384"/>
      <c r="K11" s="384"/>
    </row>
    <row r="12" spans="1:17" x14ac:dyDescent="0.2">
      <c r="A12" s="384"/>
      <c r="B12" s="384"/>
      <c r="C12" s="384"/>
      <c r="D12" s="384"/>
      <c r="E12" s="384"/>
      <c r="F12" s="384"/>
      <c r="G12" s="384"/>
      <c r="H12" s="384"/>
      <c r="I12" s="384"/>
      <c r="J12" s="384"/>
      <c r="K12" s="384"/>
    </row>
    <row r="13" spans="1:17" x14ac:dyDescent="0.2">
      <c r="A13" s="384"/>
      <c r="B13" s="384"/>
      <c r="C13" s="384"/>
      <c r="D13" s="384"/>
      <c r="E13" s="384"/>
      <c r="F13" s="384"/>
      <c r="G13" s="384"/>
      <c r="H13" s="384"/>
      <c r="I13" s="384"/>
      <c r="J13" s="384"/>
      <c r="K13" s="384"/>
    </row>
    <row r="14" spans="1:17" x14ac:dyDescent="0.2">
      <c r="A14" s="384"/>
      <c r="B14" s="384"/>
      <c r="C14" s="384"/>
      <c r="D14" s="384"/>
      <c r="E14" s="384"/>
      <c r="F14" s="384"/>
      <c r="G14" s="384"/>
      <c r="H14" s="384"/>
      <c r="I14" s="384"/>
      <c r="J14" s="384"/>
      <c r="K14" s="384"/>
    </row>
    <row r="15" spans="1:17" x14ac:dyDescent="0.2">
      <c r="A15" s="384"/>
      <c r="B15" s="384"/>
      <c r="C15" s="384"/>
      <c r="D15" s="384"/>
      <c r="E15" s="384"/>
      <c r="F15" s="384"/>
      <c r="G15" s="384"/>
      <c r="H15" s="384"/>
      <c r="I15" s="384"/>
      <c r="J15" s="384"/>
      <c r="K15" s="384"/>
    </row>
    <row r="16" spans="1:17" x14ac:dyDescent="0.2">
      <c r="A16" s="384"/>
      <c r="B16" s="384"/>
      <c r="C16" s="384"/>
      <c r="D16" s="384"/>
      <c r="E16" s="384"/>
      <c r="F16" s="384"/>
      <c r="G16" s="384"/>
      <c r="H16" s="384"/>
      <c r="I16" s="384"/>
      <c r="J16" s="384"/>
      <c r="K16" s="384"/>
    </row>
    <row r="17" spans="1:11" x14ac:dyDescent="0.2">
      <c r="A17" s="384"/>
      <c r="B17" s="384"/>
      <c r="C17" s="384"/>
      <c r="D17" s="384"/>
      <c r="E17" s="384"/>
      <c r="F17" s="384"/>
      <c r="G17" s="384"/>
      <c r="H17" s="384"/>
      <c r="I17" s="384"/>
      <c r="J17" s="384"/>
      <c r="K17" s="384"/>
    </row>
    <row r="18" spans="1:11" x14ac:dyDescent="0.2">
      <c r="A18" s="384"/>
      <c r="B18" s="384"/>
      <c r="C18" s="384"/>
      <c r="D18" s="384"/>
      <c r="E18" s="384"/>
      <c r="F18" s="384"/>
      <c r="G18" s="384"/>
      <c r="H18" s="384"/>
      <c r="I18" s="384"/>
      <c r="J18" s="384"/>
      <c r="K18" s="384"/>
    </row>
    <row r="19" spans="1:11" x14ac:dyDescent="0.2">
      <c r="A19" s="384"/>
      <c r="B19" s="384"/>
      <c r="C19" s="384"/>
      <c r="D19" s="384"/>
      <c r="E19" s="384"/>
      <c r="F19" s="384"/>
      <c r="G19" s="384"/>
      <c r="H19" s="384"/>
      <c r="I19" s="384"/>
      <c r="J19" s="384"/>
      <c r="K19" s="384"/>
    </row>
    <row r="20" spans="1:11" x14ac:dyDescent="0.2">
      <c r="A20" s="384"/>
      <c r="B20" s="384"/>
      <c r="C20" s="384"/>
      <c r="D20" s="384"/>
      <c r="E20" s="384"/>
      <c r="F20" s="384"/>
      <c r="G20" s="384"/>
      <c r="H20" s="384"/>
      <c r="I20" s="384"/>
      <c r="J20" s="384"/>
      <c r="K20" s="384"/>
    </row>
    <row r="21" spans="1:11" x14ac:dyDescent="0.2">
      <c r="A21" s="384"/>
      <c r="B21" s="384"/>
      <c r="C21" s="384"/>
      <c r="D21" s="384"/>
      <c r="E21" s="384"/>
      <c r="F21" s="384"/>
      <c r="G21" s="384"/>
      <c r="H21" s="384"/>
      <c r="I21" s="384"/>
      <c r="J21" s="384"/>
      <c r="K21" s="384"/>
    </row>
    <row r="22" spans="1:11" x14ac:dyDescent="0.2">
      <c r="A22" s="384"/>
      <c r="B22" s="384"/>
      <c r="C22" s="384"/>
      <c r="D22" s="384"/>
      <c r="E22" s="384"/>
      <c r="F22" s="384"/>
      <c r="G22" s="384"/>
      <c r="H22" s="384"/>
      <c r="I22" s="384"/>
      <c r="J22" s="384"/>
      <c r="K22" s="384"/>
    </row>
    <row r="23" spans="1:11" x14ac:dyDescent="0.2">
      <c r="A23" s="384"/>
      <c r="B23" s="384"/>
      <c r="C23" s="384"/>
      <c r="D23" s="384"/>
      <c r="E23" s="384"/>
      <c r="F23" s="384"/>
      <c r="G23" s="384"/>
      <c r="H23" s="384"/>
      <c r="I23" s="384"/>
      <c r="J23" s="384"/>
      <c r="K23" s="384"/>
    </row>
    <row r="24" spans="1:11" x14ac:dyDescent="0.2">
      <c r="A24" s="384"/>
      <c r="B24" s="384"/>
      <c r="C24" s="384"/>
      <c r="D24" s="384"/>
      <c r="E24" s="384"/>
      <c r="F24" s="384"/>
      <c r="G24" s="384"/>
      <c r="H24" s="384"/>
      <c r="I24" s="384"/>
      <c r="J24" s="384"/>
      <c r="K24" s="384"/>
    </row>
    <row r="25" spans="1:11" ht="12.75" customHeight="1" x14ac:dyDescent="0.2">
      <c r="A25" s="384"/>
      <c r="B25" s="384"/>
      <c r="C25" s="384"/>
      <c r="D25" s="384"/>
      <c r="E25" s="384"/>
      <c r="F25" s="384"/>
      <c r="G25" s="384"/>
      <c r="H25" s="384"/>
      <c r="I25" s="384"/>
      <c r="J25" s="384"/>
      <c r="K25" s="384"/>
    </row>
    <row r="26" spans="1:11" x14ac:dyDescent="0.2">
      <c r="B26" s="36"/>
      <c r="C26" s="377"/>
      <c r="D26" s="377"/>
      <c r="E26" s="377"/>
    </row>
    <row r="27" spans="1:11" x14ac:dyDescent="0.2">
      <c r="A27" s="3"/>
      <c r="B27" s="37"/>
    </row>
    <row r="28" spans="1:11" ht="38.25" x14ac:dyDescent="0.2">
      <c r="A28" s="5"/>
      <c r="B28" s="496" t="s">
        <v>473</v>
      </c>
      <c r="C28" s="497" t="s">
        <v>475</v>
      </c>
      <c r="D28" s="497" t="s">
        <v>503</v>
      </c>
      <c r="E28" s="497" t="s">
        <v>477</v>
      </c>
    </row>
    <row r="29" spans="1:11" x14ac:dyDescent="0.2">
      <c r="A29" s="1">
        <v>41275</v>
      </c>
      <c r="B29" s="6">
        <v>7.8466019999999999</v>
      </c>
      <c r="C29" s="6">
        <v>-0.63896500000000001</v>
      </c>
      <c r="D29" s="6">
        <f>+C29*-1</f>
        <v>0.63896500000000001</v>
      </c>
      <c r="E29" s="382">
        <f t="shared" ref="E29:E60" si="0">+C29+B29</f>
        <v>7.2076370000000001</v>
      </c>
      <c r="G29" s="43"/>
      <c r="H29" s="17"/>
    </row>
    <row r="30" spans="1:11" x14ac:dyDescent="0.2">
      <c r="A30" s="1">
        <v>41306</v>
      </c>
      <c r="B30" s="6">
        <v>7.1602059999999996</v>
      </c>
      <c r="C30" s="6">
        <v>-1.1536839999999999</v>
      </c>
      <c r="D30" s="6">
        <f t="shared" ref="D30:D93" si="1">+C30*-1</f>
        <v>1.1536839999999999</v>
      </c>
      <c r="E30" s="382">
        <f t="shared" si="0"/>
        <v>6.0065219999999995</v>
      </c>
      <c r="G30" s="43"/>
      <c r="H30" s="17"/>
    </row>
    <row r="31" spans="1:11" x14ac:dyDescent="0.2">
      <c r="A31" s="1">
        <v>41334</v>
      </c>
      <c r="B31" s="6">
        <v>7.3899460000000001</v>
      </c>
      <c r="C31" s="6">
        <v>-0.96693399999999996</v>
      </c>
      <c r="D31" s="6">
        <f t="shared" si="1"/>
        <v>0.96693399999999996</v>
      </c>
      <c r="E31" s="382">
        <f t="shared" si="0"/>
        <v>6.4230119999999999</v>
      </c>
      <c r="G31" s="43"/>
      <c r="H31" s="17"/>
    </row>
    <row r="32" spans="1:11" x14ac:dyDescent="0.2">
      <c r="A32" s="1">
        <v>41365</v>
      </c>
      <c r="B32" s="6">
        <v>7.6218690000000002</v>
      </c>
      <c r="C32" s="6">
        <v>-0.68905799999999995</v>
      </c>
      <c r="D32" s="6">
        <f t="shared" si="1"/>
        <v>0.68905799999999995</v>
      </c>
      <c r="E32" s="382">
        <f t="shared" si="0"/>
        <v>6.9328110000000001</v>
      </c>
      <c r="G32" s="43"/>
      <c r="H32" s="17"/>
    </row>
    <row r="33" spans="1:8" x14ac:dyDescent="0.2">
      <c r="A33" s="1">
        <v>41395</v>
      </c>
      <c r="B33" s="6">
        <v>7.6108450000000003</v>
      </c>
      <c r="C33" s="6">
        <v>-0.90831899999999999</v>
      </c>
      <c r="D33" s="6">
        <f t="shared" si="1"/>
        <v>0.90831899999999999</v>
      </c>
      <c r="E33" s="382">
        <f t="shared" si="0"/>
        <v>6.7025260000000006</v>
      </c>
      <c r="G33" s="43"/>
      <c r="H33" s="17"/>
    </row>
    <row r="34" spans="1:8" x14ac:dyDescent="0.2">
      <c r="A34" s="1">
        <v>41426</v>
      </c>
      <c r="B34" s="6">
        <v>7.6068939999999996</v>
      </c>
      <c r="C34" s="6">
        <v>-1.3188500000000001</v>
      </c>
      <c r="D34" s="6">
        <f t="shared" si="1"/>
        <v>1.3188500000000001</v>
      </c>
      <c r="E34" s="382">
        <f t="shared" si="0"/>
        <v>6.2880439999999993</v>
      </c>
      <c r="G34" s="43"/>
      <c r="H34" s="17"/>
    </row>
    <row r="35" spans="1:8" x14ac:dyDescent="0.2">
      <c r="A35" s="1">
        <v>41456</v>
      </c>
      <c r="B35" s="6">
        <v>7.9539140000000002</v>
      </c>
      <c r="C35" s="6">
        <v>-1.504672</v>
      </c>
      <c r="D35" s="6">
        <f t="shared" si="1"/>
        <v>1.504672</v>
      </c>
      <c r="E35" s="382">
        <f t="shared" si="0"/>
        <v>6.4492419999999999</v>
      </c>
      <c r="G35" s="43"/>
      <c r="H35" s="17"/>
    </row>
    <row r="36" spans="1:8" x14ac:dyDescent="0.2">
      <c r="A36" s="1">
        <v>41487</v>
      </c>
      <c r="B36" s="6">
        <v>8.0286000000000008</v>
      </c>
      <c r="C36" s="6">
        <v>-1.5043150000000001</v>
      </c>
      <c r="D36" s="6">
        <f t="shared" si="1"/>
        <v>1.5043150000000001</v>
      </c>
      <c r="E36" s="382">
        <f t="shared" si="0"/>
        <v>6.5242850000000008</v>
      </c>
      <c r="G36" s="43"/>
      <c r="H36" s="17"/>
    </row>
    <row r="37" spans="1:8" x14ac:dyDescent="0.2">
      <c r="A37" s="1">
        <v>41518</v>
      </c>
      <c r="B37" s="6">
        <v>7.8179160000000003</v>
      </c>
      <c r="C37" s="6">
        <v>-1.413176</v>
      </c>
      <c r="D37" s="6">
        <f t="shared" si="1"/>
        <v>1.413176</v>
      </c>
      <c r="E37" s="382">
        <f t="shared" si="0"/>
        <v>6.4047400000000003</v>
      </c>
      <c r="G37" s="43"/>
      <c r="H37" s="17"/>
    </row>
    <row r="38" spans="1:8" x14ac:dyDescent="0.2">
      <c r="A38" s="1">
        <v>41548</v>
      </c>
      <c r="B38" s="6">
        <v>7.3594629999999999</v>
      </c>
      <c r="C38" s="6">
        <v>-1.8247930000000001</v>
      </c>
      <c r="D38" s="6">
        <f t="shared" si="1"/>
        <v>1.8247930000000001</v>
      </c>
      <c r="E38" s="382">
        <f t="shared" si="0"/>
        <v>5.5346700000000002</v>
      </c>
      <c r="G38" s="43"/>
      <c r="H38" s="17"/>
    </row>
    <row r="39" spans="1:8" x14ac:dyDescent="0.2">
      <c r="A39" s="1">
        <v>41579</v>
      </c>
      <c r="B39" s="6">
        <v>7.1556509999999998</v>
      </c>
      <c r="C39" s="6">
        <v>-1.7368790000000001</v>
      </c>
      <c r="D39" s="6">
        <f t="shared" si="1"/>
        <v>1.7368790000000001</v>
      </c>
      <c r="E39" s="382">
        <f t="shared" si="0"/>
        <v>5.4187719999999997</v>
      </c>
      <c r="G39" s="43"/>
      <c r="H39" s="17"/>
    </row>
    <row r="40" spans="1:8" x14ac:dyDescent="0.2">
      <c r="A40" s="1">
        <v>41609</v>
      </c>
      <c r="B40" s="6">
        <v>7.5511439999999999</v>
      </c>
      <c r="C40" s="6">
        <v>-2.6133929999999999</v>
      </c>
      <c r="D40" s="6">
        <f t="shared" si="1"/>
        <v>2.6133929999999999</v>
      </c>
      <c r="E40" s="382">
        <f t="shared" si="0"/>
        <v>4.9377510000000004</v>
      </c>
      <c r="G40" s="43"/>
      <c r="H40" s="17"/>
    </row>
    <row r="41" spans="1:8" x14ac:dyDescent="0.2">
      <c r="A41" s="1">
        <v>41640</v>
      </c>
      <c r="B41" s="6">
        <v>7.3410010000000003</v>
      </c>
      <c r="C41" s="6">
        <v>-1.9472400000000001</v>
      </c>
      <c r="D41" s="6">
        <f t="shared" si="1"/>
        <v>1.9472400000000001</v>
      </c>
      <c r="E41" s="382">
        <f t="shared" si="0"/>
        <v>5.3937610000000005</v>
      </c>
      <c r="G41" s="43"/>
      <c r="H41" s="17"/>
    </row>
    <row r="42" spans="1:8" x14ac:dyDescent="0.2">
      <c r="A42" s="1">
        <v>41671</v>
      </c>
      <c r="B42" s="6">
        <v>6.952318</v>
      </c>
      <c r="C42" s="6">
        <v>-1.4550449999999999</v>
      </c>
      <c r="D42" s="6">
        <f t="shared" si="1"/>
        <v>1.4550449999999999</v>
      </c>
      <c r="E42" s="382">
        <f t="shared" si="0"/>
        <v>5.4972729999999999</v>
      </c>
      <c r="G42" s="43"/>
      <c r="H42" s="17"/>
    </row>
    <row r="43" spans="1:8" x14ac:dyDescent="0.2">
      <c r="A43" s="1">
        <v>41699</v>
      </c>
      <c r="B43" s="6">
        <v>7.0223620000000002</v>
      </c>
      <c r="C43" s="6">
        <v>-1.759333</v>
      </c>
      <c r="D43" s="6">
        <f t="shared" si="1"/>
        <v>1.759333</v>
      </c>
      <c r="E43" s="382">
        <f t="shared" si="0"/>
        <v>5.2630290000000004</v>
      </c>
      <c r="G43" s="43"/>
      <c r="H43" s="17"/>
    </row>
    <row r="44" spans="1:8" x14ac:dyDescent="0.2">
      <c r="A44" s="1">
        <v>41730</v>
      </c>
      <c r="B44" s="6">
        <v>7.2730370000000004</v>
      </c>
      <c r="C44" s="6">
        <v>-1.6471389999999999</v>
      </c>
      <c r="D44" s="6">
        <f t="shared" si="1"/>
        <v>1.6471389999999999</v>
      </c>
      <c r="E44" s="382">
        <f t="shared" si="0"/>
        <v>5.6258980000000003</v>
      </c>
      <c r="G44" s="43"/>
      <c r="H44" s="17"/>
    </row>
    <row r="45" spans="1:8" x14ac:dyDescent="0.2">
      <c r="A45" s="1">
        <v>41760</v>
      </c>
      <c r="B45" s="6">
        <v>6.8583850000000002</v>
      </c>
      <c r="C45" s="6">
        <v>-1.5838890000000001</v>
      </c>
      <c r="D45" s="6">
        <f t="shared" si="1"/>
        <v>1.5838890000000001</v>
      </c>
      <c r="E45" s="382">
        <f t="shared" si="0"/>
        <v>5.2744960000000001</v>
      </c>
      <c r="G45" s="43"/>
      <c r="H45" s="17"/>
    </row>
    <row r="46" spans="1:8" x14ac:dyDescent="0.2">
      <c r="A46" s="1">
        <v>41791</v>
      </c>
      <c r="B46" s="6">
        <v>6.6730520000000002</v>
      </c>
      <c r="C46" s="6">
        <v>-1.991042</v>
      </c>
      <c r="D46" s="6">
        <f t="shared" si="1"/>
        <v>1.991042</v>
      </c>
      <c r="E46" s="382">
        <f t="shared" si="0"/>
        <v>4.68201</v>
      </c>
      <c r="G46" s="43"/>
      <c r="H46" s="17"/>
    </row>
    <row r="47" spans="1:8" x14ac:dyDescent="0.2">
      <c r="A47" s="1">
        <v>41821</v>
      </c>
      <c r="B47" s="6">
        <v>7.2093360000000004</v>
      </c>
      <c r="C47" s="6">
        <v>-2.177689</v>
      </c>
      <c r="D47" s="6">
        <f t="shared" si="1"/>
        <v>2.177689</v>
      </c>
      <c r="E47" s="382">
        <f t="shared" si="0"/>
        <v>5.0316470000000004</v>
      </c>
      <c r="G47" s="43"/>
      <c r="H47" s="17"/>
    </row>
    <row r="48" spans="1:8" x14ac:dyDescent="0.2">
      <c r="A48" s="1">
        <v>41852</v>
      </c>
      <c r="B48" s="6">
        <v>7.0810719999999998</v>
      </c>
      <c r="C48" s="6">
        <v>-2.2196639999999999</v>
      </c>
      <c r="D48" s="6">
        <f t="shared" si="1"/>
        <v>2.2196639999999999</v>
      </c>
      <c r="E48" s="382">
        <f t="shared" si="0"/>
        <v>4.861408</v>
      </c>
      <c r="G48" s="43"/>
      <c r="H48" s="17"/>
    </row>
    <row r="49" spans="1:8" x14ac:dyDescent="0.2">
      <c r="A49" s="1">
        <v>41883</v>
      </c>
      <c r="B49" s="6">
        <v>7.1457249999999997</v>
      </c>
      <c r="C49" s="6">
        <v>-1.911557</v>
      </c>
      <c r="D49" s="6">
        <f t="shared" si="1"/>
        <v>1.911557</v>
      </c>
      <c r="E49" s="382">
        <f t="shared" si="0"/>
        <v>5.2341679999999995</v>
      </c>
      <c r="G49" s="43"/>
      <c r="H49" s="17"/>
    </row>
    <row r="50" spans="1:8" x14ac:dyDescent="0.2">
      <c r="A50" s="1">
        <v>41913</v>
      </c>
      <c r="B50" s="6">
        <v>6.7724690000000001</v>
      </c>
      <c r="C50" s="6">
        <v>-1.9820059999999999</v>
      </c>
      <c r="D50" s="6">
        <f t="shared" si="1"/>
        <v>1.9820059999999999</v>
      </c>
      <c r="E50" s="382">
        <f t="shared" si="0"/>
        <v>4.7904629999999999</v>
      </c>
      <c r="G50" s="43"/>
      <c r="H50" s="17"/>
    </row>
    <row r="51" spans="1:8" x14ac:dyDescent="0.2">
      <c r="A51" s="1">
        <v>41944</v>
      </c>
      <c r="B51" s="6">
        <v>6.7741899999999999</v>
      </c>
      <c r="C51" s="6">
        <v>-2.1183369999999999</v>
      </c>
      <c r="D51" s="6">
        <f t="shared" si="1"/>
        <v>2.1183369999999999</v>
      </c>
      <c r="E51" s="382">
        <f t="shared" si="0"/>
        <v>4.6558530000000005</v>
      </c>
      <c r="G51" s="43"/>
      <c r="H51" s="17"/>
    </row>
    <row r="52" spans="1:8" x14ac:dyDescent="0.2">
      <c r="A52" s="1">
        <v>41974</v>
      </c>
      <c r="B52" s="6">
        <v>6.8040180000000001</v>
      </c>
      <c r="C52" s="6">
        <v>-2.2939229999999999</v>
      </c>
      <c r="D52" s="6">
        <f t="shared" si="1"/>
        <v>2.2939229999999999</v>
      </c>
      <c r="E52" s="382">
        <f t="shared" si="0"/>
        <v>4.5100949999999997</v>
      </c>
      <c r="G52" s="43"/>
      <c r="H52" s="17"/>
    </row>
    <row r="53" spans="1:8" x14ac:dyDescent="0.2">
      <c r="A53" s="1">
        <v>42005</v>
      </c>
      <c r="B53" s="6">
        <v>6.6765330000000001</v>
      </c>
      <c r="C53" s="6">
        <v>-1.7907310000000001</v>
      </c>
      <c r="D53" s="6">
        <f t="shared" si="1"/>
        <v>1.7907310000000001</v>
      </c>
      <c r="E53" s="382">
        <f t="shared" si="0"/>
        <v>4.885802</v>
      </c>
      <c r="G53" s="43"/>
      <c r="H53" s="17"/>
    </row>
    <row r="54" spans="1:8" x14ac:dyDescent="0.2">
      <c r="A54" s="1">
        <v>42036</v>
      </c>
      <c r="B54" s="6">
        <v>6.6581149999999996</v>
      </c>
      <c r="C54" s="6">
        <v>-2.0258259999999999</v>
      </c>
      <c r="D54" s="6">
        <f t="shared" si="1"/>
        <v>2.0258259999999999</v>
      </c>
      <c r="E54" s="382">
        <f t="shared" si="0"/>
        <v>4.6322890000000001</v>
      </c>
      <c r="G54" s="43"/>
      <c r="H54" s="17"/>
    </row>
    <row r="55" spans="1:8" x14ac:dyDescent="0.2">
      <c r="A55" s="1">
        <v>42064</v>
      </c>
      <c r="B55" s="6">
        <v>7.1546649999999996</v>
      </c>
      <c r="C55" s="6">
        <v>-1.627316</v>
      </c>
      <c r="D55" s="6">
        <f t="shared" si="1"/>
        <v>1.627316</v>
      </c>
      <c r="E55" s="382">
        <f t="shared" si="0"/>
        <v>5.5273489999999992</v>
      </c>
      <c r="G55" s="43"/>
      <c r="H55" s="17"/>
    </row>
    <row r="56" spans="1:8" x14ac:dyDescent="0.2">
      <c r="A56" s="1">
        <v>42095</v>
      </c>
      <c r="B56" s="6">
        <v>6.6086640000000001</v>
      </c>
      <c r="C56" s="6">
        <v>-2.1724290000000002</v>
      </c>
      <c r="D56" s="6">
        <f t="shared" si="1"/>
        <v>2.1724290000000002</v>
      </c>
      <c r="E56" s="382">
        <f t="shared" si="0"/>
        <v>4.4362349999999999</v>
      </c>
      <c r="G56" s="43"/>
      <c r="H56" s="17"/>
    </row>
    <row r="57" spans="1:8" x14ac:dyDescent="0.2">
      <c r="A57" s="1">
        <v>42125</v>
      </c>
      <c r="B57" s="6">
        <v>6.7182659999999998</v>
      </c>
      <c r="C57" s="6">
        <v>-2.0687769999999999</v>
      </c>
      <c r="D57" s="6">
        <f t="shared" si="1"/>
        <v>2.0687769999999999</v>
      </c>
      <c r="E57" s="382">
        <f t="shared" si="0"/>
        <v>4.649489</v>
      </c>
      <c r="G57" s="43"/>
      <c r="H57" s="17"/>
    </row>
    <row r="58" spans="1:8" x14ac:dyDescent="0.2">
      <c r="A58" s="1">
        <v>42156</v>
      </c>
      <c r="B58" s="6">
        <v>6.8754379999999999</v>
      </c>
      <c r="C58" s="6">
        <v>-1.927373</v>
      </c>
      <c r="D58" s="6">
        <f t="shared" si="1"/>
        <v>1.927373</v>
      </c>
      <c r="E58" s="382">
        <f t="shared" si="0"/>
        <v>4.9480649999999997</v>
      </c>
      <c r="G58" s="43"/>
      <c r="H58" s="17"/>
    </row>
    <row r="59" spans="1:8" x14ac:dyDescent="0.2">
      <c r="A59" s="1">
        <v>42186</v>
      </c>
      <c r="B59" s="6">
        <v>6.8137549999999996</v>
      </c>
      <c r="C59" s="6">
        <v>-2.202874</v>
      </c>
      <c r="D59" s="6">
        <f t="shared" si="1"/>
        <v>2.202874</v>
      </c>
      <c r="E59" s="382">
        <f t="shared" si="0"/>
        <v>4.6108809999999991</v>
      </c>
      <c r="G59" s="43"/>
      <c r="H59" s="17"/>
    </row>
    <row r="60" spans="1:8" x14ac:dyDescent="0.2">
      <c r="A60" s="1">
        <v>42217</v>
      </c>
      <c r="B60" s="6">
        <v>7.2556820000000002</v>
      </c>
      <c r="C60" s="6">
        <v>-1.9047320000000001</v>
      </c>
      <c r="D60" s="6">
        <f t="shared" si="1"/>
        <v>1.9047320000000001</v>
      </c>
      <c r="E60" s="382">
        <f t="shared" si="0"/>
        <v>5.3509500000000001</v>
      </c>
      <c r="G60" s="43"/>
      <c r="H60" s="17"/>
    </row>
    <row r="61" spans="1:8" x14ac:dyDescent="0.2">
      <c r="A61" s="1">
        <v>42248</v>
      </c>
      <c r="B61" s="6">
        <v>6.8174530000000004</v>
      </c>
      <c r="C61" s="6">
        <v>-2.3109120000000001</v>
      </c>
      <c r="D61" s="6">
        <f t="shared" si="1"/>
        <v>2.3109120000000001</v>
      </c>
      <c r="E61" s="382">
        <f t="shared" ref="E61:E92" si="2">+C61+B61</f>
        <v>4.5065410000000004</v>
      </c>
      <c r="G61" s="43"/>
      <c r="H61" s="17"/>
    </row>
    <row r="62" spans="1:8" x14ac:dyDescent="0.2">
      <c r="A62" s="1">
        <v>42278</v>
      </c>
      <c r="B62" s="6">
        <v>6.6021879999999999</v>
      </c>
      <c r="C62" s="6">
        <v>-2.377224</v>
      </c>
      <c r="D62" s="6">
        <f t="shared" si="1"/>
        <v>2.377224</v>
      </c>
      <c r="E62" s="382">
        <f t="shared" si="2"/>
        <v>4.2249639999999999</v>
      </c>
      <c r="G62" s="43"/>
      <c r="H62" s="17"/>
    </row>
    <row r="63" spans="1:8" x14ac:dyDescent="0.2">
      <c r="A63" s="1">
        <v>42309</v>
      </c>
      <c r="B63" s="6">
        <v>7.051253</v>
      </c>
      <c r="C63" s="6">
        <v>-2.8034789999999998</v>
      </c>
      <c r="D63" s="6">
        <f t="shared" si="1"/>
        <v>2.8034789999999998</v>
      </c>
      <c r="E63" s="382">
        <f t="shared" si="2"/>
        <v>4.2477739999999997</v>
      </c>
      <c r="G63" s="43"/>
      <c r="H63" s="17"/>
    </row>
    <row r="64" spans="1:8" x14ac:dyDescent="0.2">
      <c r="A64" s="1">
        <v>42339</v>
      </c>
      <c r="B64" s="6">
        <v>7.5097639999999997</v>
      </c>
      <c r="C64" s="6">
        <v>-3.0336080000000001</v>
      </c>
      <c r="D64" s="6">
        <f t="shared" si="1"/>
        <v>3.0336080000000001</v>
      </c>
      <c r="E64" s="382">
        <f t="shared" si="2"/>
        <v>4.4761559999999996</v>
      </c>
      <c r="G64" s="43"/>
      <c r="H64" s="17"/>
    </row>
    <row r="65" spans="1:8" x14ac:dyDescent="0.2">
      <c r="A65" s="1">
        <v>42370</v>
      </c>
      <c r="B65" s="6">
        <v>7.1254619999999997</v>
      </c>
      <c r="C65" s="6">
        <v>-2.3954680000000002</v>
      </c>
      <c r="D65" s="6">
        <f t="shared" si="1"/>
        <v>2.3954680000000002</v>
      </c>
      <c r="E65" s="382">
        <f t="shared" si="2"/>
        <v>4.7299939999999996</v>
      </c>
      <c r="G65" s="43"/>
      <c r="H65" s="17"/>
    </row>
    <row r="66" spans="1:8" x14ac:dyDescent="0.2">
      <c r="A66" s="1">
        <v>42401</v>
      </c>
      <c r="B66" s="6">
        <v>7.4596780000000003</v>
      </c>
      <c r="C66" s="6">
        <v>-2.3276460000000001</v>
      </c>
      <c r="D66" s="6">
        <f t="shared" si="1"/>
        <v>2.3276460000000001</v>
      </c>
      <c r="E66" s="382">
        <f t="shared" si="2"/>
        <v>5.1320320000000006</v>
      </c>
      <c r="G66" s="43"/>
      <c r="H66" s="17"/>
    </row>
    <row r="67" spans="1:8" x14ac:dyDescent="0.2">
      <c r="A67" s="1">
        <v>42430</v>
      </c>
      <c r="B67" s="6">
        <v>7.416506</v>
      </c>
      <c r="C67" s="6">
        <v>-2.5068570000000001</v>
      </c>
      <c r="D67" s="6">
        <f t="shared" si="1"/>
        <v>2.5068570000000001</v>
      </c>
      <c r="E67" s="382">
        <f t="shared" si="2"/>
        <v>4.9096489999999999</v>
      </c>
      <c r="G67" s="43"/>
      <c r="H67" s="17"/>
    </row>
    <row r="68" spans="1:8" x14ac:dyDescent="0.2">
      <c r="A68" s="1">
        <v>42461</v>
      </c>
      <c r="B68" s="6">
        <v>6.987679</v>
      </c>
      <c r="C68" s="6">
        <v>-2.3609049999999998</v>
      </c>
      <c r="D68" s="6">
        <f t="shared" si="1"/>
        <v>2.3609049999999998</v>
      </c>
      <c r="E68" s="382">
        <f t="shared" si="2"/>
        <v>4.6267740000000002</v>
      </c>
      <c r="G68" s="43"/>
      <c r="H68" s="17"/>
    </row>
    <row r="69" spans="1:8" x14ac:dyDescent="0.2">
      <c r="A69" s="1">
        <v>42491</v>
      </c>
      <c r="B69" s="6">
        <v>7.1398349999999997</v>
      </c>
      <c r="C69" s="6">
        <v>-2.6985999999999999</v>
      </c>
      <c r="D69" s="6">
        <f t="shared" si="1"/>
        <v>2.6985999999999999</v>
      </c>
      <c r="E69" s="382">
        <f t="shared" si="2"/>
        <v>4.4412349999999998</v>
      </c>
      <c r="G69" s="43"/>
      <c r="H69" s="17"/>
    </row>
    <row r="70" spans="1:8" x14ac:dyDescent="0.2">
      <c r="A70" s="1">
        <v>42522</v>
      </c>
      <c r="B70" s="6">
        <v>7.0295759999999996</v>
      </c>
      <c r="C70" s="6">
        <v>-2.4123610000000002</v>
      </c>
      <c r="D70" s="6">
        <f t="shared" si="1"/>
        <v>2.4123610000000002</v>
      </c>
      <c r="E70" s="382">
        <f t="shared" si="2"/>
        <v>4.6172149999999998</v>
      </c>
      <c r="G70" s="43"/>
      <c r="H70" s="17"/>
    </row>
    <row r="71" spans="1:8" x14ac:dyDescent="0.2">
      <c r="A71" s="1">
        <v>42552</v>
      </c>
      <c r="B71" s="6">
        <v>7.5604620000000002</v>
      </c>
      <c r="C71" s="6">
        <v>-2.2546580000000001</v>
      </c>
      <c r="D71" s="6">
        <f t="shared" si="1"/>
        <v>2.2546580000000001</v>
      </c>
      <c r="E71" s="382">
        <f t="shared" si="2"/>
        <v>5.3058040000000002</v>
      </c>
      <c r="G71" s="43"/>
      <c r="H71" s="17"/>
    </row>
    <row r="72" spans="1:8" x14ac:dyDescent="0.2">
      <c r="A72" s="1">
        <v>42583</v>
      </c>
      <c r="B72" s="6">
        <v>7.2951889999999997</v>
      </c>
      <c r="C72" s="6">
        <v>-2.0694590000000002</v>
      </c>
      <c r="D72" s="6">
        <f t="shared" si="1"/>
        <v>2.0694590000000002</v>
      </c>
      <c r="E72" s="382">
        <f t="shared" si="2"/>
        <v>5.2257299999999995</v>
      </c>
      <c r="G72" s="43"/>
      <c r="H72" s="17"/>
    </row>
    <row r="73" spans="1:8" x14ac:dyDescent="0.2">
      <c r="A73" s="1">
        <v>42614</v>
      </c>
      <c r="B73" s="6">
        <v>7.2657489999999996</v>
      </c>
      <c r="C73" s="6">
        <v>-2.5057140000000002</v>
      </c>
      <c r="D73" s="6">
        <f t="shared" si="1"/>
        <v>2.5057140000000002</v>
      </c>
      <c r="E73" s="382">
        <f t="shared" si="2"/>
        <v>4.7600349999999993</v>
      </c>
      <c r="G73" s="43"/>
      <c r="H73" s="17"/>
    </row>
    <row r="74" spans="1:8" x14ac:dyDescent="0.2">
      <c r="A74" s="1">
        <v>42644</v>
      </c>
      <c r="B74" s="6">
        <v>7.0681960000000004</v>
      </c>
      <c r="C74" s="6">
        <v>-2.3536769999999998</v>
      </c>
      <c r="D74" s="6">
        <f t="shared" si="1"/>
        <v>2.3536769999999998</v>
      </c>
      <c r="E74" s="382">
        <f t="shared" si="2"/>
        <v>4.714519000000001</v>
      </c>
      <c r="G74" s="43"/>
      <c r="H74" s="17"/>
    </row>
    <row r="75" spans="1:8" x14ac:dyDescent="0.2">
      <c r="A75" s="1">
        <v>42675</v>
      </c>
      <c r="B75" s="6">
        <v>7.417357</v>
      </c>
      <c r="C75" s="6">
        <v>-2.55078</v>
      </c>
      <c r="D75" s="6">
        <f t="shared" si="1"/>
        <v>2.55078</v>
      </c>
      <c r="E75" s="382">
        <f t="shared" si="2"/>
        <v>4.8665769999999995</v>
      </c>
      <c r="G75" s="43"/>
      <c r="H75" s="17"/>
    </row>
    <row r="76" spans="1:8" x14ac:dyDescent="0.2">
      <c r="A76" s="1">
        <v>42705</v>
      </c>
      <c r="B76" s="6">
        <v>7.3489389999999997</v>
      </c>
      <c r="C76" s="6">
        <v>-3.130363</v>
      </c>
      <c r="D76" s="6">
        <f t="shared" si="1"/>
        <v>3.130363</v>
      </c>
      <c r="E76" s="382">
        <f t="shared" si="2"/>
        <v>4.2185759999999997</v>
      </c>
      <c r="G76" s="43"/>
      <c r="H76" s="17"/>
    </row>
    <row r="77" spans="1:8" x14ac:dyDescent="0.2">
      <c r="A77" s="1">
        <v>42736</v>
      </c>
      <c r="B77" s="6">
        <v>7.7666180000000002</v>
      </c>
      <c r="C77" s="6">
        <v>-2.6661130000000002</v>
      </c>
      <c r="D77" s="6">
        <f t="shared" si="1"/>
        <v>2.6661130000000002</v>
      </c>
      <c r="E77" s="382">
        <f t="shared" si="2"/>
        <v>5.1005050000000001</v>
      </c>
      <c r="G77" s="43"/>
      <c r="H77" s="17"/>
    </row>
    <row r="78" spans="1:8" x14ac:dyDescent="0.2">
      <c r="A78" s="1">
        <v>42767</v>
      </c>
      <c r="B78" s="6">
        <v>6.7309140000000003</v>
      </c>
      <c r="C78" s="6">
        <v>-3.1582129999999999</v>
      </c>
      <c r="D78" s="6">
        <f t="shared" si="1"/>
        <v>3.1582129999999999</v>
      </c>
      <c r="E78" s="382">
        <f t="shared" si="2"/>
        <v>3.5727010000000003</v>
      </c>
      <c r="G78" s="43"/>
      <c r="H78" s="17"/>
    </row>
    <row r="79" spans="1:8" x14ac:dyDescent="0.2">
      <c r="A79" s="1">
        <v>42795</v>
      </c>
      <c r="B79" s="6">
        <v>7.2349480000000002</v>
      </c>
      <c r="C79" s="6">
        <v>-3.1051660000000001</v>
      </c>
      <c r="D79" s="6">
        <f t="shared" si="1"/>
        <v>3.1051660000000001</v>
      </c>
      <c r="E79" s="382">
        <f t="shared" si="2"/>
        <v>4.1297820000000005</v>
      </c>
      <c r="G79" s="43"/>
      <c r="H79" s="17"/>
    </row>
    <row r="80" spans="1:8" x14ac:dyDescent="0.2">
      <c r="A80" s="1">
        <v>42826</v>
      </c>
      <c r="B80" s="6">
        <v>7.0765719999999996</v>
      </c>
      <c r="C80" s="6">
        <v>-3.0317319999999999</v>
      </c>
      <c r="D80" s="6">
        <f t="shared" si="1"/>
        <v>3.0317319999999999</v>
      </c>
      <c r="E80" s="382">
        <f t="shared" si="2"/>
        <v>4.0448399999999998</v>
      </c>
      <c r="G80" s="43"/>
      <c r="H80" s="17"/>
    </row>
    <row r="81" spans="1:8" x14ac:dyDescent="0.2">
      <c r="A81" s="1">
        <v>42856</v>
      </c>
      <c r="B81" s="6">
        <v>7.3889509999999996</v>
      </c>
      <c r="C81" s="6">
        <v>-2.891391</v>
      </c>
      <c r="D81" s="6">
        <f t="shared" si="1"/>
        <v>2.891391</v>
      </c>
      <c r="E81" s="382">
        <f t="shared" si="2"/>
        <v>4.49756</v>
      </c>
      <c r="G81" s="43"/>
      <c r="H81" s="17"/>
    </row>
    <row r="82" spans="1:8" x14ac:dyDescent="0.2">
      <c r="A82" s="1">
        <v>42887</v>
      </c>
      <c r="B82" s="6">
        <v>7.2241460000000002</v>
      </c>
      <c r="C82" s="6">
        <v>-3.15083</v>
      </c>
      <c r="D82" s="6">
        <f t="shared" si="1"/>
        <v>3.15083</v>
      </c>
      <c r="E82" s="382">
        <f t="shared" si="2"/>
        <v>4.0733160000000002</v>
      </c>
      <c r="G82" s="43"/>
      <c r="H82" s="17"/>
    </row>
    <row r="83" spans="1:8" x14ac:dyDescent="0.2">
      <c r="A83" s="1">
        <v>42917</v>
      </c>
      <c r="B83" s="6">
        <v>6.9589410000000003</v>
      </c>
      <c r="C83" s="6">
        <v>-3.2961459999999998</v>
      </c>
      <c r="D83" s="6">
        <f t="shared" si="1"/>
        <v>3.2961459999999998</v>
      </c>
      <c r="E83" s="382">
        <f t="shared" si="2"/>
        <v>3.6627950000000005</v>
      </c>
      <c r="G83" s="43"/>
      <c r="H83" s="17"/>
    </row>
    <row r="84" spans="1:8" x14ac:dyDescent="0.2">
      <c r="A84" s="1">
        <v>42948</v>
      </c>
      <c r="B84" s="6">
        <v>7.1055869999999999</v>
      </c>
      <c r="C84" s="6">
        <v>-2.6586530000000002</v>
      </c>
      <c r="D84" s="6">
        <f t="shared" si="1"/>
        <v>2.6586530000000002</v>
      </c>
      <c r="E84" s="382">
        <f t="shared" si="2"/>
        <v>4.4469339999999997</v>
      </c>
      <c r="G84" s="43"/>
      <c r="H84" s="17"/>
    </row>
    <row r="85" spans="1:8" x14ac:dyDescent="0.2">
      <c r="A85" s="1">
        <v>42979</v>
      </c>
      <c r="B85" s="6">
        <v>5.860284</v>
      </c>
      <c r="C85" s="6">
        <v>-2.3966479999999999</v>
      </c>
      <c r="D85" s="6">
        <f t="shared" si="1"/>
        <v>2.3966479999999999</v>
      </c>
      <c r="E85" s="382">
        <f t="shared" si="2"/>
        <v>3.4636360000000002</v>
      </c>
      <c r="G85" s="43"/>
      <c r="H85" s="17"/>
    </row>
    <row r="86" spans="1:8" x14ac:dyDescent="0.2">
      <c r="A86" s="1">
        <v>43009</v>
      </c>
      <c r="B86" s="6">
        <v>5.9607099999999997</v>
      </c>
      <c r="C86" s="6">
        <v>-3.3061919999999998</v>
      </c>
      <c r="D86" s="6">
        <f t="shared" si="1"/>
        <v>3.3061919999999998</v>
      </c>
      <c r="E86" s="382">
        <f t="shared" si="2"/>
        <v>2.6545179999999999</v>
      </c>
      <c r="G86" s="43"/>
      <c r="H86" s="17"/>
    </row>
    <row r="87" spans="1:8" x14ac:dyDescent="0.2">
      <c r="A87" s="1">
        <v>43040</v>
      </c>
      <c r="B87" s="6">
        <v>6.1302190000000003</v>
      </c>
      <c r="C87" s="6">
        <v>-3.3980260000000002</v>
      </c>
      <c r="D87" s="6">
        <f t="shared" si="1"/>
        <v>3.3980260000000002</v>
      </c>
      <c r="E87" s="382">
        <f t="shared" si="2"/>
        <v>2.7321930000000001</v>
      </c>
      <c r="G87" s="43"/>
      <c r="H87" s="17"/>
    </row>
    <row r="88" spans="1:8" x14ac:dyDescent="0.2">
      <c r="A88" s="1">
        <v>43070</v>
      </c>
      <c r="B88" s="6">
        <v>6.2600389999999999</v>
      </c>
      <c r="C88" s="6">
        <v>-3.4608669999999999</v>
      </c>
      <c r="D88" s="6">
        <f t="shared" si="1"/>
        <v>3.4608669999999999</v>
      </c>
      <c r="E88" s="382">
        <f t="shared" si="2"/>
        <v>2.799172</v>
      </c>
      <c r="G88" s="43"/>
      <c r="H88" s="17"/>
    </row>
    <row r="89" spans="1:8" x14ac:dyDescent="0.2">
      <c r="A89" s="1">
        <v>43101</v>
      </c>
      <c r="B89" s="6">
        <v>6.6708629999999998</v>
      </c>
      <c r="C89" s="6">
        <v>-3.011517</v>
      </c>
      <c r="D89" s="6">
        <f t="shared" si="1"/>
        <v>3.011517</v>
      </c>
      <c r="E89" s="382">
        <f t="shared" si="2"/>
        <v>3.6593459999999998</v>
      </c>
      <c r="G89" s="43"/>
      <c r="H89" s="17"/>
    </row>
    <row r="90" spans="1:8" x14ac:dyDescent="0.2">
      <c r="A90" s="1">
        <v>43132</v>
      </c>
      <c r="B90" s="6">
        <v>5.8876819999999999</v>
      </c>
      <c r="C90" s="6">
        <v>-3.15124</v>
      </c>
      <c r="D90" s="6">
        <f t="shared" si="1"/>
        <v>3.15124</v>
      </c>
      <c r="E90" s="382">
        <f t="shared" si="2"/>
        <v>2.7364419999999998</v>
      </c>
      <c r="G90" s="43"/>
      <c r="H90" s="17"/>
    </row>
    <row r="91" spans="1:8" x14ac:dyDescent="0.2">
      <c r="A91" s="1">
        <v>43160</v>
      </c>
      <c r="B91" s="6">
        <v>5.9443020000000004</v>
      </c>
      <c r="C91" s="6">
        <v>-3.2283539999999999</v>
      </c>
      <c r="D91" s="6">
        <f t="shared" si="1"/>
        <v>3.2283539999999999</v>
      </c>
      <c r="E91" s="382">
        <f t="shared" si="2"/>
        <v>2.7159480000000005</v>
      </c>
      <c r="G91" s="43"/>
      <c r="H91" s="17"/>
    </row>
    <row r="92" spans="1:8" x14ac:dyDescent="0.2">
      <c r="A92" s="1">
        <v>43191</v>
      </c>
      <c r="B92" s="6">
        <v>6.4887170000000003</v>
      </c>
      <c r="C92" s="6">
        <v>-3.8546320000000001</v>
      </c>
      <c r="D92" s="6">
        <f t="shared" si="1"/>
        <v>3.8546320000000001</v>
      </c>
      <c r="E92" s="382">
        <f t="shared" si="2"/>
        <v>2.6340850000000002</v>
      </c>
      <c r="G92" s="43"/>
      <c r="H92" s="17"/>
    </row>
    <row r="93" spans="1:8" x14ac:dyDescent="0.2">
      <c r="A93" s="1">
        <v>43221</v>
      </c>
      <c r="B93" s="6">
        <v>5.8192089999999999</v>
      </c>
      <c r="C93" s="6">
        <v>-3.1074830000000002</v>
      </c>
      <c r="D93" s="6">
        <f t="shared" si="1"/>
        <v>3.1074830000000002</v>
      </c>
      <c r="E93" s="382">
        <f t="shared" ref="E93:E124" si="3">+C93+B93</f>
        <v>2.7117259999999996</v>
      </c>
      <c r="G93" s="43"/>
      <c r="H93" s="17"/>
    </row>
    <row r="94" spans="1:8" x14ac:dyDescent="0.2">
      <c r="A94" s="1">
        <v>43252</v>
      </c>
      <c r="B94" s="6">
        <v>6.2799519999999998</v>
      </c>
      <c r="C94" s="6">
        <v>-3.374676</v>
      </c>
      <c r="D94" s="6">
        <f t="shared" ref="D94:D124" si="4">+C94*-1</f>
        <v>3.374676</v>
      </c>
      <c r="E94" s="382">
        <f t="shared" si="3"/>
        <v>2.9052759999999997</v>
      </c>
      <c r="G94" s="43"/>
      <c r="H94" s="17"/>
    </row>
    <row r="95" spans="1:8" x14ac:dyDescent="0.2">
      <c r="A95" s="1">
        <v>43282</v>
      </c>
      <c r="B95" s="6">
        <v>5.7846330000000004</v>
      </c>
      <c r="C95" s="6">
        <v>-3.4358029999999999</v>
      </c>
      <c r="D95" s="6">
        <f t="shared" si="4"/>
        <v>3.4358029999999999</v>
      </c>
      <c r="E95" s="382">
        <f t="shared" si="3"/>
        <v>2.3488300000000004</v>
      </c>
      <c r="G95" s="43"/>
      <c r="H95" s="17"/>
    </row>
    <row r="96" spans="1:8" x14ac:dyDescent="0.2">
      <c r="A96" s="1">
        <v>43313</v>
      </c>
      <c r="B96" s="6">
        <v>6.2507859999999997</v>
      </c>
      <c r="C96" s="6">
        <v>-2.8620809999999999</v>
      </c>
      <c r="D96" s="6">
        <f t="shared" si="4"/>
        <v>2.8620809999999999</v>
      </c>
      <c r="E96" s="382">
        <f t="shared" si="3"/>
        <v>3.3887049999999999</v>
      </c>
      <c r="G96" s="43"/>
      <c r="H96" s="17"/>
    </row>
    <row r="97" spans="1:8" x14ac:dyDescent="0.2">
      <c r="A97" s="1">
        <v>43344</v>
      </c>
      <c r="B97" s="6">
        <v>5.4730999999999996</v>
      </c>
      <c r="C97" s="6">
        <v>-3.199719</v>
      </c>
      <c r="D97" s="6">
        <f t="shared" si="4"/>
        <v>3.199719</v>
      </c>
      <c r="E97" s="382">
        <f t="shared" si="3"/>
        <v>2.2733809999999997</v>
      </c>
      <c r="G97" s="43"/>
      <c r="H97" s="17"/>
    </row>
    <row r="98" spans="1:8" x14ac:dyDescent="0.2">
      <c r="A98" s="1">
        <v>43374</v>
      </c>
      <c r="B98" s="6">
        <v>4.986548</v>
      </c>
      <c r="C98" s="6">
        <v>-3.5875140000000001</v>
      </c>
      <c r="D98" s="6">
        <f t="shared" si="4"/>
        <v>3.5875140000000001</v>
      </c>
      <c r="E98" s="382">
        <f t="shared" si="3"/>
        <v>1.3990339999999999</v>
      </c>
      <c r="G98" s="43"/>
      <c r="H98" s="17"/>
    </row>
    <row r="99" spans="1:8" x14ac:dyDescent="0.2">
      <c r="A99" s="1">
        <v>43405</v>
      </c>
      <c r="B99" s="6">
        <v>5.5774549999999996</v>
      </c>
      <c r="C99" s="6">
        <v>-3.9881639999999998</v>
      </c>
      <c r="D99" s="6">
        <f t="shared" si="4"/>
        <v>3.9881639999999998</v>
      </c>
      <c r="E99" s="382">
        <f t="shared" si="3"/>
        <v>1.5892909999999998</v>
      </c>
      <c r="G99" s="43"/>
      <c r="H99" s="17"/>
    </row>
    <row r="100" spans="1:8" x14ac:dyDescent="0.2">
      <c r="A100" s="1">
        <v>43435</v>
      </c>
      <c r="B100" s="6">
        <v>5.1102580645</v>
      </c>
      <c r="C100" s="6">
        <v>-4.0985066968000003</v>
      </c>
      <c r="D100" s="6">
        <f t="shared" si="4"/>
        <v>4.0985066968000003</v>
      </c>
      <c r="E100" s="382">
        <f t="shared" si="3"/>
        <v>1.0117513676999996</v>
      </c>
      <c r="G100" s="43"/>
      <c r="H100" s="17"/>
    </row>
    <row r="101" spans="1:8" x14ac:dyDescent="0.2">
      <c r="A101" s="1">
        <v>43466</v>
      </c>
      <c r="B101" s="6">
        <v>5.1053870968000004</v>
      </c>
      <c r="C101" s="6">
        <v>-3.8266806484</v>
      </c>
      <c r="D101" s="6">
        <f t="shared" si="4"/>
        <v>3.8266806484</v>
      </c>
      <c r="E101" s="382">
        <f t="shared" si="3"/>
        <v>1.2787064484000004</v>
      </c>
      <c r="G101" s="43"/>
      <c r="H101" s="17"/>
    </row>
    <row r="102" spans="1:8" x14ac:dyDescent="0.2">
      <c r="A102" s="1">
        <v>43497</v>
      </c>
      <c r="B102" s="6">
        <v>4.6769379999999998</v>
      </c>
      <c r="C102" s="6">
        <v>-3.8503820000000002</v>
      </c>
      <c r="D102" s="6">
        <f t="shared" si="4"/>
        <v>3.8503820000000002</v>
      </c>
      <c r="E102" s="382">
        <f t="shared" si="3"/>
        <v>0.82655599999999962</v>
      </c>
      <c r="G102" s="43"/>
      <c r="H102" s="17"/>
    </row>
    <row r="103" spans="1:8" x14ac:dyDescent="0.2">
      <c r="A103" s="1">
        <v>43525</v>
      </c>
      <c r="B103" s="6">
        <v>4.9594079999999998</v>
      </c>
      <c r="C103" s="6">
        <v>-3.684097</v>
      </c>
      <c r="D103" s="6">
        <f t="shared" si="4"/>
        <v>3.684097</v>
      </c>
      <c r="E103" s="382">
        <f t="shared" si="3"/>
        <v>1.2753109999999999</v>
      </c>
      <c r="G103" s="43"/>
      <c r="H103" s="17"/>
    </row>
    <row r="104" spans="1:8" x14ac:dyDescent="0.2">
      <c r="A104" s="1">
        <v>43556</v>
      </c>
      <c r="B104" s="6">
        <v>4.7173720000000001</v>
      </c>
      <c r="C104" s="6">
        <v>-3.5916039999999998</v>
      </c>
      <c r="D104" s="6">
        <f t="shared" si="4"/>
        <v>3.5916039999999998</v>
      </c>
      <c r="E104" s="382">
        <f t="shared" si="3"/>
        <v>1.1257680000000003</v>
      </c>
      <c r="G104" s="43"/>
      <c r="H104" s="17"/>
    </row>
    <row r="105" spans="1:8" x14ac:dyDescent="0.2">
      <c r="A105" s="1">
        <v>43586</v>
      </c>
      <c r="B105" s="6">
        <v>4.8377660000000002</v>
      </c>
      <c r="C105" s="6">
        <v>-3.5052349999999999</v>
      </c>
      <c r="D105" s="6">
        <f t="shared" si="4"/>
        <v>3.5052349999999999</v>
      </c>
      <c r="E105" s="382">
        <f t="shared" si="3"/>
        <v>1.3325310000000004</v>
      </c>
      <c r="G105" s="43"/>
      <c r="H105" s="17"/>
    </row>
    <row r="106" spans="1:8" x14ac:dyDescent="0.2">
      <c r="A106" s="1">
        <v>43617</v>
      </c>
      <c r="B106" s="6">
        <v>4.5662649999999996</v>
      </c>
      <c r="C106" s="6">
        <v>-3.4745720000000002</v>
      </c>
      <c r="D106" s="6">
        <f t="shared" si="4"/>
        <v>3.4745720000000002</v>
      </c>
      <c r="E106" s="382">
        <f t="shared" si="3"/>
        <v>1.0916929999999994</v>
      </c>
      <c r="G106" s="43"/>
      <c r="H106" s="17"/>
    </row>
    <row r="107" spans="1:8" x14ac:dyDescent="0.2">
      <c r="A107" s="1">
        <v>43647</v>
      </c>
      <c r="B107" s="6">
        <v>4.7137880000000001</v>
      </c>
      <c r="C107" s="6">
        <v>-3.416833</v>
      </c>
      <c r="D107" s="6">
        <f t="shared" si="4"/>
        <v>3.416833</v>
      </c>
      <c r="E107" s="382">
        <f t="shared" si="3"/>
        <v>1.2969550000000001</v>
      </c>
      <c r="G107" s="43"/>
      <c r="H107" s="17"/>
    </row>
    <row r="108" spans="1:8" x14ac:dyDescent="0.2">
      <c r="A108" s="1">
        <v>43678</v>
      </c>
      <c r="B108" s="6">
        <v>4.8706329999999998</v>
      </c>
      <c r="C108" s="6">
        <v>-3.613162</v>
      </c>
      <c r="D108" s="6">
        <f t="shared" si="4"/>
        <v>3.613162</v>
      </c>
      <c r="E108" s="382">
        <f t="shared" si="3"/>
        <v>1.2574709999999998</v>
      </c>
      <c r="G108" s="43"/>
      <c r="H108" s="17"/>
    </row>
    <row r="109" spans="1:8" x14ac:dyDescent="0.2">
      <c r="A109" s="1">
        <v>43709</v>
      </c>
      <c r="B109" s="6">
        <v>4.5325009999999999</v>
      </c>
      <c r="C109" s="6">
        <v>-3.8584350000000001</v>
      </c>
      <c r="D109" s="6">
        <f t="shared" si="4"/>
        <v>3.8584350000000001</v>
      </c>
      <c r="E109" s="382">
        <f t="shared" si="3"/>
        <v>0.67406599999999983</v>
      </c>
      <c r="G109" s="43"/>
      <c r="H109" s="17"/>
    </row>
    <row r="110" spans="1:8" x14ac:dyDescent="0.2">
      <c r="A110" s="1">
        <v>43739</v>
      </c>
      <c r="B110" s="6">
        <v>4.1774079999999998</v>
      </c>
      <c r="C110" s="6">
        <v>-3.8768910000000001</v>
      </c>
      <c r="D110" s="6">
        <f t="shared" si="4"/>
        <v>3.8768910000000001</v>
      </c>
      <c r="E110" s="382">
        <f t="shared" si="3"/>
        <v>0.3005169999999997</v>
      </c>
      <c r="G110" s="43"/>
      <c r="H110" s="17"/>
    </row>
    <row r="111" spans="1:8" x14ac:dyDescent="0.2">
      <c r="A111" s="1">
        <v>43770</v>
      </c>
      <c r="B111" s="6">
        <v>4.2938559999999999</v>
      </c>
      <c r="C111" s="6">
        <v>-4.3307399999999996</v>
      </c>
      <c r="D111" s="6">
        <f t="shared" si="4"/>
        <v>4.3307399999999996</v>
      </c>
      <c r="E111" s="382">
        <f t="shared" si="3"/>
        <v>-3.6883999999999695E-2</v>
      </c>
      <c r="G111" s="43"/>
      <c r="H111" s="17"/>
    </row>
    <row r="112" spans="1:8" x14ac:dyDescent="0.2">
      <c r="A112" s="1">
        <v>43800</v>
      </c>
      <c r="B112" s="6">
        <v>4.5719279999999998</v>
      </c>
      <c r="C112" s="6">
        <v>-4.8123870000000002</v>
      </c>
      <c r="D112" s="6">
        <f t="shared" si="4"/>
        <v>4.8123870000000002</v>
      </c>
      <c r="E112" s="382">
        <f t="shared" si="3"/>
        <v>-0.24045900000000042</v>
      </c>
      <c r="G112" s="43"/>
      <c r="H112" s="17"/>
    </row>
    <row r="113" spans="1:8" x14ac:dyDescent="0.2">
      <c r="A113" s="1">
        <v>43831</v>
      </c>
      <c r="B113" s="6">
        <v>4.3373920000000004</v>
      </c>
      <c r="C113" s="6">
        <v>-4.2987719999999996</v>
      </c>
      <c r="D113" s="6">
        <f t="shared" si="4"/>
        <v>4.2987719999999996</v>
      </c>
      <c r="E113" s="382">
        <f t="shared" si="3"/>
        <v>3.8620000000000765E-2</v>
      </c>
      <c r="G113" s="43"/>
      <c r="H113" s="17"/>
    </row>
    <row r="114" spans="1:8" x14ac:dyDescent="0.2">
      <c r="A114" s="1">
        <v>43862</v>
      </c>
      <c r="B114" s="6">
        <v>4.2096369999999999</v>
      </c>
      <c r="C114" s="6">
        <v>-4.5694790000000003</v>
      </c>
      <c r="D114" s="6">
        <f t="shared" si="4"/>
        <v>4.5694790000000003</v>
      </c>
      <c r="E114" s="382">
        <f t="shared" si="3"/>
        <v>-0.35984200000000044</v>
      </c>
      <c r="G114" s="43"/>
      <c r="H114" s="17"/>
    </row>
    <row r="115" spans="1:8" x14ac:dyDescent="0.2">
      <c r="A115" s="1">
        <v>43891</v>
      </c>
      <c r="B115" s="6">
        <v>4.6723910000000002</v>
      </c>
      <c r="C115" s="6">
        <v>-4.5232219999999996</v>
      </c>
      <c r="D115" s="6">
        <f t="shared" si="4"/>
        <v>4.5232219999999996</v>
      </c>
      <c r="E115" s="382">
        <f t="shared" si="3"/>
        <v>0.14916900000000055</v>
      </c>
      <c r="G115" s="43"/>
      <c r="H115" s="17"/>
    </row>
    <row r="116" spans="1:8" x14ac:dyDescent="0.2">
      <c r="A116" s="1">
        <v>43922</v>
      </c>
      <c r="B116" s="6">
        <v>4.7463600000000001</v>
      </c>
      <c r="C116" s="6">
        <v>-4.7723560000000003</v>
      </c>
      <c r="D116" s="6">
        <f t="shared" si="4"/>
        <v>4.7723560000000003</v>
      </c>
      <c r="E116" s="382">
        <f t="shared" si="3"/>
        <v>-2.599600000000013E-2</v>
      </c>
      <c r="G116" s="43"/>
      <c r="H116" s="17"/>
    </row>
    <row r="117" spans="1:8" x14ac:dyDescent="0.2">
      <c r="A117" s="1">
        <v>43952</v>
      </c>
      <c r="B117" s="6">
        <v>4.9507089999999998</v>
      </c>
      <c r="C117" s="6">
        <v>-4.8165610000000001</v>
      </c>
      <c r="D117" s="6">
        <f t="shared" si="4"/>
        <v>4.8165610000000001</v>
      </c>
      <c r="E117" s="382">
        <f t="shared" si="3"/>
        <v>0.13414799999999971</v>
      </c>
      <c r="G117" s="43"/>
      <c r="H117" s="17"/>
    </row>
    <row r="118" spans="1:8" x14ac:dyDescent="0.2">
      <c r="A118" s="1">
        <v>43983</v>
      </c>
      <c r="B118" s="6">
        <v>4.4440419999999996</v>
      </c>
      <c r="C118" s="6">
        <v>-4.5187179999999998</v>
      </c>
      <c r="D118" s="6">
        <f t="shared" si="4"/>
        <v>4.5187179999999998</v>
      </c>
      <c r="E118" s="382">
        <f t="shared" si="3"/>
        <v>-7.4676000000000187E-2</v>
      </c>
      <c r="G118" s="43"/>
      <c r="H118" s="17"/>
    </row>
    <row r="119" spans="1:8" x14ac:dyDescent="0.2">
      <c r="A119" s="1">
        <v>44013</v>
      </c>
      <c r="B119" s="6">
        <v>4.5082440000000004</v>
      </c>
      <c r="C119" s="6">
        <v>-4.3643470000000004</v>
      </c>
      <c r="D119" s="6">
        <f t="shared" si="4"/>
        <v>4.3643470000000004</v>
      </c>
      <c r="E119" s="382">
        <f t="shared" si="3"/>
        <v>0.14389699999999994</v>
      </c>
      <c r="G119" s="43"/>
      <c r="H119" s="17"/>
    </row>
    <row r="120" spans="1:8" x14ac:dyDescent="0.2">
      <c r="A120" s="1">
        <v>44044</v>
      </c>
      <c r="B120" s="6">
        <v>4.6848219999999996</v>
      </c>
      <c r="C120" s="6">
        <v>-4.4848610000000004</v>
      </c>
      <c r="D120" s="6">
        <f t="shared" si="4"/>
        <v>4.4848610000000004</v>
      </c>
      <c r="E120" s="382">
        <f t="shared" si="3"/>
        <v>0.19996099999999917</v>
      </c>
      <c r="G120" s="43"/>
      <c r="H120" s="17"/>
    </row>
    <row r="121" spans="1:8" x14ac:dyDescent="0.2">
      <c r="A121" s="1">
        <v>44075</v>
      </c>
      <c r="B121" s="6">
        <v>4.4964709999999997</v>
      </c>
      <c r="C121" s="6">
        <v>-4.8587759999999998</v>
      </c>
      <c r="D121" s="6">
        <f t="shared" si="4"/>
        <v>4.8587759999999998</v>
      </c>
      <c r="E121" s="382">
        <f t="shared" si="3"/>
        <v>-0.3623050000000001</v>
      </c>
      <c r="G121" s="43"/>
      <c r="H121" s="17"/>
    </row>
    <row r="122" spans="1:8" x14ac:dyDescent="0.2">
      <c r="A122" s="1">
        <v>44105</v>
      </c>
      <c r="B122" s="6">
        <v>4.357939</v>
      </c>
      <c r="C122" s="6">
        <v>-5.1325190000000003</v>
      </c>
      <c r="D122" s="6">
        <f t="shared" si="4"/>
        <v>5.1325190000000003</v>
      </c>
      <c r="E122" s="382">
        <f t="shared" si="3"/>
        <v>-0.77458000000000027</v>
      </c>
      <c r="G122" s="43"/>
      <c r="H122" s="17"/>
    </row>
    <row r="123" spans="1:8" x14ac:dyDescent="0.2">
      <c r="A123" s="1">
        <v>44136</v>
      </c>
      <c r="B123" s="6">
        <v>4.1609160000000003</v>
      </c>
      <c r="C123" s="6">
        <v>-5.2275520000000002</v>
      </c>
      <c r="D123" s="6">
        <f t="shared" si="4"/>
        <v>5.2275520000000002</v>
      </c>
      <c r="E123" s="382">
        <f t="shared" si="3"/>
        <v>-1.0666359999999999</v>
      </c>
      <c r="G123" s="43"/>
      <c r="H123" s="17"/>
    </row>
    <row r="124" spans="1:8" x14ac:dyDescent="0.2">
      <c r="A124" s="1">
        <v>44166</v>
      </c>
      <c r="B124" s="6">
        <v>4.2015890000000002</v>
      </c>
      <c r="C124" s="6">
        <v>-5.5574719999999997</v>
      </c>
      <c r="D124" s="6">
        <f t="shared" si="4"/>
        <v>5.5574719999999997</v>
      </c>
      <c r="E124" s="382">
        <f t="shared" si="3"/>
        <v>-1.3558829999999995</v>
      </c>
      <c r="G124" s="43"/>
      <c r="H124" s="17"/>
    </row>
    <row r="125" spans="1:8" x14ac:dyDescent="0.2">
      <c r="A125" s="1"/>
      <c r="B125" s="6"/>
      <c r="C125" s="6"/>
      <c r="D125" s="382"/>
      <c r="G125" s="43"/>
      <c r="H125" s="17"/>
    </row>
    <row r="126" spans="1:8" x14ac:dyDescent="0.2">
      <c r="A126" s="370" t="s">
        <v>549</v>
      </c>
    </row>
    <row r="127" spans="1:8" x14ac:dyDescent="0.2">
      <c r="A127" s="32" t="str">
        <f>"Note: Liquids fuels include: gasoline, distillate fuels, hydrocarbon gas liquids, jet fuel, residual fuel oil, unfinished oils, other hydrocarbons/oxygenates, and other oils."</f>
        <v>Note: Liquids fuels include: gasoline, distillate fuels, hydrocarbon gas liquids, jet fuel, residual fuel oil, unfinished oils, other hydrocarbons/oxygenates, and other oils.</v>
      </c>
    </row>
    <row r="129" spans="1:2" x14ac:dyDescent="0.2">
      <c r="A129" s="4"/>
      <c r="B129" s="5" t="s">
        <v>368</v>
      </c>
    </row>
    <row r="130" spans="1:2" x14ac:dyDescent="0.2">
      <c r="A130" s="17">
        <v>73</v>
      </c>
      <c r="B130">
        <v>0</v>
      </c>
    </row>
    <row r="131" spans="1:2" x14ac:dyDescent="0.2">
      <c r="A131" s="17">
        <v>73</v>
      </c>
      <c r="B131">
        <v>1</v>
      </c>
    </row>
  </sheetData>
  <hyperlinks>
    <hyperlink ref="A3" location="Contents!A1" display="Return to Contents"/>
  </hyperlinks>
  <pageMargins left="0.75" right="0.75" top="1" bottom="1" header="0.5" footer="0.5"/>
  <pageSetup scale="65" fitToHeight="2" orientation="landscape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C131"/>
  <sheetViews>
    <sheetView workbookViewId="0"/>
  </sheetViews>
  <sheetFormatPr defaultRowHeight="15" x14ac:dyDescent="0.25"/>
  <cols>
    <col min="1" max="2" width="9.140625" style="133"/>
    <col min="3" max="3" width="9.5703125" style="133" customWidth="1"/>
    <col min="4" max="14" width="9.140625" style="133"/>
    <col min="15" max="16" width="9.140625" style="135"/>
    <col min="17" max="17" width="9.140625" style="133"/>
    <col min="18" max="18" width="26.28515625" style="133" customWidth="1"/>
    <col min="19" max="27" width="9.140625" style="133"/>
    <col min="28" max="29" width="9.140625" style="135"/>
    <col min="30" max="16384" width="9.140625" style="133"/>
  </cols>
  <sheetData>
    <row r="1" spans="1:19" x14ac:dyDescent="0.25">
      <c r="N1" s="150"/>
      <c r="O1" s="194"/>
    </row>
    <row r="2" spans="1:19" ht="15.75" x14ac:dyDescent="0.25">
      <c r="A2" s="44" t="s">
        <v>547</v>
      </c>
    </row>
    <row r="3" spans="1:19" x14ac:dyDescent="0.25">
      <c r="A3" s="22" t="s">
        <v>16</v>
      </c>
      <c r="B3" s="396"/>
      <c r="C3" s="396"/>
      <c r="D3" s="396"/>
      <c r="E3" s="396"/>
      <c r="F3" s="396"/>
      <c r="G3" s="396"/>
      <c r="H3" s="396"/>
      <c r="I3" s="396"/>
      <c r="J3" s="396"/>
      <c r="K3" s="396"/>
      <c r="L3" s="396"/>
      <c r="R3" s="139"/>
    </row>
    <row r="4" spans="1:19" x14ac:dyDescent="0.25">
      <c r="B4" s="146"/>
      <c r="C4" s="146"/>
      <c r="D4" s="146"/>
      <c r="E4" s="146"/>
      <c r="F4" s="146"/>
      <c r="G4" s="146"/>
      <c r="H4" s="146"/>
      <c r="I4" s="146"/>
      <c r="J4" s="146"/>
      <c r="K4" s="146"/>
      <c r="L4" s="146"/>
      <c r="R4" s="139"/>
    </row>
    <row r="5" spans="1:19" x14ac:dyDescent="0.25"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  <c r="R5" s="182" t="s">
        <v>369</v>
      </c>
      <c r="S5" s="183"/>
    </row>
    <row r="6" spans="1:19" x14ac:dyDescent="0.25">
      <c r="B6" s="146"/>
      <c r="C6" s="146"/>
      <c r="D6" s="146"/>
      <c r="E6" s="146"/>
      <c r="F6" s="146"/>
      <c r="G6" s="146"/>
      <c r="H6" s="146"/>
      <c r="I6" s="146"/>
      <c r="J6" s="146"/>
      <c r="K6" s="146"/>
      <c r="L6" s="146"/>
      <c r="R6" s="235" t="s">
        <v>255</v>
      </c>
      <c r="S6" s="237" t="s">
        <v>248</v>
      </c>
    </row>
    <row r="7" spans="1:19" x14ac:dyDescent="0.25">
      <c r="B7" s="146"/>
      <c r="C7" s="146"/>
      <c r="D7" s="146"/>
      <c r="E7" s="146"/>
      <c r="F7" s="146"/>
      <c r="G7" s="146"/>
      <c r="H7" s="146"/>
      <c r="I7" s="146"/>
      <c r="J7" s="146"/>
      <c r="K7" s="146"/>
      <c r="L7" s="146"/>
      <c r="R7" s="236" t="s">
        <v>252</v>
      </c>
      <c r="S7" s="238" t="s">
        <v>249</v>
      </c>
    </row>
    <row r="8" spans="1:19" x14ac:dyDescent="0.25">
      <c r="B8" s="146"/>
      <c r="C8" s="146"/>
      <c r="D8" s="146"/>
      <c r="E8" s="146"/>
      <c r="F8" s="146"/>
      <c r="G8" s="146"/>
      <c r="H8" s="146"/>
      <c r="I8" s="146"/>
      <c r="J8" s="146"/>
      <c r="K8" s="146"/>
      <c r="L8" s="146"/>
      <c r="R8" s="236" t="s">
        <v>253</v>
      </c>
      <c r="S8" s="302" t="s">
        <v>250</v>
      </c>
    </row>
    <row r="9" spans="1:19" x14ac:dyDescent="0.25">
      <c r="B9" s="146"/>
      <c r="C9" s="146"/>
      <c r="D9" s="146"/>
      <c r="E9" s="146"/>
      <c r="F9" s="146"/>
      <c r="G9" s="146"/>
      <c r="H9" s="146"/>
      <c r="I9" s="146"/>
      <c r="J9" s="146"/>
      <c r="K9" s="146"/>
      <c r="L9" s="146"/>
      <c r="R9" s="236" t="s">
        <v>254</v>
      </c>
      <c r="S9" s="302" t="s">
        <v>251</v>
      </c>
    </row>
    <row r="10" spans="1:19" x14ac:dyDescent="0.25">
      <c r="B10" s="146"/>
      <c r="C10" s="146"/>
      <c r="D10" s="146"/>
      <c r="E10" s="146"/>
      <c r="F10" s="146"/>
      <c r="G10" s="146"/>
      <c r="H10" s="146"/>
      <c r="I10" s="146"/>
      <c r="J10" s="146"/>
      <c r="K10" s="146"/>
      <c r="L10" s="146"/>
      <c r="R10" s="346" t="s">
        <v>461</v>
      </c>
      <c r="S10" s="347" t="s">
        <v>244</v>
      </c>
    </row>
    <row r="11" spans="1:19" x14ac:dyDescent="0.25">
      <c r="B11" s="146"/>
      <c r="C11" s="146"/>
      <c r="D11" s="146"/>
      <c r="E11" s="146"/>
      <c r="F11" s="146"/>
      <c r="G11" s="146"/>
      <c r="H11" s="146"/>
      <c r="I11" s="146"/>
      <c r="J11" s="146"/>
      <c r="K11" s="146"/>
      <c r="L11" s="146"/>
    </row>
    <row r="12" spans="1:19" x14ac:dyDescent="0.25">
      <c r="B12" s="146"/>
      <c r="C12" s="146"/>
      <c r="D12" s="146"/>
      <c r="E12" s="146"/>
      <c r="F12" s="146"/>
      <c r="G12" s="146"/>
      <c r="H12" s="146"/>
      <c r="I12" s="146"/>
      <c r="J12" s="146"/>
      <c r="K12" s="146"/>
      <c r="L12" s="146"/>
    </row>
    <row r="13" spans="1:19" x14ac:dyDescent="0.25">
      <c r="B13" s="146"/>
      <c r="C13" s="146"/>
      <c r="D13" s="146"/>
      <c r="E13" s="146"/>
      <c r="F13" s="146"/>
      <c r="G13" s="146"/>
      <c r="H13" s="146"/>
      <c r="I13" s="146"/>
      <c r="J13" s="146"/>
      <c r="K13" s="146"/>
      <c r="L13" s="146"/>
    </row>
    <row r="14" spans="1:19" x14ac:dyDescent="0.25">
      <c r="B14" s="146"/>
      <c r="C14" s="146"/>
      <c r="D14" s="146"/>
      <c r="E14" s="146"/>
      <c r="F14" s="146"/>
      <c r="G14" s="146"/>
      <c r="H14" s="146"/>
      <c r="I14" s="146"/>
      <c r="J14" s="146"/>
      <c r="K14" s="146"/>
      <c r="L14" s="146"/>
    </row>
    <row r="15" spans="1:19" x14ac:dyDescent="0.25">
      <c r="B15" s="146"/>
      <c r="C15" s="146"/>
      <c r="D15" s="146"/>
      <c r="E15" s="146"/>
      <c r="F15" s="146"/>
      <c r="G15" s="146"/>
      <c r="H15" s="146"/>
      <c r="I15" s="146"/>
      <c r="J15" s="146"/>
      <c r="K15" s="146"/>
      <c r="L15" s="146"/>
    </row>
    <row r="16" spans="1:19" x14ac:dyDescent="0.25">
      <c r="B16" s="146"/>
      <c r="C16" s="146"/>
      <c r="D16" s="146"/>
      <c r="E16" s="146"/>
      <c r="F16" s="146"/>
      <c r="G16" s="146"/>
      <c r="H16" s="146"/>
      <c r="I16" s="146"/>
      <c r="J16" s="146"/>
      <c r="K16" s="146"/>
      <c r="L16" s="146"/>
    </row>
    <row r="17" spans="2:13" x14ac:dyDescent="0.25">
      <c r="B17" s="146"/>
      <c r="C17" s="146"/>
      <c r="D17" s="146"/>
      <c r="E17" s="146"/>
      <c r="F17" s="146"/>
      <c r="G17" s="146"/>
      <c r="H17" s="146"/>
      <c r="I17" s="146"/>
      <c r="J17" s="146"/>
      <c r="K17" s="146"/>
      <c r="L17" s="146"/>
    </row>
    <row r="18" spans="2:13" x14ac:dyDescent="0.25">
      <c r="B18" s="146"/>
      <c r="C18" s="146"/>
      <c r="D18" s="146"/>
      <c r="E18" s="146"/>
      <c r="F18" s="146"/>
      <c r="G18" s="146"/>
      <c r="H18" s="146"/>
      <c r="I18" s="146"/>
      <c r="J18" s="146"/>
      <c r="K18" s="146"/>
      <c r="L18" s="146"/>
    </row>
    <row r="19" spans="2:13" x14ac:dyDescent="0.25">
      <c r="B19" s="146"/>
      <c r="C19" s="146"/>
      <c r="D19" s="146"/>
      <c r="E19" s="146"/>
      <c r="F19" s="146"/>
      <c r="G19" s="146"/>
      <c r="H19" s="146"/>
      <c r="I19" s="146"/>
      <c r="J19" s="146"/>
      <c r="K19" s="146"/>
      <c r="L19" s="146"/>
    </row>
    <row r="20" spans="2:13" x14ac:dyDescent="0.25">
      <c r="B20" s="146"/>
      <c r="C20" s="146"/>
      <c r="D20" s="146"/>
      <c r="E20" s="146"/>
      <c r="F20" s="146"/>
      <c r="G20" s="146"/>
      <c r="H20" s="146"/>
      <c r="I20" s="146"/>
      <c r="J20" s="146"/>
      <c r="K20" s="146"/>
      <c r="L20" s="146"/>
    </row>
    <row r="21" spans="2:13" x14ac:dyDescent="0.25">
      <c r="B21" s="146"/>
      <c r="C21" s="146"/>
      <c r="D21" s="146"/>
      <c r="E21" s="146"/>
      <c r="F21" s="146"/>
      <c r="G21" s="146"/>
      <c r="H21" s="146"/>
      <c r="I21" s="146"/>
      <c r="J21" s="146"/>
      <c r="K21" s="146"/>
      <c r="L21" s="146"/>
    </row>
    <row r="24" spans="2:13" x14ac:dyDescent="0.25">
      <c r="B24"/>
      <c r="C24"/>
      <c r="D24" s="569" t="s">
        <v>61</v>
      </c>
      <c r="E24" s="569"/>
      <c r="F24" s="569"/>
      <c r="G24" s="569"/>
      <c r="H24" s="569"/>
      <c r="I24" s="32"/>
      <c r="J24" s="569" t="s">
        <v>96</v>
      </c>
      <c r="K24" s="569"/>
      <c r="L24" s="569"/>
      <c r="M24" s="569"/>
    </row>
    <row r="25" spans="2:13" x14ac:dyDescent="0.25">
      <c r="C25" s="9"/>
      <c r="D25" s="84">
        <v>2016</v>
      </c>
      <c r="E25" s="84">
        <v>2017</v>
      </c>
      <c r="F25" s="84">
        <v>2018</v>
      </c>
      <c r="G25" s="84">
        <v>2019</v>
      </c>
      <c r="H25" s="84">
        <v>2020</v>
      </c>
      <c r="I25" s="35"/>
      <c r="J25" s="84">
        <v>2017</v>
      </c>
      <c r="K25" s="84">
        <v>2018</v>
      </c>
      <c r="L25" s="84">
        <v>2019</v>
      </c>
      <c r="M25" s="84">
        <v>2020</v>
      </c>
    </row>
    <row r="26" spans="2:13" x14ac:dyDescent="0.25">
      <c r="C26" s="144" t="s">
        <v>255</v>
      </c>
      <c r="D26" s="324">
        <v>1.2727268223999999</v>
      </c>
      <c r="E26" s="6">
        <v>1.4260384493</v>
      </c>
      <c r="F26" s="6">
        <v>1.714151392</v>
      </c>
      <c r="G26" s="6">
        <v>1.9823744834999999</v>
      </c>
      <c r="H26" s="6">
        <v>2.1871043579</v>
      </c>
      <c r="I26" s="6"/>
      <c r="J26" s="6">
        <f t="shared" ref="J26:M27" si="0">E26-D26</f>
        <v>0.15331162690000011</v>
      </c>
      <c r="K26" s="6">
        <f t="shared" si="0"/>
        <v>0.28811294269999999</v>
      </c>
      <c r="L26" s="6">
        <f t="shared" si="0"/>
        <v>0.2682230914999999</v>
      </c>
      <c r="M26" s="6">
        <f t="shared" si="0"/>
        <v>0.20472987440000012</v>
      </c>
    </row>
    <row r="27" spans="2:13" x14ac:dyDescent="0.25">
      <c r="C27" s="144" t="s">
        <v>252</v>
      </c>
      <c r="D27" s="6">
        <v>1.1661939098</v>
      </c>
      <c r="E27" s="6">
        <v>1.2359809725999999</v>
      </c>
      <c r="F27" s="6">
        <v>1.3946507158999999</v>
      </c>
      <c r="G27" s="6">
        <v>1.5641355704</v>
      </c>
      <c r="H27" s="6">
        <v>1.6451627432</v>
      </c>
      <c r="I27" s="6"/>
      <c r="J27" s="6">
        <f t="shared" si="0"/>
        <v>6.978706279999991E-2</v>
      </c>
      <c r="K27" s="6">
        <f t="shared" si="0"/>
        <v>0.15866974329999994</v>
      </c>
      <c r="L27" s="6">
        <f t="shared" si="0"/>
        <v>0.16948485450000006</v>
      </c>
      <c r="M27" s="6">
        <f t="shared" si="0"/>
        <v>8.1027172800000047E-2</v>
      </c>
    </row>
    <row r="28" spans="2:13" x14ac:dyDescent="0.25">
      <c r="C28" s="144" t="s">
        <v>253</v>
      </c>
      <c r="D28" s="6">
        <v>0.63657878689000003</v>
      </c>
      <c r="E28" s="6">
        <v>0.66760292329000004</v>
      </c>
      <c r="F28" s="6">
        <v>0.74925695808000004</v>
      </c>
      <c r="G28" s="6">
        <v>0.84035485369999996</v>
      </c>
      <c r="H28" s="6">
        <v>0.87751917978000005</v>
      </c>
      <c r="I28" s="6"/>
      <c r="J28" s="6">
        <f t="shared" ref="J28:M29" si="1">E28-D28</f>
        <v>3.1024136400000013E-2</v>
      </c>
      <c r="K28" s="6">
        <f t="shared" si="1"/>
        <v>8.1654034789999996E-2</v>
      </c>
      <c r="L28" s="6">
        <f t="shared" si="1"/>
        <v>9.1097895619999925E-2</v>
      </c>
      <c r="M28" s="6">
        <f t="shared" si="1"/>
        <v>3.7164326080000087E-2</v>
      </c>
    </row>
    <row r="29" spans="2:13" x14ac:dyDescent="0.25">
      <c r="C29" s="145" t="s">
        <v>254</v>
      </c>
      <c r="D29" s="66">
        <v>0.43367212295000002</v>
      </c>
      <c r="E29" s="66">
        <v>0.45312288219000002</v>
      </c>
      <c r="F29" s="66">
        <v>0.50447396</v>
      </c>
      <c r="G29" s="66">
        <v>0.55556193699</v>
      </c>
      <c r="H29" s="66">
        <v>0.57809888524999997</v>
      </c>
      <c r="I29" s="66"/>
      <c r="J29" s="66">
        <f t="shared" si="1"/>
        <v>1.9450759240000004E-2</v>
      </c>
      <c r="K29" s="66">
        <f t="shared" si="1"/>
        <v>5.1351077809999979E-2</v>
      </c>
      <c r="L29" s="66">
        <f t="shared" si="1"/>
        <v>5.1087976990000006E-2</v>
      </c>
      <c r="M29" s="66">
        <f t="shared" si="1"/>
        <v>2.2536948259999967E-2</v>
      </c>
    </row>
    <row r="30" spans="2:13" x14ac:dyDescent="0.25">
      <c r="C30" s="128" t="s">
        <v>235</v>
      </c>
      <c r="D30" s="12">
        <f>+SUM(D26:D29)</f>
        <v>3.5091716420399997</v>
      </c>
      <c r="E30" s="12">
        <f t="shared" ref="E30:H30" si="2">+SUM(E26:E29)</f>
        <v>3.7827452273800004</v>
      </c>
      <c r="F30" s="12">
        <f t="shared" si="2"/>
        <v>4.3625330259800004</v>
      </c>
      <c r="G30" s="12">
        <f t="shared" si="2"/>
        <v>4.9424268445899999</v>
      </c>
      <c r="H30" s="12">
        <f t="shared" si="2"/>
        <v>5.2878851661300006</v>
      </c>
      <c r="I30"/>
      <c r="J30" s="12">
        <f>+SUM(J26:J29)</f>
        <v>0.27357358534000004</v>
      </c>
      <c r="K30" s="12">
        <f t="shared" ref="K30:M30" si="3">+SUM(K26:K29)</f>
        <v>0.57978779859999996</v>
      </c>
      <c r="L30" s="12">
        <f t="shared" si="3"/>
        <v>0.57989381860999989</v>
      </c>
      <c r="M30" s="12">
        <f t="shared" si="3"/>
        <v>0.34545832154000022</v>
      </c>
    </row>
    <row r="31" spans="2:13" x14ac:dyDescent="0.25">
      <c r="C31" s="370" t="s">
        <v>549</v>
      </c>
      <c r="D31"/>
      <c r="E31" s="10"/>
      <c r="F31"/>
      <c r="G31"/>
      <c r="H31"/>
      <c r="I31"/>
      <c r="J31" s="10"/>
      <c r="K31" s="27"/>
      <c r="L31" s="27"/>
      <c r="M31" s="27"/>
    </row>
    <row r="35" spans="2:8" x14ac:dyDescent="0.25">
      <c r="B35" s="149"/>
      <c r="C35" s="149"/>
      <c r="D35" s="149" t="s">
        <v>266</v>
      </c>
      <c r="E35" s="149" t="s">
        <v>242</v>
      </c>
      <c r="F35" s="475" t="s">
        <v>241</v>
      </c>
      <c r="G35" s="475" t="s">
        <v>498</v>
      </c>
    </row>
    <row r="36" spans="2:8" x14ac:dyDescent="0.25">
      <c r="B36" s="149">
        <f t="shared" ref="B36:B83" si="4">YEAR(C36)</f>
        <v>2017</v>
      </c>
      <c r="C36" s="450">
        <v>42736</v>
      </c>
      <c r="D36" s="490">
        <v>3.395032</v>
      </c>
      <c r="E36" s="138" t="e">
        <v>#N/A</v>
      </c>
      <c r="F36" s="489"/>
      <c r="G36" s="489">
        <v>3.395032</v>
      </c>
      <c r="H36" s="140"/>
    </row>
    <row r="37" spans="2:8" x14ac:dyDescent="0.25">
      <c r="B37" s="149">
        <f t="shared" si="4"/>
        <v>2017</v>
      </c>
      <c r="C37" s="450">
        <v>42767</v>
      </c>
      <c r="D37" s="490">
        <v>3.6327859999999998</v>
      </c>
      <c r="E37" s="138" t="e">
        <v>#N/A</v>
      </c>
      <c r="F37" s="489">
        <f t="shared" ref="F37:F46" si="5">AVERAGEIF($B$36:$B$97,B37,$G$36:$G$97)</f>
        <v>3.7820607499999999</v>
      </c>
      <c r="G37" s="489">
        <v>3.6327859999999998</v>
      </c>
      <c r="H37" s="140"/>
    </row>
    <row r="38" spans="2:8" x14ac:dyDescent="0.25">
      <c r="B38" s="149">
        <f t="shared" si="4"/>
        <v>2017</v>
      </c>
      <c r="C38" s="450">
        <v>42795</v>
      </c>
      <c r="D38" s="490">
        <v>3.6852580000000001</v>
      </c>
      <c r="E38" s="138" t="e">
        <v>#N/A</v>
      </c>
      <c r="F38" s="489">
        <f t="shared" si="5"/>
        <v>3.7820607499999999</v>
      </c>
      <c r="G38" s="489">
        <v>3.6852580000000001</v>
      </c>
      <c r="H38" s="140"/>
    </row>
    <row r="39" spans="2:8" x14ac:dyDescent="0.25">
      <c r="B39" s="149">
        <f t="shared" si="4"/>
        <v>2017</v>
      </c>
      <c r="C39" s="450">
        <v>42826</v>
      </c>
      <c r="D39" s="490">
        <v>3.6822330000000001</v>
      </c>
      <c r="E39" s="138" t="e">
        <v>#N/A</v>
      </c>
      <c r="F39" s="489">
        <f t="shared" si="5"/>
        <v>3.7820607499999999</v>
      </c>
      <c r="G39" s="489">
        <v>3.6822330000000001</v>
      </c>
      <c r="H39" s="140"/>
    </row>
    <row r="40" spans="2:8" x14ac:dyDescent="0.25">
      <c r="B40" s="149">
        <f t="shared" si="4"/>
        <v>2017</v>
      </c>
      <c r="C40" s="450">
        <v>42856</v>
      </c>
      <c r="D40" s="490">
        <v>3.7710970000000001</v>
      </c>
      <c r="E40" s="138" t="e">
        <v>#N/A</v>
      </c>
      <c r="F40" s="489">
        <f t="shared" si="5"/>
        <v>3.7820607499999999</v>
      </c>
      <c r="G40" s="489">
        <v>3.7710970000000001</v>
      </c>
      <c r="H40" s="140"/>
    </row>
    <row r="41" spans="2:8" x14ac:dyDescent="0.25">
      <c r="B41" s="149">
        <f t="shared" si="4"/>
        <v>2017</v>
      </c>
      <c r="C41" s="450">
        <v>42887</v>
      </c>
      <c r="D41" s="490">
        <v>3.8073000000000001</v>
      </c>
      <c r="E41" s="138" t="e">
        <v>#N/A</v>
      </c>
      <c r="F41" s="489">
        <f t="shared" si="5"/>
        <v>3.7820607499999999</v>
      </c>
      <c r="G41" s="489">
        <v>3.8073000000000001</v>
      </c>
      <c r="H41" s="140"/>
    </row>
    <row r="42" spans="2:8" x14ac:dyDescent="0.25">
      <c r="B42" s="149">
        <f t="shared" si="4"/>
        <v>2017</v>
      </c>
      <c r="C42" s="450">
        <v>42917</v>
      </c>
      <c r="D42" s="490">
        <v>3.8220969999999999</v>
      </c>
      <c r="E42" s="138" t="e">
        <v>#N/A</v>
      </c>
      <c r="F42" s="489">
        <f t="shared" si="5"/>
        <v>3.7820607499999999</v>
      </c>
      <c r="G42" s="489">
        <v>3.8220969999999999</v>
      </c>
      <c r="H42" s="140"/>
    </row>
    <row r="43" spans="2:8" x14ac:dyDescent="0.25">
      <c r="B43" s="149">
        <f t="shared" si="4"/>
        <v>2017</v>
      </c>
      <c r="C43" s="450">
        <v>42948</v>
      </c>
      <c r="D43" s="490">
        <v>3.7635160000000001</v>
      </c>
      <c r="E43" s="138" t="e">
        <v>#N/A</v>
      </c>
      <c r="F43" s="489">
        <f t="shared" si="5"/>
        <v>3.7820607499999999</v>
      </c>
      <c r="G43" s="489">
        <v>3.7635160000000001</v>
      </c>
      <c r="H43" s="140"/>
    </row>
    <row r="44" spans="2:8" x14ac:dyDescent="0.25">
      <c r="B44" s="149">
        <f t="shared" si="4"/>
        <v>2017</v>
      </c>
      <c r="C44" s="450">
        <v>42979</v>
      </c>
      <c r="D44" s="490">
        <v>3.731033</v>
      </c>
      <c r="E44" s="138" t="e">
        <v>#N/A</v>
      </c>
      <c r="F44" s="489">
        <f t="shared" si="5"/>
        <v>3.7820607499999999</v>
      </c>
      <c r="G44" s="489">
        <v>3.731033</v>
      </c>
      <c r="H44" s="140"/>
    </row>
    <row r="45" spans="2:8" x14ac:dyDescent="0.25">
      <c r="B45" s="149">
        <f t="shared" si="4"/>
        <v>2017</v>
      </c>
      <c r="C45" s="450">
        <v>43009</v>
      </c>
      <c r="D45" s="490">
        <v>4.0197419999999999</v>
      </c>
      <c r="E45" s="138" t="e">
        <v>#N/A</v>
      </c>
      <c r="F45" s="489">
        <f t="shared" si="5"/>
        <v>3.7820607499999999</v>
      </c>
      <c r="G45" s="489">
        <v>4.0197419999999999</v>
      </c>
      <c r="H45" s="140"/>
    </row>
    <row r="46" spans="2:8" x14ac:dyDescent="0.25">
      <c r="B46" s="149">
        <f t="shared" si="4"/>
        <v>2017</v>
      </c>
      <c r="C46" s="450">
        <v>43040</v>
      </c>
      <c r="D46" s="490">
        <v>4.1056670000000004</v>
      </c>
      <c r="E46" s="138" t="e">
        <v>#N/A</v>
      </c>
      <c r="F46" s="489">
        <f t="shared" si="5"/>
        <v>3.7820607499999999</v>
      </c>
      <c r="G46" s="489">
        <v>4.1056670000000004</v>
      </c>
      <c r="H46" s="140"/>
    </row>
    <row r="47" spans="2:8" x14ac:dyDescent="0.25">
      <c r="B47" s="149">
        <f t="shared" si="4"/>
        <v>2017</v>
      </c>
      <c r="C47" s="450">
        <v>43070</v>
      </c>
      <c r="D47" s="490">
        <v>3.9689679999999998</v>
      </c>
      <c r="E47" s="138" t="e">
        <v>#N/A</v>
      </c>
      <c r="F47" s="489"/>
      <c r="G47" s="489">
        <v>3.9689679999999998</v>
      </c>
      <c r="H47" s="140"/>
    </row>
    <row r="48" spans="2:8" x14ac:dyDescent="0.25">
      <c r="B48" s="149">
        <f t="shared" si="4"/>
        <v>2018</v>
      </c>
      <c r="C48" s="450">
        <v>43101</v>
      </c>
      <c r="D48" s="490">
        <v>3.8246449999999999</v>
      </c>
      <c r="E48" s="138" t="e">
        <v>#N/A</v>
      </c>
      <c r="F48" s="489"/>
      <c r="G48" s="489">
        <v>3.8246449999999999</v>
      </c>
      <c r="H48" s="140"/>
    </row>
    <row r="49" spans="2:8" x14ac:dyDescent="0.25">
      <c r="B49" s="149">
        <f t="shared" si="4"/>
        <v>2018</v>
      </c>
      <c r="C49" s="450">
        <v>43132</v>
      </c>
      <c r="D49" s="490">
        <v>4.02325</v>
      </c>
      <c r="E49" s="138" t="e">
        <v>#N/A</v>
      </c>
      <c r="F49" s="489">
        <f t="shared" ref="F49:F58" si="6">AVERAGEIF($B$36:$B$97,B49,$G$36:$G$97)</f>
        <v>4.3607035953750009</v>
      </c>
      <c r="G49" s="489">
        <v>4.02325</v>
      </c>
      <c r="H49" s="140"/>
    </row>
    <row r="50" spans="2:8" x14ac:dyDescent="0.25">
      <c r="B50" s="149">
        <f t="shared" si="4"/>
        <v>2018</v>
      </c>
      <c r="C50" s="450">
        <v>43160</v>
      </c>
      <c r="D50" s="490">
        <v>4.1732259999999997</v>
      </c>
      <c r="E50" s="138" t="e">
        <v>#N/A</v>
      </c>
      <c r="F50" s="489">
        <f t="shared" si="6"/>
        <v>4.3607035953750009</v>
      </c>
      <c r="G50" s="489">
        <v>4.1732259999999997</v>
      </c>
      <c r="H50" s="140"/>
    </row>
    <row r="51" spans="2:8" x14ac:dyDescent="0.25">
      <c r="B51" s="149">
        <f t="shared" si="4"/>
        <v>2018</v>
      </c>
      <c r="C51" s="450">
        <v>43191</v>
      </c>
      <c r="D51" s="490">
        <v>4.2598330000000004</v>
      </c>
      <c r="E51" s="138" t="e">
        <v>#N/A</v>
      </c>
      <c r="F51" s="489">
        <f t="shared" si="6"/>
        <v>4.3607035953750009</v>
      </c>
      <c r="G51" s="489">
        <v>4.2598330000000004</v>
      </c>
      <c r="H51" s="140"/>
    </row>
    <row r="52" spans="2:8" x14ac:dyDescent="0.25">
      <c r="B52" s="149">
        <f t="shared" si="4"/>
        <v>2018</v>
      </c>
      <c r="C52" s="450">
        <v>43221</v>
      </c>
      <c r="D52" s="490">
        <v>4.3214839999999999</v>
      </c>
      <c r="E52" s="138" t="e">
        <v>#N/A</v>
      </c>
      <c r="F52" s="489">
        <f t="shared" si="6"/>
        <v>4.3607035953750009</v>
      </c>
      <c r="G52" s="489">
        <v>4.3214839999999999</v>
      </c>
      <c r="H52" s="140"/>
    </row>
    <row r="53" spans="2:8" x14ac:dyDescent="0.25">
      <c r="B53" s="149">
        <f t="shared" si="4"/>
        <v>2018</v>
      </c>
      <c r="C53" s="450">
        <v>43252</v>
      </c>
      <c r="D53" s="490">
        <v>4.3256329999999998</v>
      </c>
      <c r="E53" s="138" t="e">
        <v>#N/A</v>
      </c>
      <c r="F53" s="489">
        <f t="shared" si="6"/>
        <v>4.3607035953750009</v>
      </c>
      <c r="G53" s="489">
        <v>4.3256329999999998</v>
      </c>
      <c r="H53" s="140"/>
    </row>
    <row r="54" spans="2:8" x14ac:dyDescent="0.25">
      <c r="B54" s="149">
        <f t="shared" si="4"/>
        <v>2018</v>
      </c>
      <c r="C54" s="450">
        <v>43282</v>
      </c>
      <c r="D54" s="490">
        <v>4.4112900000000002</v>
      </c>
      <c r="E54" s="138" t="e">
        <v>#N/A</v>
      </c>
      <c r="F54" s="489">
        <f t="shared" si="6"/>
        <v>4.3607035953750009</v>
      </c>
      <c r="G54" s="489">
        <v>4.4112900000000002</v>
      </c>
      <c r="H54" s="140"/>
    </row>
    <row r="55" spans="2:8" x14ac:dyDescent="0.25">
      <c r="B55" s="149">
        <f t="shared" si="4"/>
        <v>2018</v>
      </c>
      <c r="C55" s="450">
        <v>43313</v>
      </c>
      <c r="D55" s="490">
        <v>4.57</v>
      </c>
      <c r="E55" s="138" t="e">
        <v>#N/A</v>
      </c>
      <c r="F55" s="489">
        <f t="shared" si="6"/>
        <v>4.3607035953750009</v>
      </c>
      <c r="G55" s="489">
        <v>4.57</v>
      </c>
      <c r="H55" s="140"/>
    </row>
    <row r="56" spans="2:8" x14ac:dyDescent="0.25">
      <c r="B56" s="149">
        <f t="shared" si="4"/>
        <v>2018</v>
      </c>
      <c r="C56" s="450">
        <v>43344</v>
      </c>
      <c r="D56" s="490">
        <v>4.6311999999999998</v>
      </c>
      <c r="E56" s="138" t="e">
        <v>#N/A</v>
      </c>
      <c r="F56" s="489">
        <f t="shared" si="6"/>
        <v>4.3607035953750009</v>
      </c>
      <c r="G56" s="489">
        <v>4.6311999999999998</v>
      </c>
      <c r="H56" s="140"/>
    </row>
    <row r="57" spans="2:8" x14ac:dyDescent="0.25">
      <c r="B57" s="149">
        <f t="shared" si="4"/>
        <v>2018</v>
      </c>
      <c r="C57" s="450">
        <v>43374</v>
      </c>
      <c r="D57" s="490">
        <v>4.5804520000000002</v>
      </c>
      <c r="E57" s="138" t="e">
        <v>#N/A</v>
      </c>
      <c r="F57" s="489">
        <f t="shared" si="6"/>
        <v>4.3607035953750009</v>
      </c>
      <c r="G57" s="489">
        <v>4.5804520000000002</v>
      </c>
      <c r="H57" s="140"/>
    </row>
    <row r="58" spans="2:8" x14ac:dyDescent="0.25">
      <c r="B58" s="149">
        <f t="shared" si="4"/>
        <v>2018</v>
      </c>
      <c r="C58" s="450">
        <v>43405</v>
      </c>
      <c r="D58" s="490">
        <v>4.570767</v>
      </c>
      <c r="E58" s="138" t="e">
        <v>#N/A</v>
      </c>
      <c r="F58" s="489">
        <f t="shared" si="6"/>
        <v>4.3607035953750009</v>
      </c>
      <c r="G58" s="489">
        <v>4.570767</v>
      </c>
      <c r="H58" s="140"/>
    </row>
    <row r="59" spans="2:8" x14ac:dyDescent="0.25">
      <c r="B59" s="149">
        <f t="shared" si="4"/>
        <v>2018</v>
      </c>
      <c r="C59" s="450">
        <v>43435</v>
      </c>
      <c r="D59" s="490">
        <v>4.6366631444999999</v>
      </c>
      <c r="E59" s="138" t="e">
        <v>#N/A</v>
      </c>
      <c r="F59" s="489"/>
      <c r="G59" s="489">
        <v>4.6366631444999999</v>
      </c>
      <c r="H59" s="140"/>
    </row>
    <row r="60" spans="2:8" x14ac:dyDescent="0.25">
      <c r="B60" s="149">
        <f t="shared" si="4"/>
        <v>2019</v>
      </c>
      <c r="C60" s="450">
        <v>43466</v>
      </c>
      <c r="D60" s="490">
        <v>4.6610524825999997</v>
      </c>
      <c r="E60" s="138">
        <v>4.6610524825999997</v>
      </c>
      <c r="F60" s="489"/>
      <c r="G60" s="489">
        <v>4.6610524825999997</v>
      </c>
      <c r="H60" s="140"/>
    </row>
    <row r="61" spans="2:8" x14ac:dyDescent="0.25">
      <c r="B61" s="149">
        <f t="shared" si="4"/>
        <v>2019</v>
      </c>
      <c r="C61" s="450">
        <v>43497</v>
      </c>
      <c r="D61" s="490" t="e">
        <v>#N/A</v>
      </c>
      <c r="E61" s="138">
        <v>4.7550179999999997</v>
      </c>
      <c r="F61" s="489">
        <f t="shared" ref="F61:F70" si="7">AVERAGEIF($B$36:$B$97,B61,$G$36:$G$97)</f>
        <v>4.9415227902166663</v>
      </c>
      <c r="G61" s="489">
        <v>4.7550179999999997</v>
      </c>
      <c r="H61" s="140"/>
    </row>
    <row r="62" spans="2:8" x14ac:dyDescent="0.25">
      <c r="B62" s="149">
        <f t="shared" si="4"/>
        <v>2019</v>
      </c>
      <c r="C62" s="450">
        <v>43525</v>
      </c>
      <c r="D62" s="490" t="e">
        <v>#N/A</v>
      </c>
      <c r="E62" s="138">
        <v>4.8506369999999999</v>
      </c>
      <c r="F62" s="489">
        <f t="shared" si="7"/>
        <v>4.9415227902166663</v>
      </c>
      <c r="G62" s="489">
        <v>4.8506369999999999</v>
      </c>
      <c r="H62" s="140"/>
    </row>
    <row r="63" spans="2:8" x14ac:dyDescent="0.25">
      <c r="B63" s="149">
        <f t="shared" si="4"/>
        <v>2019</v>
      </c>
      <c r="C63" s="450">
        <v>43556</v>
      </c>
      <c r="D63" s="490" t="e">
        <v>#N/A</v>
      </c>
      <c r="E63" s="138">
        <v>4.879874</v>
      </c>
      <c r="F63" s="489">
        <f t="shared" si="7"/>
        <v>4.9415227902166663</v>
      </c>
      <c r="G63" s="489">
        <v>4.879874</v>
      </c>
      <c r="H63" s="140"/>
    </row>
    <row r="64" spans="2:8" x14ac:dyDescent="0.25">
      <c r="B64" s="149">
        <f t="shared" si="4"/>
        <v>2019</v>
      </c>
      <c r="C64" s="450">
        <v>43586</v>
      </c>
      <c r="D64" s="490" t="e">
        <v>#N/A</v>
      </c>
      <c r="E64" s="138">
        <v>4.9230080000000003</v>
      </c>
      <c r="F64" s="489">
        <f t="shared" si="7"/>
        <v>4.9415227902166663</v>
      </c>
      <c r="G64" s="489">
        <v>4.9230080000000003</v>
      </c>
      <c r="H64" s="140"/>
    </row>
    <row r="65" spans="2:8" x14ac:dyDescent="0.25">
      <c r="B65" s="149">
        <f t="shared" si="4"/>
        <v>2019</v>
      </c>
      <c r="C65" s="450">
        <v>43617</v>
      </c>
      <c r="D65" s="490" t="e">
        <v>#N/A</v>
      </c>
      <c r="E65" s="138">
        <v>4.8919589999999999</v>
      </c>
      <c r="F65" s="489">
        <f t="shared" si="7"/>
        <v>4.9415227902166663</v>
      </c>
      <c r="G65" s="489">
        <v>4.8919589999999999</v>
      </c>
      <c r="H65" s="140"/>
    </row>
    <row r="66" spans="2:8" x14ac:dyDescent="0.25">
      <c r="B66" s="149">
        <f t="shared" si="4"/>
        <v>2019</v>
      </c>
      <c r="C66" s="450">
        <v>43647</v>
      </c>
      <c r="D66" s="490" t="e">
        <v>#N/A</v>
      </c>
      <c r="E66" s="138">
        <v>4.9382479999999997</v>
      </c>
      <c r="F66" s="489">
        <f t="shared" si="7"/>
        <v>4.9415227902166663</v>
      </c>
      <c r="G66" s="489">
        <v>4.9382479999999997</v>
      </c>
      <c r="H66" s="140"/>
    </row>
    <row r="67" spans="2:8" x14ac:dyDescent="0.25">
      <c r="B67" s="149">
        <f t="shared" si="4"/>
        <v>2019</v>
      </c>
      <c r="C67" s="450">
        <v>43678</v>
      </c>
      <c r="D67" s="490" t="e">
        <v>#N/A</v>
      </c>
      <c r="E67" s="138">
        <v>4.9993030000000003</v>
      </c>
      <c r="F67" s="489">
        <f t="shared" si="7"/>
        <v>4.9415227902166663</v>
      </c>
      <c r="G67" s="489">
        <v>4.9993030000000003</v>
      </c>
      <c r="H67" s="140"/>
    </row>
    <row r="68" spans="2:8" x14ac:dyDescent="0.25">
      <c r="B68" s="149">
        <f t="shared" si="4"/>
        <v>2019</v>
      </c>
      <c r="C68" s="450">
        <v>43709</v>
      </c>
      <c r="D68" s="490" t="e">
        <v>#N/A</v>
      </c>
      <c r="E68" s="138">
        <v>5.0746229999999999</v>
      </c>
      <c r="F68" s="489">
        <f t="shared" si="7"/>
        <v>4.9415227902166663</v>
      </c>
      <c r="G68" s="489">
        <v>5.0746229999999999</v>
      </c>
      <c r="H68" s="140"/>
    </row>
    <row r="69" spans="2:8" x14ac:dyDescent="0.25">
      <c r="B69" s="149">
        <f t="shared" si="4"/>
        <v>2019</v>
      </c>
      <c r="C69" s="450">
        <v>43739</v>
      </c>
      <c r="D69" s="490" t="e">
        <v>#N/A</v>
      </c>
      <c r="E69" s="138">
        <v>5.1136460000000001</v>
      </c>
      <c r="F69" s="489">
        <f t="shared" si="7"/>
        <v>4.9415227902166663</v>
      </c>
      <c r="G69" s="489">
        <v>5.1136460000000001</v>
      </c>
      <c r="H69" s="140"/>
    </row>
    <row r="70" spans="2:8" x14ac:dyDescent="0.25">
      <c r="B70" s="149">
        <f t="shared" si="4"/>
        <v>2019</v>
      </c>
      <c r="C70" s="450">
        <v>43770</v>
      </c>
      <c r="D70" s="490" t="e">
        <v>#N/A</v>
      </c>
      <c r="E70" s="138">
        <v>5.1491199999999999</v>
      </c>
      <c r="F70" s="489">
        <f t="shared" si="7"/>
        <v>4.9415227902166663</v>
      </c>
      <c r="G70" s="489">
        <v>5.1491199999999999</v>
      </c>
      <c r="H70" s="140"/>
    </row>
    <row r="71" spans="2:8" x14ac:dyDescent="0.25">
      <c r="B71" s="149">
        <f t="shared" si="4"/>
        <v>2019</v>
      </c>
      <c r="C71" s="450">
        <v>43800</v>
      </c>
      <c r="D71" s="490" t="e">
        <v>#N/A</v>
      </c>
      <c r="E71" s="138">
        <v>5.0617850000000004</v>
      </c>
      <c r="F71" s="489"/>
      <c r="G71" s="489">
        <v>5.0617850000000004</v>
      </c>
      <c r="H71" s="140"/>
    </row>
    <row r="72" spans="2:8" x14ac:dyDescent="0.25">
      <c r="B72" s="149">
        <f t="shared" si="4"/>
        <v>2020</v>
      </c>
      <c r="C72" s="450">
        <v>43831</v>
      </c>
      <c r="D72" s="490" t="e">
        <v>#N/A</v>
      </c>
      <c r="E72" s="138">
        <v>5.0846920000000004</v>
      </c>
      <c r="F72" s="489"/>
      <c r="G72" s="489">
        <v>5.0846920000000004</v>
      </c>
      <c r="H72" s="140"/>
    </row>
    <row r="73" spans="2:8" x14ac:dyDescent="0.25">
      <c r="B73" s="149">
        <f t="shared" si="4"/>
        <v>2020</v>
      </c>
      <c r="C73" s="450">
        <v>43862</v>
      </c>
      <c r="D73" s="490" t="e">
        <v>#N/A</v>
      </c>
      <c r="E73" s="138">
        <v>5.1249549999999999</v>
      </c>
      <c r="F73" s="489">
        <f t="shared" ref="F73:F82" si="8">AVERAGEIF($B$36:$B$97,B73,$G$36:$G$97)</f>
        <v>5.2875966666666656</v>
      </c>
      <c r="G73" s="489">
        <v>5.1249549999999999</v>
      </c>
      <c r="H73" s="140"/>
    </row>
    <row r="74" spans="2:8" x14ac:dyDescent="0.25">
      <c r="B74" s="149">
        <f t="shared" si="4"/>
        <v>2020</v>
      </c>
      <c r="C74" s="450">
        <v>43891</v>
      </c>
      <c r="D74" s="490" t="e">
        <v>#N/A</v>
      </c>
      <c r="E74" s="138">
        <v>5.2389089999999996</v>
      </c>
      <c r="F74" s="489">
        <f t="shared" si="8"/>
        <v>5.2875966666666656</v>
      </c>
      <c r="G74" s="489">
        <v>5.2389089999999996</v>
      </c>
      <c r="H74" s="140"/>
    </row>
    <row r="75" spans="2:8" x14ac:dyDescent="0.25">
      <c r="B75" s="149">
        <f t="shared" si="4"/>
        <v>2020</v>
      </c>
      <c r="C75" s="450">
        <v>43922</v>
      </c>
      <c r="D75" s="490" t="e">
        <v>#N/A</v>
      </c>
      <c r="E75" s="138">
        <v>5.2393210000000003</v>
      </c>
      <c r="F75" s="489">
        <f t="shared" si="8"/>
        <v>5.2875966666666656</v>
      </c>
      <c r="G75" s="489">
        <v>5.2393210000000003</v>
      </c>
      <c r="H75" s="140"/>
    </row>
    <row r="76" spans="2:8" x14ac:dyDescent="0.25">
      <c r="B76" s="149">
        <f t="shared" si="4"/>
        <v>2020</v>
      </c>
      <c r="C76" s="450">
        <v>43952</v>
      </c>
      <c r="D76" s="490" t="e">
        <v>#N/A</v>
      </c>
      <c r="E76" s="138">
        <v>5.2523809999999997</v>
      </c>
      <c r="F76" s="489">
        <f t="shared" si="8"/>
        <v>5.2875966666666656</v>
      </c>
      <c r="G76" s="489">
        <v>5.2523809999999997</v>
      </c>
      <c r="H76" s="140"/>
    </row>
    <row r="77" spans="2:8" x14ac:dyDescent="0.25">
      <c r="B77" s="149">
        <f t="shared" si="4"/>
        <v>2020</v>
      </c>
      <c r="C77" s="450">
        <v>43983</v>
      </c>
      <c r="D77" s="490" t="e">
        <v>#N/A</v>
      </c>
      <c r="E77" s="138">
        <v>5.2692639999999997</v>
      </c>
      <c r="F77" s="489">
        <f t="shared" si="8"/>
        <v>5.2875966666666656</v>
      </c>
      <c r="G77" s="489">
        <v>5.2692639999999997</v>
      </c>
      <c r="H77" s="140"/>
    </row>
    <row r="78" spans="2:8" x14ac:dyDescent="0.25">
      <c r="B78" s="149">
        <f t="shared" si="4"/>
        <v>2020</v>
      </c>
      <c r="C78" s="450">
        <v>44013</v>
      </c>
      <c r="D78" s="490" t="e">
        <v>#N/A</v>
      </c>
      <c r="E78" s="138">
        <v>5.2669160000000002</v>
      </c>
      <c r="F78" s="489">
        <f t="shared" si="8"/>
        <v>5.2875966666666656</v>
      </c>
      <c r="G78" s="489">
        <v>5.2669160000000002</v>
      </c>
      <c r="H78" s="140"/>
    </row>
    <row r="79" spans="2:8" x14ac:dyDescent="0.25">
      <c r="B79" s="149">
        <f t="shared" si="4"/>
        <v>2020</v>
      </c>
      <c r="C79" s="450">
        <v>44044</v>
      </c>
      <c r="D79" s="490" t="e">
        <v>#N/A</v>
      </c>
      <c r="E79" s="138">
        <v>5.3193739999999998</v>
      </c>
      <c r="F79" s="489">
        <f t="shared" si="8"/>
        <v>5.2875966666666656</v>
      </c>
      <c r="G79" s="489">
        <v>5.3193739999999998</v>
      </c>
      <c r="H79" s="140"/>
    </row>
    <row r="80" spans="2:8" x14ac:dyDescent="0.25">
      <c r="B80" s="149">
        <f t="shared" si="4"/>
        <v>2020</v>
      </c>
      <c r="C80" s="450">
        <v>44075</v>
      </c>
      <c r="D80" s="490" t="e">
        <v>#N/A</v>
      </c>
      <c r="E80" s="138">
        <v>5.399375</v>
      </c>
      <c r="F80" s="489">
        <f t="shared" si="8"/>
        <v>5.2875966666666656</v>
      </c>
      <c r="G80" s="489">
        <v>5.399375</v>
      </c>
      <c r="H80" s="140"/>
    </row>
    <row r="81" spans="2:8" x14ac:dyDescent="0.25">
      <c r="B81" s="149">
        <f t="shared" si="4"/>
        <v>2020</v>
      </c>
      <c r="C81" s="450">
        <v>44105</v>
      </c>
      <c r="D81" s="490" t="e">
        <v>#N/A</v>
      </c>
      <c r="E81" s="138">
        <v>5.4185359999999996</v>
      </c>
      <c r="F81" s="489">
        <f t="shared" si="8"/>
        <v>5.2875966666666656</v>
      </c>
      <c r="G81" s="489">
        <v>5.4185359999999996</v>
      </c>
      <c r="H81" s="140"/>
    </row>
    <row r="82" spans="2:8" x14ac:dyDescent="0.25">
      <c r="B82" s="149">
        <f t="shared" si="4"/>
        <v>2020</v>
      </c>
      <c r="C82" s="450">
        <v>44136</v>
      </c>
      <c r="D82" s="490" t="e">
        <v>#N/A</v>
      </c>
      <c r="E82" s="138">
        <v>5.4620139999999999</v>
      </c>
      <c r="F82" s="489">
        <f t="shared" si="8"/>
        <v>5.2875966666666656</v>
      </c>
      <c r="G82" s="489">
        <v>5.4620139999999999</v>
      </c>
      <c r="H82" s="140"/>
    </row>
    <row r="83" spans="2:8" x14ac:dyDescent="0.25">
      <c r="B83" s="149">
        <f t="shared" si="4"/>
        <v>2020</v>
      </c>
      <c r="C83" s="450">
        <v>44166</v>
      </c>
      <c r="D83" s="490" t="e">
        <v>#N/A</v>
      </c>
      <c r="E83" s="138">
        <v>5.3754229999999996</v>
      </c>
      <c r="F83" s="489"/>
      <c r="G83" s="489">
        <v>5.3754229999999996</v>
      </c>
      <c r="H83" s="140"/>
    </row>
    <row r="84" spans="2:8" x14ac:dyDescent="0.25">
      <c r="C84" s="136"/>
      <c r="E84" s="142"/>
      <c r="F84" s="140"/>
      <c r="G84" s="142"/>
      <c r="H84" s="140"/>
    </row>
    <row r="85" spans="2:8" x14ac:dyDescent="0.25">
      <c r="C85" s="136"/>
      <c r="E85" s="142"/>
      <c r="F85" s="140"/>
      <c r="G85" s="142"/>
      <c r="H85" s="140"/>
    </row>
    <row r="86" spans="2:8" x14ac:dyDescent="0.25">
      <c r="C86" s="136"/>
      <c r="E86" s="142"/>
      <c r="F86" s="140"/>
      <c r="G86" s="142"/>
      <c r="H86" s="140"/>
    </row>
    <row r="87" spans="2:8" x14ac:dyDescent="0.25">
      <c r="C87" s="136"/>
      <c r="E87" s="142"/>
      <c r="F87" s="140"/>
      <c r="G87" s="142"/>
      <c r="H87" s="140"/>
    </row>
    <row r="88" spans="2:8" x14ac:dyDescent="0.25">
      <c r="C88" s="136"/>
      <c r="E88" s="142"/>
      <c r="F88" s="140"/>
      <c r="G88" s="142"/>
      <c r="H88" s="140"/>
    </row>
    <row r="89" spans="2:8" x14ac:dyDescent="0.25">
      <c r="B89" s="5"/>
      <c r="C89" s="5" t="s">
        <v>0</v>
      </c>
      <c r="E89" s="142"/>
      <c r="F89" s="140"/>
      <c r="G89" s="142"/>
      <c r="H89" s="140"/>
    </row>
    <row r="90" spans="2:8" x14ac:dyDescent="0.25">
      <c r="B90">
        <v>2.5</v>
      </c>
      <c r="C90" s="6">
        <v>0</v>
      </c>
      <c r="E90" s="142"/>
      <c r="F90" s="140"/>
      <c r="G90" s="142"/>
      <c r="H90" s="140"/>
    </row>
    <row r="91" spans="2:8" x14ac:dyDescent="0.25">
      <c r="B91">
        <v>2.5</v>
      </c>
      <c r="C91" s="6">
        <v>1</v>
      </c>
      <c r="E91" s="142"/>
      <c r="F91" s="140"/>
      <c r="G91" s="142"/>
      <c r="H91" s="140"/>
    </row>
    <row r="92" spans="2:8" x14ac:dyDescent="0.25">
      <c r="C92" s="136"/>
      <c r="E92" s="142"/>
      <c r="F92" s="140"/>
      <c r="G92" s="142"/>
      <c r="H92" s="140"/>
    </row>
    <row r="93" spans="2:8" x14ac:dyDescent="0.25">
      <c r="C93" s="136"/>
      <c r="E93" s="142"/>
      <c r="F93" s="140"/>
      <c r="G93" s="142"/>
      <c r="H93" s="140"/>
    </row>
    <row r="94" spans="2:8" x14ac:dyDescent="0.25">
      <c r="C94" s="136"/>
      <c r="E94" s="142"/>
      <c r="F94" s="140"/>
      <c r="G94" s="142"/>
      <c r="H94" s="140"/>
    </row>
    <row r="95" spans="2:8" x14ac:dyDescent="0.25">
      <c r="C95" s="136"/>
      <c r="E95" s="142"/>
      <c r="F95" s="140"/>
      <c r="G95" s="142"/>
      <c r="H95" s="140"/>
    </row>
    <row r="96" spans="2:8" x14ac:dyDescent="0.25">
      <c r="C96" s="136"/>
      <c r="E96" s="142"/>
      <c r="F96" s="140"/>
      <c r="G96" s="142"/>
      <c r="H96" s="140"/>
    </row>
    <row r="97" spans="3:8" x14ac:dyDescent="0.25">
      <c r="C97" s="136"/>
      <c r="E97" s="142"/>
      <c r="F97" s="140"/>
      <c r="G97" s="142"/>
      <c r="H97" s="140"/>
    </row>
    <row r="98" spans="3:8" x14ac:dyDescent="0.25">
      <c r="G98" s="142"/>
      <c r="H98" s="140"/>
    </row>
    <row r="99" spans="3:8" x14ac:dyDescent="0.25">
      <c r="G99" s="142"/>
      <c r="H99" s="140"/>
    </row>
    <row r="100" spans="3:8" x14ac:dyDescent="0.25">
      <c r="G100" s="142"/>
      <c r="H100" s="140"/>
    </row>
    <row r="101" spans="3:8" x14ac:dyDescent="0.25">
      <c r="G101" s="142"/>
      <c r="H101" s="140"/>
    </row>
    <row r="102" spans="3:8" x14ac:dyDescent="0.25">
      <c r="G102" s="142"/>
      <c r="H102" s="140"/>
    </row>
    <row r="103" spans="3:8" x14ac:dyDescent="0.25">
      <c r="G103" s="142"/>
      <c r="H103" s="140"/>
    </row>
    <row r="104" spans="3:8" x14ac:dyDescent="0.25">
      <c r="G104" s="142"/>
      <c r="H104" s="140"/>
    </row>
    <row r="105" spans="3:8" x14ac:dyDescent="0.25">
      <c r="G105" s="142"/>
      <c r="H105" s="140"/>
    </row>
    <row r="106" spans="3:8" x14ac:dyDescent="0.25">
      <c r="G106" s="142"/>
      <c r="H106" s="140"/>
    </row>
    <row r="107" spans="3:8" x14ac:dyDescent="0.25">
      <c r="G107" s="142"/>
    </row>
    <row r="108" spans="3:8" x14ac:dyDescent="0.25">
      <c r="G108" s="142"/>
    </row>
    <row r="109" spans="3:8" x14ac:dyDescent="0.25">
      <c r="G109" s="142"/>
    </row>
    <row r="110" spans="3:8" x14ac:dyDescent="0.25">
      <c r="G110" s="142"/>
    </row>
    <row r="111" spans="3:8" x14ac:dyDescent="0.25">
      <c r="G111" s="142"/>
    </row>
    <row r="112" spans="3:8" x14ac:dyDescent="0.25">
      <c r="G112" s="142"/>
    </row>
    <row r="113" spans="7:7" x14ac:dyDescent="0.25">
      <c r="G113" s="142"/>
    </row>
    <row r="114" spans="7:7" x14ac:dyDescent="0.25">
      <c r="G114" s="142"/>
    </row>
    <row r="115" spans="7:7" x14ac:dyDescent="0.25">
      <c r="G115" s="142"/>
    </row>
    <row r="116" spans="7:7" x14ac:dyDescent="0.25">
      <c r="G116" s="142"/>
    </row>
    <row r="117" spans="7:7" x14ac:dyDescent="0.25">
      <c r="G117" s="142"/>
    </row>
    <row r="118" spans="7:7" x14ac:dyDescent="0.25">
      <c r="G118" s="142"/>
    </row>
    <row r="119" spans="7:7" x14ac:dyDescent="0.25">
      <c r="G119" s="142"/>
    </row>
    <row r="120" spans="7:7" x14ac:dyDescent="0.25">
      <c r="G120" s="142"/>
    </row>
    <row r="121" spans="7:7" x14ac:dyDescent="0.25">
      <c r="G121" s="142"/>
    </row>
    <row r="122" spans="7:7" x14ac:dyDescent="0.25">
      <c r="G122" s="142"/>
    </row>
    <row r="123" spans="7:7" x14ac:dyDescent="0.25">
      <c r="G123" s="142"/>
    </row>
    <row r="124" spans="7:7" x14ac:dyDescent="0.25">
      <c r="G124" s="142"/>
    </row>
    <row r="125" spans="7:7" x14ac:dyDescent="0.25">
      <c r="G125" s="142"/>
    </row>
    <row r="126" spans="7:7" x14ac:dyDescent="0.25">
      <c r="G126" s="142"/>
    </row>
    <row r="127" spans="7:7" x14ac:dyDescent="0.25">
      <c r="G127" s="142"/>
    </row>
    <row r="128" spans="7:7" x14ac:dyDescent="0.25">
      <c r="G128" s="142"/>
    </row>
    <row r="129" spans="7:7" x14ac:dyDescent="0.25">
      <c r="G129" s="142"/>
    </row>
    <row r="130" spans="7:7" x14ac:dyDescent="0.25">
      <c r="G130" s="142"/>
    </row>
    <row r="131" spans="7:7" x14ac:dyDescent="0.25">
      <c r="G131" s="142"/>
    </row>
  </sheetData>
  <mergeCells count="2">
    <mergeCell ref="D24:H24"/>
    <mergeCell ref="J24:M24"/>
  </mergeCells>
  <conditionalFormatting sqref="D36">
    <cfRule type="expression" dxfId="60" priority="6" stopIfTrue="1">
      <formula>ISNA(D36)</formula>
    </cfRule>
  </conditionalFormatting>
  <conditionalFormatting sqref="D36">
    <cfRule type="expression" dxfId="59" priority="5" stopIfTrue="1">
      <formula>ISNA(D36)</formula>
    </cfRule>
  </conditionalFormatting>
  <conditionalFormatting sqref="E36">
    <cfRule type="expression" dxfId="58" priority="4" stopIfTrue="1">
      <formula>ISNA(E36)</formula>
    </cfRule>
  </conditionalFormatting>
  <conditionalFormatting sqref="D37:D97">
    <cfRule type="expression" dxfId="57" priority="3" stopIfTrue="1">
      <formula>ISNA(D37)</formula>
    </cfRule>
  </conditionalFormatting>
  <conditionalFormatting sqref="D37:D97">
    <cfRule type="expression" dxfId="56" priority="2" stopIfTrue="1">
      <formula>ISNA(D37)</formula>
    </cfRule>
  </conditionalFormatting>
  <conditionalFormatting sqref="E37:E97">
    <cfRule type="expression" dxfId="55" priority="1" stopIfTrue="1">
      <formula>ISNA(E37)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2:AB131"/>
  <sheetViews>
    <sheetView workbookViewId="0"/>
  </sheetViews>
  <sheetFormatPr defaultRowHeight="15" x14ac:dyDescent="0.25"/>
  <cols>
    <col min="1" max="1" width="9.140625" style="133"/>
    <col min="2" max="2" width="14.7109375" style="133" customWidth="1"/>
    <col min="3" max="13" width="9.140625" style="133"/>
    <col min="14" max="15" width="9.140625" style="135"/>
    <col min="16" max="16" width="9.140625" style="133"/>
    <col min="17" max="17" width="42.28515625" style="133" customWidth="1"/>
    <col min="18" max="26" width="9.140625" style="133"/>
    <col min="27" max="28" width="9.140625" style="135"/>
    <col min="29" max="16384" width="9.140625" style="133"/>
  </cols>
  <sheetData>
    <row r="2" spans="1:18" ht="15.75" x14ac:dyDescent="0.25">
      <c r="A2" s="44" t="s">
        <v>547</v>
      </c>
    </row>
    <row r="3" spans="1:18" x14ac:dyDescent="0.25">
      <c r="A3" s="22" t="s">
        <v>16</v>
      </c>
      <c r="C3" s="396"/>
      <c r="D3" s="396"/>
      <c r="E3" s="396"/>
      <c r="F3" s="396"/>
      <c r="G3" s="396"/>
      <c r="H3" s="396"/>
      <c r="I3" s="396"/>
      <c r="J3" s="396"/>
      <c r="Q3" s="139"/>
    </row>
    <row r="4" spans="1:18" x14ac:dyDescent="0.25">
      <c r="A4" s="146"/>
      <c r="B4" s="146"/>
      <c r="C4" s="146"/>
      <c r="D4" s="146"/>
      <c r="E4" s="146"/>
      <c r="F4" s="146"/>
      <c r="G4" s="146"/>
      <c r="H4" s="146"/>
      <c r="I4" s="146"/>
      <c r="J4" s="146"/>
      <c r="Q4" s="139"/>
    </row>
    <row r="5" spans="1:18" x14ac:dyDescent="0.25">
      <c r="A5" s="146"/>
      <c r="B5" s="146"/>
      <c r="C5" s="146"/>
      <c r="D5" s="146"/>
      <c r="E5" s="146"/>
      <c r="F5" s="146"/>
      <c r="G5" s="146"/>
      <c r="H5" s="146"/>
      <c r="I5" s="146"/>
      <c r="J5" s="146"/>
      <c r="Q5" s="182" t="s">
        <v>369</v>
      </c>
      <c r="R5" s="183"/>
    </row>
    <row r="6" spans="1:18" x14ac:dyDescent="0.25">
      <c r="A6" s="146"/>
      <c r="B6" s="146"/>
      <c r="C6" s="146"/>
      <c r="D6" s="146"/>
      <c r="E6" s="146"/>
      <c r="F6" s="146"/>
      <c r="G6" s="146"/>
      <c r="H6" s="146"/>
      <c r="I6" s="146"/>
      <c r="J6" s="146"/>
      <c r="Q6" s="235" t="s">
        <v>255</v>
      </c>
      <c r="R6" s="237" t="s">
        <v>267</v>
      </c>
    </row>
    <row r="7" spans="1:18" x14ac:dyDescent="0.25">
      <c r="A7" s="146"/>
      <c r="B7" s="146"/>
      <c r="C7" s="146"/>
      <c r="D7" s="146"/>
      <c r="E7" s="146"/>
      <c r="F7" s="146"/>
      <c r="G7" s="146"/>
      <c r="H7" s="146"/>
      <c r="I7" s="146"/>
      <c r="J7" s="146"/>
      <c r="Q7" s="236" t="s">
        <v>252</v>
      </c>
      <c r="R7" s="238" t="s">
        <v>268</v>
      </c>
    </row>
    <row r="8" spans="1:18" x14ac:dyDescent="0.25">
      <c r="A8" s="146"/>
      <c r="B8" s="146"/>
      <c r="C8" s="146"/>
      <c r="D8" s="146"/>
      <c r="E8" s="146"/>
      <c r="F8" s="146"/>
      <c r="G8" s="146"/>
      <c r="H8" s="146"/>
      <c r="I8" s="146"/>
      <c r="J8" s="146"/>
      <c r="Q8" s="236" t="s">
        <v>253</v>
      </c>
      <c r="R8" s="238" t="s">
        <v>269</v>
      </c>
    </row>
    <row r="9" spans="1:18" x14ac:dyDescent="0.25">
      <c r="A9" s="146"/>
      <c r="B9" s="146"/>
      <c r="C9" s="146"/>
      <c r="D9" s="146"/>
      <c r="E9" s="146"/>
      <c r="F9" s="146"/>
      <c r="G9" s="146"/>
      <c r="H9" s="146"/>
      <c r="I9" s="146"/>
      <c r="J9" s="146"/>
      <c r="Q9" s="236" t="s">
        <v>254</v>
      </c>
      <c r="R9" s="238" t="s">
        <v>270</v>
      </c>
    </row>
    <row r="10" spans="1:18" x14ac:dyDescent="0.25">
      <c r="A10" s="146"/>
      <c r="B10" s="146"/>
      <c r="C10" s="146"/>
      <c r="D10" s="146"/>
      <c r="E10" s="146"/>
      <c r="F10" s="146"/>
      <c r="G10" s="146"/>
      <c r="H10" s="146"/>
      <c r="I10" s="146"/>
      <c r="J10" s="146"/>
      <c r="Q10" s="495" t="s">
        <v>462</v>
      </c>
      <c r="R10" s="347" t="s">
        <v>463</v>
      </c>
    </row>
    <row r="11" spans="1:18" x14ac:dyDescent="0.25">
      <c r="A11" s="146"/>
      <c r="B11" s="146"/>
      <c r="C11" s="146"/>
      <c r="D11" s="146"/>
      <c r="E11" s="146"/>
      <c r="F11" s="146"/>
      <c r="G11" s="146"/>
      <c r="H11" s="146"/>
      <c r="I11" s="146"/>
      <c r="J11" s="146"/>
    </row>
    <row r="12" spans="1:18" x14ac:dyDescent="0.25">
      <c r="A12" s="146"/>
      <c r="B12" s="146"/>
      <c r="C12" s="146"/>
      <c r="D12" s="146"/>
      <c r="E12" s="146"/>
      <c r="F12" s="146"/>
      <c r="G12" s="146"/>
      <c r="H12" s="146"/>
      <c r="I12" s="146"/>
      <c r="J12" s="146"/>
    </row>
    <row r="13" spans="1:18" x14ac:dyDescent="0.25">
      <c r="A13" s="146"/>
      <c r="B13" s="146"/>
      <c r="C13" s="146"/>
      <c r="D13" s="146"/>
      <c r="E13" s="146"/>
      <c r="F13" s="146"/>
      <c r="G13" s="146"/>
      <c r="H13" s="146"/>
      <c r="I13" s="146"/>
      <c r="J13" s="146"/>
    </row>
    <row r="14" spans="1:18" x14ac:dyDescent="0.25">
      <c r="A14" s="146"/>
      <c r="B14" s="146"/>
      <c r="C14" s="146"/>
      <c r="D14" s="146"/>
      <c r="E14" s="146"/>
      <c r="F14" s="146"/>
      <c r="G14" s="146"/>
      <c r="H14" s="146"/>
      <c r="I14" s="146"/>
      <c r="J14" s="146"/>
    </row>
    <row r="15" spans="1:18" x14ac:dyDescent="0.25">
      <c r="A15" s="146"/>
      <c r="B15" s="146"/>
      <c r="C15" s="146"/>
      <c r="D15" s="146"/>
      <c r="E15" s="146"/>
      <c r="F15" s="146"/>
      <c r="G15" s="146"/>
      <c r="H15" s="146"/>
      <c r="I15" s="146"/>
      <c r="J15" s="146"/>
    </row>
    <row r="16" spans="1:18" x14ac:dyDescent="0.25">
      <c r="A16" s="146"/>
      <c r="B16" s="146"/>
      <c r="C16" s="146"/>
      <c r="D16" s="146"/>
      <c r="E16" s="146"/>
      <c r="F16" s="146"/>
      <c r="G16" s="146"/>
      <c r="H16" s="146"/>
      <c r="I16" s="146"/>
      <c r="J16" s="146"/>
    </row>
    <row r="17" spans="1:14" x14ac:dyDescent="0.25">
      <c r="A17" s="146"/>
      <c r="B17" s="146"/>
      <c r="C17" s="146"/>
      <c r="D17" s="146"/>
      <c r="E17" s="146"/>
      <c r="F17" s="146"/>
      <c r="G17" s="146"/>
      <c r="H17" s="146"/>
      <c r="I17" s="146"/>
      <c r="J17" s="146"/>
    </row>
    <row r="18" spans="1:14" x14ac:dyDescent="0.25">
      <c r="A18" s="146"/>
      <c r="B18" s="146"/>
      <c r="C18" s="146"/>
      <c r="D18" s="146"/>
      <c r="E18" s="146"/>
      <c r="F18" s="146"/>
      <c r="G18" s="146"/>
      <c r="H18" s="146"/>
      <c r="I18" s="146"/>
      <c r="J18" s="146"/>
    </row>
    <row r="19" spans="1:14" x14ac:dyDescent="0.25">
      <c r="A19" s="146"/>
      <c r="B19" s="146"/>
      <c r="C19" s="146"/>
      <c r="D19" s="146"/>
      <c r="E19" s="146"/>
      <c r="F19" s="146"/>
      <c r="G19" s="146"/>
      <c r="H19" s="146"/>
      <c r="I19" s="146"/>
      <c r="J19" s="146"/>
    </row>
    <row r="20" spans="1:14" x14ac:dyDescent="0.25">
      <c r="A20" s="146"/>
      <c r="B20" s="146"/>
      <c r="C20" s="146"/>
      <c r="D20" s="146"/>
      <c r="E20" s="146"/>
      <c r="F20" s="146"/>
      <c r="G20" s="146"/>
      <c r="H20" s="146"/>
      <c r="I20" s="146"/>
      <c r="J20" s="146"/>
    </row>
    <row r="21" spans="1:14" x14ac:dyDescent="0.25">
      <c r="A21" s="146"/>
      <c r="B21" s="146"/>
      <c r="C21" s="146"/>
      <c r="D21" s="146"/>
      <c r="E21" s="146"/>
      <c r="F21" s="146"/>
      <c r="G21" s="146"/>
      <c r="H21" s="146"/>
      <c r="I21" s="146"/>
      <c r="J21" s="146"/>
    </row>
    <row r="24" spans="1:14" x14ac:dyDescent="0.25">
      <c r="A24"/>
      <c r="B24"/>
      <c r="C24" s="569" t="s">
        <v>295</v>
      </c>
      <c r="D24" s="569"/>
      <c r="E24" s="569"/>
      <c r="F24" s="569"/>
      <c r="G24" s="569"/>
      <c r="H24" s="32"/>
      <c r="I24" s="569" t="s">
        <v>96</v>
      </c>
      <c r="J24" s="569"/>
      <c r="K24" s="569"/>
      <c r="L24" s="569"/>
    </row>
    <row r="25" spans="1:14" x14ac:dyDescent="0.25">
      <c r="B25" s="9"/>
      <c r="C25" s="84">
        <v>2016</v>
      </c>
      <c r="D25" s="84">
        <v>2017</v>
      </c>
      <c r="E25" s="84">
        <v>2018</v>
      </c>
      <c r="F25" s="84">
        <v>2019</v>
      </c>
      <c r="G25" s="84">
        <v>2020</v>
      </c>
      <c r="H25" s="35"/>
      <c r="I25" s="84">
        <v>2017</v>
      </c>
      <c r="J25" s="84">
        <v>2018</v>
      </c>
      <c r="K25" s="84">
        <v>2019</v>
      </c>
      <c r="L25" s="84">
        <v>2020</v>
      </c>
    </row>
    <row r="26" spans="1:14" x14ac:dyDescent="0.25">
      <c r="A26" s="428"/>
      <c r="B26" s="429" t="s">
        <v>255</v>
      </c>
      <c r="C26" s="430">
        <v>1.1302386776</v>
      </c>
      <c r="D26" s="430">
        <v>1.2410547507</v>
      </c>
      <c r="E26" s="430">
        <v>1.4720825671</v>
      </c>
      <c r="F26" s="430">
        <v>1.6642405425</v>
      </c>
      <c r="G26" s="430">
        <v>1.8173950000000001</v>
      </c>
      <c r="H26" s="430"/>
      <c r="I26" s="430">
        <f t="shared" ref="I26:L29" si="0">D26-C26</f>
        <v>0.11081607310000008</v>
      </c>
      <c r="J26" s="430">
        <f t="shared" si="0"/>
        <v>0.23102781639999992</v>
      </c>
      <c r="K26" s="430">
        <f t="shared" si="0"/>
        <v>0.19215797540000001</v>
      </c>
      <c r="L26" s="430">
        <f t="shared" si="0"/>
        <v>0.15315445750000012</v>
      </c>
      <c r="M26" s="142"/>
      <c r="N26" s="348"/>
    </row>
    <row r="27" spans="1:14" x14ac:dyDescent="0.25">
      <c r="A27" s="428"/>
      <c r="B27" s="429" t="s">
        <v>252</v>
      </c>
      <c r="C27" s="430">
        <v>1.1298168579000001</v>
      </c>
      <c r="D27" s="430">
        <v>1.1172210027</v>
      </c>
      <c r="E27" s="430">
        <v>1.1751153342</v>
      </c>
      <c r="F27" s="430">
        <v>1.1821566044</v>
      </c>
      <c r="G27" s="430">
        <v>1.204610218</v>
      </c>
      <c r="H27" s="430"/>
      <c r="I27" s="430">
        <f t="shared" si="0"/>
        <v>-1.2595855200000061E-2</v>
      </c>
      <c r="J27" s="430">
        <f t="shared" si="0"/>
        <v>5.7894331500000007E-2</v>
      </c>
      <c r="K27" s="430">
        <f t="shared" si="0"/>
        <v>7.0412702000000049E-3</v>
      </c>
      <c r="L27" s="430">
        <f t="shared" si="0"/>
        <v>2.2453613599999978E-2</v>
      </c>
      <c r="M27" s="142"/>
    </row>
    <row r="28" spans="1:14" x14ac:dyDescent="0.25">
      <c r="A28" s="428"/>
      <c r="B28" s="429" t="s">
        <v>253</v>
      </c>
      <c r="C28" s="430">
        <v>0.20977568579</v>
      </c>
      <c r="D28" s="430">
        <v>0.18214805479000001</v>
      </c>
      <c r="E28" s="430">
        <v>0.21895079177999999</v>
      </c>
      <c r="F28" s="430">
        <v>0.23507097288000001</v>
      </c>
      <c r="G28" s="430">
        <v>0.22953189207999999</v>
      </c>
      <c r="H28" s="430"/>
      <c r="I28" s="430">
        <f t="shared" si="0"/>
        <v>-2.7627630999999986E-2</v>
      </c>
      <c r="J28" s="430">
        <f t="shared" si="0"/>
        <v>3.6802736989999973E-2</v>
      </c>
      <c r="K28" s="430">
        <f t="shared" si="0"/>
        <v>1.6120181100000019E-2</v>
      </c>
      <c r="L28" s="430">
        <f t="shared" si="0"/>
        <v>-5.5390808000000125E-3</v>
      </c>
      <c r="M28" s="142"/>
    </row>
    <row r="29" spans="1:14" x14ac:dyDescent="0.25">
      <c r="A29" s="428"/>
      <c r="B29" s="431" t="s">
        <v>254</v>
      </c>
      <c r="C29" s="432">
        <v>6.6330035519000005E-2</v>
      </c>
      <c r="D29" s="432">
        <v>0.10243909589</v>
      </c>
      <c r="E29" s="432">
        <v>0.12208222136999999</v>
      </c>
      <c r="F29" s="432">
        <v>7.7509690137000001E-2</v>
      </c>
      <c r="G29" s="432">
        <v>7.2657083060000002E-2</v>
      </c>
      <c r="H29" s="432"/>
      <c r="I29" s="432">
        <f t="shared" si="0"/>
        <v>3.6109060370999993E-2</v>
      </c>
      <c r="J29" s="432">
        <f t="shared" si="0"/>
        <v>1.9643125479999995E-2</v>
      </c>
      <c r="K29" s="432">
        <f t="shared" si="0"/>
        <v>-4.4572531232999993E-2</v>
      </c>
      <c r="L29" s="432">
        <f t="shared" si="0"/>
        <v>-4.8526070769999985E-3</v>
      </c>
      <c r="M29" s="142"/>
    </row>
    <row r="30" spans="1:14" x14ac:dyDescent="0.25">
      <c r="B30" s="128" t="s">
        <v>235</v>
      </c>
      <c r="C30" s="6">
        <f t="shared" ref="C30:G30" si="1">+SUM(C26:C29)</f>
        <v>2.5361612568090002</v>
      </c>
      <c r="D30" s="6">
        <f t="shared" si="1"/>
        <v>2.6428629040799998</v>
      </c>
      <c r="E30" s="6">
        <f t="shared" si="1"/>
        <v>2.9882309144500003</v>
      </c>
      <c r="F30" s="6">
        <f t="shared" si="1"/>
        <v>3.1589778099170003</v>
      </c>
      <c r="G30" s="6">
        <f t="shared" si="1"/>
        <v>3.3241941931400003</v>
      </c>
      <c r="H30" s="6"/>
      <c r="I30" s="6">
        <f>+SUM(I26:I29)</f>
        <v>0.10670164727100002</v>
      </c>
      <c r="J30" s="6">
        <f t="shared" ref="J30:L30" si="2">+SUM(J26:J29)</f>
        <v>0.34536801036999987</v>
      </c>
      <c r="K30" s="6">
        <f t="shared" si="2"/>
        <v>0.17074689546700006</v>
      </c>
      <c r="L30" s="6">
        <f t="shared" si="2"/>
        <v>0.16521638322300009</v>
      </c>
      <c r="M30" s="142"/>
    </row>
    <row r="31" spans="1:14" x14ac:dyDescent="0.25">
      <c r="B31" s="370" t="s">
        <v>549</v>
      </c>
      <c r="C31"/>
      <c r="D31" s="10"/>
      <c r="E31"/>
      <c r="F31"/>
      <c r="G31"/>
      <c r="H31"/>
      <c r="I31" s="10"/>
      <c r="J31" s="27"/>
      <c r="K31" s="27"/>
      <c r="L31" s="27"/>
    </row>
    <row r="35" spans="1:7" x14ac:dyDescent="0.25">
      <c r="A35" s="149"/>
      <c r="B35" s="149"/>
      <c r="C35" s="149" t="s">
        <v>271</v>
      </c>
      <c r="D35" s="149" t="s">
        <v>242</v>
      </c>
      <c r="E35" s="475" t="s">
        <v>241</v>
      </c>
      <c r="F35" s="475" t="s">
        <v>498</v>
      </c>
    </row>
    <row r="36" spans="1:7" x14ac:dyDescent="0.25">
      <c r="A36" s="149">
        <f t="shared" ref="A36:A83" si="3">YEAR(B36)</f>
        <v>2017</v>
      </c>
      <c r="B36" s="450">
        <v>42736</v>
      </c>
      <c r="C36" s="490">
        <v>3.0485129999999998</v>
      </c>
      <c r="D36" s="138" t="e">
        <v>#N/A</v>
      </c>
      <c r="E36" s="489"/>
      <c r="F36" s="489">
        <v>3.0485129999999998</v>
      </c>
      <c r="G36" s="140"/>
    </row>
    <row r="37" spans="1:7" x14ac:dyDescent="0.25">
      <c r="A37" s="149">
        <f t="shared" si="3"/>
        <v>2017</v>
      </c>
      <c r="B37" s="450">
        <v>42767</v>
      </c>
      <c r="C37" s="490">
        <v>2.6554099999999998</v>
      </c>
      <c r="D37" s="138" t="e">
        <v>#N/A</v>
      </c>
      <c r="E37" s="489">
        <f t="shared" ref="E37:E46" si="4">AVERAGEIF($A$36:$A$97,A37,$F$36:$F$97)</f>
        <v>2.6421054166666664</v>
      </c>
      <c r="F37" s="489">
        <v>2.6554099999999998</v>
      </c>
      <c r="G37" s="140"/>
    </row>
    <row r="38" spans="1:7" x14ac:dyDescent="0.25">
      <c r="A38" s="149">
        <f t="shared" si="3"/>
        <v>2017</v>
      </c>
      <c r="B38" s="450">
        <v>42795</v>
      </c>
      <c r="C38" s="490">
        <v>2.7292900000000002</v>
      </c>
      <c r="D38" s="138" t="e">
        <v>#N/A</v>
      </c>
      <c r="E38" s="489">
        <f t="shared" si="4"/>
        <v>2.6421054166666664</v>
      </c>
      <c r="F38" s="489">
        <v>2.7292900000000002</v>
      </c>
      <c r="G38" s="140"/>
    </row>
    <row r="39" spans="1:7" x14ac:dyDescent="0.25">
      <c r="A39" s="149">
        <f t="shared" si="3"/>
        <v>2017</v>
      </c>
      <c r="B39" s="450">
        <v>42826</v>
      </c>
      <c r="C39" s="490">
        <v>2.5240390000000001</v>
      </c>
      <c r="D39" s="138" t="e">
        <v>#N/A</v>
      </c>
      <c r="E39" s="489">
        <f t="shared" si="4"/>
        <v>2.6421054166666664</v>
      </c>
      <c r="F39" s="489">
        <v>2.5240390000000001</v>
      </c>
      <c r="G39" s="140"/>
    </row>
    <row r="40" spans="1:7" x14ac:dyDescent="0.25">
      <c r="A40" s="149">
        <f t="shared" si="3"/>
        <v>2017</v>
      </c>
      <c r="B40" s="450">
        <v>42856</v>
      </c>
      <c r="C40" s="490">
        <v>2.4512649999999998</v>
      </c>
      <c r="D40" s="138" t="e">
        <v>#N/A</v>
      </c>
      <c r="E40" s="489">
        <f t="shared" si="4"/>
        <v>2.6421054166666664</v>
      </c>
      <c r="F40" s="489">
        <v>2.4512649999999998</v>
      </c>
      <c r="G40" s="140"/>
    </row>
    <row r="41" spans="1:7" x14ac:dyDescent="0.25">
      <c r="A41" s="149">
        <f t="shared" si="3"/>
        <v>2017</v>
      </c>
      <c r="B41" s="450">
        <v>42887</v>
      </c>
      <c r="C41" s="490">
        <v>2.478907</v>
      </c>
      <c r="D41" s="138" t="e">
        <v>#N/A</v>
      </c>
      <c r="E41" s="489">
        <f t="shared" si="4"/>
        <v>2.6421054166666664</v>
      </c>
      <c r="F41" s="489">
        <v>2.478907</v>
      </c>
      <c r="G41" s="140"/>
    </row>
    <row r="42" spans="1:7" x14ac:dyDescent="0.25">
      <c r="A42" s="149">
        <f t="shared" si="3"/>
        <v>2017</v>
      </c>
      <c r="B42" s="450">
        <v>42917</v>
      </c>
      <c r="C42" s="490">
        <v>2.587777</v>
      </c>
      <c r="D42" s="138" t="e">
        <v>#N/A</v>
      </c>
      <c r="E42" s="489">
        <f t="shared" si="4"/>
        <v>2.6421054166666664</v>
      </c>
      <c r="F42" s="489">
        <v>2.587777</v>
      </c>
      <c r="G42" s="140"/>
    </row>
    <row r="43" spans="1:7" x14ac:dyDescent="0.25">
      <c r="A43" s="149">
        <f t="shared" si="3"/>
        <v>2017</v>
      </c>
      <c r="B43" s="450">
        <v>42948</v>
      </c>
      <c r="C43" s="490">
        <v>2.2493460000000001</v>
      </c>
      <c r="D43" s="138" t="e">
        <v>#N/A</v>
      </c>
      <c r="E43" s="489">
        <f t="shared" si="4"/>
        <v>2.6421054166666664</v>
      </c>
      <c r="F43" s="489">
        <v>2.2493460000000001</v>
      </c>
      <c r="G43" s="140"/>
    </row>
    <row r="44" spans="1:7" x14ac:dyDescent="0.25">
      <c r="A44" s="149">
        <f t="shared" si="3"/>
        <v>2017</v>
      </c>
      <c r="B44" s="450">
        <v>42979</v>
      </c>
      <c r="C44" s="490">
        <v>2.3473290000000002</v>
      </c>
      <c r="D44" s="138" t="e">
        <v>#N/A</v>
      </c>
      <c r="E44" s="489">
        <f t="shared" si="4"/>
        <v>2.6421054166666664</v>
      </c>
      <c r="F44" s="489">
        <v>2.3473290000000002</v>
      </c>
      <c r="G44" s="140"/>
    </row>
    <row r="45" spans="1:7" x14ac:dyDescent="0.25">
      <c r="A45" s="149">
        <f t="shared" si="3"/>
        <v>2017</v>
      </c>
      <c r="B45" s="450">
        <v>43009</v>
      </c>
      <c r="C45" s="490">
        <v>2.6141139999999998</v>
      </c>
      <c r="D45" s="138" t="e">
        <v>#N/A</v>
      </c>
      <c r="E45" s="489">
        <f t="shared" si="4"/>
        <v>2.6421054166666664</v>
      </c>
      <c r="F45" s="489">
        <v>2.6141139999999998</v>
      </c>
      <c r="G45" s="140"/>
    </row>
    <row r="46" spans="1:7" x14ac:dyDescent="0.25">
      <c r="A46" s="149">
        <f t="shared" si="3"/>
        <v>2017</v>
      </c>
      <c r="B46" s="450">
        <v>43040</v>
      </c>
      <c r="C46" s="490">
        <v>2.9017499999999998</v>
      </c>
      <c r="D46" s="138" t="e">
        <v>#N/A</v>
      </c>
      <c r="E46" s="489">
        <f t="shared" si="4"/>
        <v>2.6421054166666664</v>
      </c>
      <c r="F46" s="489">
        <v>2.9017499999999998</v>
      </c>
      <c r="G46" s="140"/>
    </row>
    <row r="47" spans="1:7" x14ac:dyDescent="0.25">
      <c r="A47" s="149">
        <f t="shared" si="3"/>
        <v>2017</v>
      </c>
      <c r="B47" s="450">
        <v>43070</v>
      </c>
      <c r="C47" s="490">
        <v>3.1175250000000001</v>
      </c>
      <c r="D47" s="138" t="e">
        <v>#N/A</v>
      </c>
      <c r="E47" s="489"/>
      <c r="F47" s="489">
        <v>3.1175250000000001</v>
      </c>
      <c r="G47" s="140"/>
    </row>
    <row r="48" spans="1:7" x14ac:dyDescent="0.25">
      <c r="A48" s="149">
        <f t="shared" si="3"/>
        <v>2018</v>
      </c>
      <c r="B48" s="450">
        <v>43101</v>
      </c>
      <c r="C48" s="490">
        <v>3.45051</v>
      </c>
      <c r="D48" s="138" t="e">
        <v>#N/A</v>
      </c>
      <c r="E48" s="489"/>
      <c r="F48" s="489">
        <v>3.45051</v>
      </c>
      <c r="G48" s="140"/>
    </row>
    <row r="49" spans="1:7" x14ac:dyDescent="0.25">
      <c r="A49" s="149">
        <f t="shared" si="3"/>
        <v>2018</v>
      </c>
      <c r="B49" s="450">
        <v>43132</v>
      </c>
      <c r="C49" s="490">
        <v>3.119272</v>
      </c>
      <c r="D49" s="138" t="e">
        <v>#N/A</v>
      </c>
      <c r="E49" s="489">
        <f t="shared" ref="E49:E58" si="5">AVERAGEIF($A$36:$A$97,A49,$F$36:$F$97)</f>
        <v>2.9884932010749998</v>
      </c>
      <c r="F49" s="489">
        <v>3.119272</v>
      </c>
      <c r="G49" s="140"/>
    </row>
    <row r="50" spans="1:7" x14ac:dyDescent="0.25">
      <c r="A50" s="149">
        <f t="shared" si="3"/>
        <v>2018</v>
      </c>
      <c r="B50" s="450">
        <v>43160</v>
      </c>
      <c r="C50" s="490">
        <v>3.068619</v>
      </c>
      <c r="D50" s="138" t="e">
        <v>#N/A</v>
      </c>
      <c r="E50" s="489">
        <f t="shared" si="5"/>
        <v>2.9884932010749998</v>
      </c>
      <c r="F50" s="489">
        <v>3.068619</v>
      </c>
      <c r="G50" s="140"/>
    </row>
    <row r="51" spans="1:7" x14ac:dyDescent="0.25">
      <c r="A51" s="149">
        <f t="shared" si="3"/>
        <v>2018</v>
      </c>
      <c r="B51" s="450">
        <v>43191</v>
      </c>
      <c r="C51" s="490">
        <v>2.8299470000000002</v>
      </c>
      <c r="D51" s="138" t="e">
        <v>#N/A</v>
      </c>
      <c r="E51" s="489">
        <f t="shared" si="5"/>
        <v>2.9884932010749998</v>
      </c>
      <c r="F51" s="489">
        <v>2.8299470000000002</v>
      </c>
      <c r="G51" s="140"/>
    </row>
    <row r="52" spans="1:7" x14ac:dyDescent="0.25">
      <c r="A52" s="149">
        <f t="shared" si="3"/>
        <v>2018</v>
      </c>
      <c r="B52" s="450">
        <v>43221</v>
      </c>
      <c r="C52" s="490">
        <v>2.5431680000000001</v>
      </c>
      <c r="D52" s="138" t="e">
        <v>#N/A</v>
      </c>
      <c r="E52" s="489">
        <f t="shared" si="5"/>
        <v>2.9884932010749998</v>
      </c>
      <c r="F52" s="489">
        <v>2.5431680000000001</v>
      </c>
      <c r="G52" s="140"/>
    </row>
    <row r="53" spans="1:7" x14ac:dyDescent="0.25">
      <c r="A53" s="149">
        <f t="shared" si="3"/>
        <v>2018</v>
      </c>
      <c r="B53" s="450">
        <v>43252</v>
      </c>
      <c r="C53" s="490">
        <v>2.6319780000000002</v>
      </c>
      <c r="D53" s="138" t="e">
        <v>#N/A</v>
      </c>
      <c r="E53" s="489">
        <f t="shared" si="5"/>
        <v>2.9884932010749998</v>
      </c>
      <c r="F53" s="489">
        <v>2.6319780000000002</v>
      </c>
      <c r="G53" s="140"/>
    </row>
    <row r="54" spans="1:7" x14ac:dyDescent="0.25">
      <c r="A54" s="149">
        <f t="shared" si="3"/>
        <v>2018</v>
      </c>
      <c r="B54" s="450">
        <v>43282</v>
      </c>
      <c r="C54" s="490">
        <v>2.80559</v>
      </c>
      <c r="D54" s="138" t="e">
        <v>#N/A</v>
      </c>
      <c r="E54" s="489">
        <f t="shared" si="5"/>
        <v>2.9884932010749998</v>
      </c>
      <c r="F54" s="489">
        <v>2.80559</v>
      </c>
      <c r="G54" s="140"/>
    </row>
    <row r="55" spans="1:7" x14ac:dyDescent="0.25">
      <c r="A55" s="149">
        <f t="shared" si="3"/>
        <v>2018</v>
      </c>
      <c r="B55" s="450">
        <v>43313</v>
      </c>
      <c r="C55" s="490">
        <v>2.8889369999999999</v>
      </c>
      <c r="D55" s="138" t="e">
        <v>#N/A</v>
      </c>
      <c r="E55" s="489">
        <f t="shared" si="5"/>
        <v>2.9884932010749998</v>
      </c>
      <c r="F55" s="489">
        <v>2.8889369999999999</v>
      </c>
      <c r="G55" s="140"/>
    </row>
    <row r="56" spans="1:7" x14ac:dyDescent="0.25">
      <c r="A56" s="149">
        <f t="shared" si="3"/>
        <v>2018</v>
      </c>
      <c r="B56" s="450">
        <v>43344</v>
      </c>
      <c r="C56" s="490">
        <v>2.841199</v>
      </c>
      <c r="D56" s="138" t="e">
        <v>#N/A</v>
      </c>
      <c r="E56" s="489">
        <f t="shared" si="5"/>
        <v>2.9884932010749998</v>
      </c>
      <c r="F56" s="489">
        <v>2.841199</v>
      </c>
      <c r="G56" s="140"/>
    </row>
    <row r="57" spans="1:7" x14ac:dyDescent="0.25">
      <c r="A57" s="149">
        <f t="shared" si="3"/>
        <v>2018</v>
      </c>
      <c r="B57" s="450">
        <v>43374</v>
      </c>
      <c r="C57" s="490">
        <v>2.934542</v>
      </c>
      <c r="D57" s="138" t="e">
        <v>#N/A</v>
      </c>
      <c r="E57" s="489">
        <f t="shared" si="5"/>
        <v>2.9884932010749998</v>
      </c>
      <c r="F57" s="489">
        <v>2.934542</v>
      </c>
      <c r="G57" s="140"/>
    </row>
    <row r="58" spans="1:7" x14ac:dyDescent="0.25">
      <c r="A58" s="149">
        <f t="shared" si="3"/>
        <v>2018</v>
      </c>
      <c r="B58" s="450">
        <v>43405</v>
      </c>
      <c r="C58" s="490">
        <v>3.354247</v>
      </c>
      <c r="D58" s="138" t="e">
        <v>#N/A</v>
      </c>
      <c r="E58" s="489">
        <f t="shared" si="5"/>
        <v>2.9884932010749998</v>
      </c>
      <c r="F58" s="489">
        <v>3.354247</v>
      </c>
      <c r="G58" s="140"/>
    </row>
    <row r="59" spans="1:7" x14ac:dyDescent="0.25">
      <c r="A59" s="149">
        <f t="shared" si="3"/>
        <v>2018</v>
      </c>
      <c r="B59" s="450">
        <v>43435</v>
      </c>
      <c r="C59" s="490">
        <v>3.3939094128999998</v>
      </c>
      <c r="D59" s="138" t="e">
        <v>#N/A</v>
      </c>
      <c r="E59" s="489"/>
      <c r="F59" s="489">
        <v>3.3939094128999998</v>
      </c>
      <c r="G59" s="140"/>
    </row>
    <row r="60" spans="1:7" x14ac:dyDescent="0.25">
      <c r="A60" s="149">
        <f t="shared" si="3"/>
        <v>2019</v>
      </c>
      <c r="B60" s="450">
        <v>43466</v>
      </c>
      <c r="C60" s="490">
        <v>3.6184193129</v>
      </c>
      <c r="D60" s="138">
        <v>3.6184193129</v>
      </c>
      <c r="E60" s="489"/>
      <c r="F60" s="489">
        <v>3.6184193129</v>
      </c>
      <c r="G60" s="140"/>
    </row>
    <row r="61" spans="1:7" x14ac:dyDescent="0.25">
      <c r="A61" s="149">
        <f t="shared" si="3"/>
        <v>2019</v>
      </c>
      <c r="B61" s="450">
        <v>43497</v>
      </c>
      <c r="C61" s="490" t="e">
        <v>#N/A</v>
      </c>
      <c r="D61" s="138">
        <v>3.2810190000000001</v>
      </c>
      <c r="E61" s="489">
        <f t="shared" ref="E61:E70" si="6">AVERAGEIF($A$36:$A$97,A61,$F$36:$F$97)</f>
        <v>3.1589814427416663</v>
      </c>
      <c r="F61" s="489">
        <v>3.2810190000000001</v>
      </c>
      <c r="G61" s="140"/>
    </row>
    <row r="62" spans="1:7" x14ac:dyDescent="0.25">
      <c r="A62" s="149">
        <f t="shared" si="3"/>
        <v>2019</v>
      </c>
      <c r="B62" s="450">
        <v>43525</v>
      </c>
      <c r="C62" s="490" t="e">
        <v>#N/A</v>
      </c>
      <c r="D62" s="138">
        <v>3.1899289999999998</v>
      </c>
      <c r="E62" s="489">
        <f t="shared" si="6"/>
        <v>3.1589814427416663</v>
      </c>
      <c r="F62" s="489">
        <v>3.1899289999999998</v>
      </c>
      <c r="G62" s="140"/>
    </row>
    <row r="63" spans="1:7" x14ac:dyDescent="0.25">
      <c r="A63" s="149">
        <f t="shared" si="3"/>
        <v>2019</v>
      </c>
      <c r="B63" s="450">
        <v>43556</v>
      </c>
      <c r="C63" s="490" t="e">
        <v>#N/A</v>
      </c>
      <c r="D63" s="138">
        <v>2.964737</v>
      </c>
      <c r="E63" s="489">
        <f t="shared" si="6"/>
        <v>3.1589814427416663</v>
      </c>
      <c r="F63" s="489">
        <v>2.964737</v>
      </c>
      <c r="G63" s="140"/>
    </row>
    <row r="64" spans="1:7" x14ac:dyDescent="0.25">
      <c r="A64" s="149">
        <f t="shared" si="3"/>
        <v>2019</v>
      </c>
      <c r="B64" s="450">
        <v>43586</v>
      </c>
      <c r="C64" s="490" t="e">
        <v>#N/A</v>
      </c>
      <c r="D64" s="138">
        <v>2.8592369999999998</v>
      </c>
      <c r="E64" s="489">
        <f t="shared" si="6"/>
        <v>3.1589814427416663</v>
      </c>
      <c r="F64" s="489">
        <v>2.8592369999999998</v>
      </c>
      <c r="G64" s="140"/>
    </row>
    <row r="65" spans="1:7" x14ac:dyDescent="0.25">
      <c r="A65" s="149">
        <f t="shared" si="3"/>
        <v>2019</v>
      </c>
      <c r="B65" s="450">
        <v>43617</v>
      </c>
      <c r="C65" s="490" t="e">
        <v>#N/A</v>
      </c>
      <c r="D65" s="138">
        <v>2.9306109999999999</v>
      </c>
      <c r="E65" s="489">
        <f t="shared" si="6"/>
        <v>3.1589814427416663</v>
      </c>
      <c r="F65" s="489">
        <v>2.9306109999999999</v>
      </c>
      <c r="G65" s="140"/>
    </row>
    <row r="66" spans="1:7" x14ac:dyDescent="0.25">
      <c r="A66" s="149">
        <f t="shared" si="3"/>
        <v>2019</v>
      </c>
      <c r="B66" s="450">
        <v>43647</v>
      </c>
      <c r="C66" s="490" t="e">
        <v>#N/A</v>
      </c>
      <c r="D66" s="138">
        <v>3.02067</v>
      </c>
      <c r="E66" s="489">
        <f t="shared" si="6"/>
        <v>3.1589814427416663</v>
      </c>
      <c r="F66" s="489">
        <v>3.02067</v>
      </c>
      <c r="G66" s="140"/>
    </row>
    <row r="67" spans="1:7" x14ac:dyDescent="0.25">
      <c r="A67" s="149">
        <f t="shared" si="3"/>
        <v>2019</v>
      </c>
      <c r="B67" s="450">
        <v>43678</v>
      </c>
      <c r="C67" s="490" t="e">
        <v>#N/A</v>
      </c>
      <c r="D67" s="138">
        <v>2.985716</v>
      </c>
      <c r="E67" s="489">
        <f t="shared" si="6"/>
        <v>3.1589814427416663</v>
      </c>
      <c r="F67" s="489">
        <v>2.985716</v>
      </c>
      <c r="G67" s="140"/>
    </row>
    <row r="68" spans="1:7" x14ac:dyDescent="0.25">
      <c r="A68" s="149">
        <f t="shared" si="3"/>
        <v>2019</v>
      </c>
      <c r="B68" s="450">
        <v>43709</v>
      </c>
      <c r="C68" s="490" t="e">
        <v>#N/A</v>
      </c>
      <c r="D68" s="138">
        <v>3.0961949999999998</v>
      </c>
      <c r="E68" s="489">
        <f t="shared" si="6"/>
        <v>3.1589814427416663</v>
      </c>
      <c r="F68" s="489">
        <v>3.0961949999999998</v>
      </c>
      <c r="G68" s="140"/>
    </row>
    <row r="69" spans="1:7" x14ac:dyDescent="0.25">
      <c r="A69" s="149">
        <f t="shared" si="3"/>
        <v>2019</v>
      </c>
      <c r="B69" s="450">
        <v>43739</v>
      </c>
      <c r="C69" s="490" t="e">
        <v>#N/A</v>
      </c>
      <c r="D69" s="138">
        <v>3.1512479999999998</v>
      </c>
      <c r="E69" s="489">
        <f t="shared" si="6"/>
        <v>3.1589814427416663</v>
      </c>
      <c r="F69" s="489">
        <v>3.1512479999999998</v>
      </c>
      <c r="G69" s="140"/>
    </row>
    <row r="70" spans="1:7" x14ac:dyDescent="0.25">
      <c r="A70" s="149">
        <f t="shared" si="3"/>
        <v>2019</v>
      </c>
      <c r="B70" s="450">
        <v>43770</v>
      </c>
      <c r="C70" s="490" t="e">
        <v>#N/A</v>
      </c>
      <c r="D70" s="138">
        <v>3.2796850000000002</v>
      </c>
      <c r="E70" s="489">
        <f t="shared" si="6"/>
        <v>3.1589814427416663</v>
      </c>
      <c r="F70" s="489">
        <v>3.2796850000000002</v>
      </c>
      <c r="G70" s="140"/>
    </row>
    <row r="71" spans="1:7" x14ac:dyDescent="0.25">
      <c r="A71" s="149">
        <f t="shared" si="3"/>
        <v>2019</v>
      </c>
      <c r="B71" s="450">
        <v>43800</v>
      </c>
      <c r="C71" s="490" t="e">
        <v>#N/A</v>
      </c>
      <c r="D71" s="138">
        <v>3.5303110000000002</v>
      </c>
      <c r="E71" s="489"/>
      <c r="F71" s="489">
        <v>3.5303110000000002</v>
      </c>
      <c r="G71" s="140"/>
    </row>
    <row r="72" spans="1:7" x14ac:dyDescent="0.25">
      <c r="A72" s="149">
        <f t="shared" si="3"/>
        <v>2020</v>
      </c>
      <c r="B72" s="450">
        <v>43831</v>
      </c>
      <c r="C72" s="490" t="e">
        <v>#N/A</v>
      </c>
      <c r="D72" s="138">
        <v>3.717482</v>
      </c>
      <c r="E72" s="489"/>
      <c r="F72" s="489">
        <v>3.717482</v>
      </c>
      <c r="G72" s="140"/>
    </row>
    <row r="73" spans="1:7" x14ac:dyDescent="0.25">
      <c r="A73" s="149">
        <f t="shared" si="3"/>
        <v>2020</v>
      </c>
      <c r="B73" s="450">
        <v>43862</v>
      </c>
      <c r="C73" s="490" t="e">
        <v>#N/A</v>
      </c>
      <c r="D73" s="138">
        <v>3.4527359999999998</v>
      </c>
      <c r="E73" s="489">
        <f t="shared" ref="E73:E82" si="7">AVERAGEIF($A$36:$A$97,A73,$F$36:$F$97)</f>
        <v>3.3240250833333338</v>
      </c>
      <c r="F73" s="489">
        <v>3.4527359999999998</v>
      </c>
      <c r="G73" s="140"/>
    </row>
    <row r="74" spans="1:7" x14ac:dyDescent="0.25">
      <c r="A74" s="149">
        <f t="shared" si="3"/>
        <v>2020</v>
      </c>
      <c r="B74" s="450">
        <v>43891</v>
      </c>
      <c r="C74" s="490" t="e">
        <v>#N/A</v>
      </c>
      <c r="D74" s="138">
        <v>3.39425</v>
      </c>
      <c r="E74" s="489">
        <f t="shared" si="7"/>
        <v>3.3240250833333338</v>
      </c>
      <c r="F74" s="489">
        <v>3.39425</v>
      </c>
      <c r="G74" s="140"/>
    </row>
    <row r="75" spans="1:7" x14ac:dyDescent="0.25">
      <c r="A75" s="149">
        <f t="shared" si="3"/>
        <v>2020</v>
      </c>
      <c r="B75" s="450">
        <v>43922</v>
      </c>
      <c r="C75" s="490" t="e">
        <v>#N/A</v>
      </c>
      <c r="D75" s="138">
        <v>3.1653150000000001</v>
      </c>
      <c r="E75" s="489">
        <f t="shared" si="7"/>
        <v>3.3240250833333338</v>
      </c>
      <c r="F75" s="489">
        <v>3.1653150000000001</v>
      </c>
      <c r="G75" s="140"/>
    </row>
    <row r="76" spans="1:7" x14ac:dyDescent="0.25">
      <c r="A76" s="149">
        <f t="shared" si="3"/>
        <v>2020</v>
      </c>
      <c r="B76" s="450">
        <v>43952</v>
      </c>
      <c r="C76" s="490" t="e">
        <v>#N/A</v>
      </c>
      <c r="D76" s="138">
        <v>3.0381130000000001</v>
      </c>
      <c r="E76" s="489">
        <f t="shared" si="7"/>
        <v>3.3240250833333338</v>
      </c>
      <c r="F76" s="489">
        <v>3.0381130000000001</v>
      </c>
      <c r="G76" s="140"/>
    </row>
    <row r="77" spans="1:7" x14ac:dyDescent="0.25">
      <c r="A77" s="149">
        <f t="shared" si="3"/>
        <v>2020</v>
      </c>
      <c r="B77" s="450">
        <v>43983</v>
      </c>
      <c r="C77" s="490" t="e">
        <v>#N/A</v>
      </c>
      <c r="D77" s="138">
        <v>3.122169</v>
      </c>
      <c r="E77" s="489">
        <f t="shared" si="7"/>
        <v>3.3240250833333338</v>
      </c>
      <c r="F77" s="489">
        <v>3.122169</v>
      </c>
      <c r="G77" s="140"/>
    </row>
    <row r="78" spans="1:7" x14ac:dyDescent="0.25">
      <c r="A78" s="149">
        <f t="shared" si="3"/>
        <v>2020</v>
      </c>
      <c r="B78" s="450">
        <v>44013</v>
      </c>
      <c r="C78" s="490" t="e">
        <v>#N/A</v>
      </c>
      <c r="D78" s="138">
        <v>3.185203</v>
      </c>
      <c r="E78" s="489">
        <f t="shared" si="7"/>
        <v>3.3240250833333338</v>
      </c>
      <c r="F78" s="489">
        <v>3.185203</v>
      </c>
      <c r="G78" s="140"/>
    </row>
    <row r="79" spans="1:7" x14ac:dyDescent="0.25">
      <c r="A79" s="149">
        <f t="shared" si="3"/>
        <v>2020</v>
      </c>
      <c r="B79" s="450">
        <v>44044</v>
      </c>
      <c r="C79" s="490" t="e">
        <v>#N/A</v>
      </c>
      <c r="D79" s="138">
        <v>3.1446770000000002</v>
      </c>
      <c r="E79" s="489">
        <f t="shared" si="7"/>
        <v>3.3240250833333338</v>
      </c>
      <c r="F79" s="489">
        <v>3.1446770000000002</v>
      </c>
      <c r="G79" s="140"/>
    </row>
    <row r="80" spans="1:7" x14ac:dyDescent="0.25">
      <c r="A80" s="149">
        <f t="shared" si="3"/>
        <v>2020</v>
      </c>
      <c r="B80" s="450">
        <v>44075</v>
      </c>
      <c r="C80" s="490" t="e">
        <v>#N/A</v>
      </c>
      <c r="D80" s="138">
        <v>3.2507540000000001</v>
      </c>
      <c r="E80" s="489">
        <f t="shared" si="7"/>
        <v>3.3240250833333338</v>
      </c>
      <c r="F80" s="489">
        <v>3.2507540000000001</v>
      </c>
      <c r="G80" s="140"/>
    </row>
    <row r="81" spans="1:7" x14ac:dyDescent="0.25">
      <c r="A81" s="149">
        <f t="shared" si="3"/>
        <v>2020</v>
      </c>
      <c r="B81" s="450">
        <v>44105</v>
      </c>
      <c r="C81" s="490" t="e">
        <v>#N/A</v>
      </c>
      <c r="D81" s="138">
        <v>3.3029069999999998</v>
      </c>
      <c r="E81" s="489">
        <f t="shared" si="7"/>
        <v>3.3240250833333338</v>
      </c>
      <c r="F81" s="489">
        <v>3.3029069999999998</v>
      </c>
      <c r="G81" s="140"/>
    </row>
    <row r="82" spans="1:7" x14ac:dyDescent="0.25">
      <c r="A82" s="149">
        <f t="shared" si="3"/>
        <v>2020</v>
      </c>
      <c r="B82" s="450">
        <v>44136</v>
      </c>
      <c r="C82" s="490" t="e">
        <v>#N/A</v>
      </c>
      <c r="D82" s="138">
        <v>3.4385910000000002</v>
      </c>
      <c r="E82" s="489">
        <f t="shared" si="7"/>
        <v>3.3240250833333338</v>
      </c>
      <c r="F82" s="489">
        <v>3.4385910000000002</v>
      </c>
      <c r="G82" s="140"/>
    </row>
    <row r="83" spans="1:7" x14ac:dyDescent="0.25">
      <c r="A83" s="149">
        <f t="shared" si="3"/>
        <v>2020</v>
      </c>
      <c r="B83" s="450">
        <v>44166</v>
      </c>
      <c r="C83" s="490" t="e">
        <v>#N/A</v>
      </c>
      <c r="D83" s="138">
        <v>3.676104</v>
      </c>
      <c r="E83" s="489"/>
      <c r="F83" s="489">
        <v>3.676104</v>
      </c>
      <c r="G83" s="140"/>
    </row>
    <row r="84" spans="1:7" x14ac:dyDescent="0.25">
      <c r="B84" s="136"/>
      <c r="D84" s="142"/>
      <c r="F84" s="142"/>
      <c r="G84" s="140"/>
    </row>
    <row r="85" spans="1:7" x14ac:dyDescent="0.25">
      <c r="B85" s="136"/>
      <c r="D85" s="142"/>
      <c r="F85" s="142"/>
      <c r="G85" s="140"/>
    </row>
    <row r="86" spans="1:7" x14ac:dyDescent="0.25">
      <c r="B86" s="136"/>
      <c r="D86" s="142"/>
      <c r="F86" s="142"/>
      <c r="G86" s="140"/>
    </row>
    <row r="87" spans="1:7" x14ac:dyDescent="0.25">
      <c r="B87" s="136"/>
      <c r="D87" s="142"/>
      <c r="F87" s="142"/>
      <c r="G87" s="140"/>
    </row>
    <row r="88" spans="1:7" x14ac:dyDescent="0.25">
      <c r="B88" s="136"/>
      <c r="D88" s="142"/>
      <c r="F88" s="142"/>
      <c r="G88" s="140"/>
    </row>
    <row r="89" spans="1:7" x14ac:dyDescent="0.25">
      <c r="A89" s="5"/>
      <c r="B89" s="5" t="s">
        <v>0</v>
      </c>
      <c r="D89" s="142"/>
      <c r="F89" s="142"/>
      <c r="G89" s="140"/>
    </row>
    <row r="90" spans="1:7" x14ac:dyDescent="0.25">
      <c r="A90">
        <v>2.5</v>
      </c>
      <c r="B90" s="6">
        <v>-0.25</v>
      </c>
      <c r="D90" s="142"/>
      <c r="F90" s="142"/>
      <c r="G90" s="140"/>
    </row>
    <row r="91" spans="1:7" x14ac:dyDescent="0.25">
      <c r="A91">
        <v>2.5</v>
      </c>
      <c r="B91" s="6">
        <v>0.5</v>
      </c>
      <c r="D91" s="142"/>
      <c r="F91" s="142"/>
      <c r="G91" s="140"/>
    </row>
    <row r="92" spans="1:7" x14ac:dyDescent="0.25">
      <c r="B92" s="136"/>
      <c r="D92" s="142"/>
      <c r="F92" s="142"/>
      <c r="G92" s="140"/>
    </row>
    <row r="93" spans="1:7" x14ac:dyDescent="0.25">
      <c r="B93" s="136"/>
      <c r="D93" s="142"/>
      <c r="F93" s="142"/>
      <c r="G93" s="140"/>
    </row>
    <row r="94" spans="1:7" x14ac:dyDescent="0.25">
      <c r="B94" s="136"/>
      <c r="D94" s="142"/>
      <c r="F94" s="142"/>
      <c r="G94" s="140"/>
    </row>
    <row r="95" spans="1:7" x14ac:dyDescent="0.25">
      <c r="B95" s="136"/>
      <c r="D95" s="142"/>
      <c r="F95" s="142"/>
      <c r="G95" s="140"/>
    </row>
    <row r="96" spans="1:7" x14ac:dyDescent="0.25">
      <c r="B96" s="136"/>
      <c r="D96" s="142"/>
      <c r="F96" s="142"/>
      <c r="G96" s="140"/>
    </row>
    <row r="97" spans="2:7" x14ac:dyDescent="0.25">
      <c r="B97" s="136"/>
      <c r="C97" s="137"/>
      <c r="D97" s="138"/>
      <c r="F97" s="142"/>
      <c r="G97" s="140"/>
    </row>
    <row r="98" spans="2:7" x14ac:dyDescent="0.25">
      <c r="F98" s="142"/>
      <c r="G98" s="140"/>
    </row>
    <row r="99" spans="2:7" x14ac:dyDescent="0.25">
      <c r="F99" s="142"/>
      <c r="G99" s="140"/>
    </row>
    <row r="100" spans="2:7" x14ac:dyDescent="0.25">
      <c r="F100" s="142"/>
      <c r="G100" s="140"/>
    </row>
    <row r="101" spans="2:7" x14ac:dyDescent="0.25">
      <c r="F101" s="142"/>
      <c r="G101" s="140"/>
    </row>
    <row r="102" spans="2:7" x14ac:dyDescent="0.25">
      <c r="F102" s="142"/>
      <c r="G102" s="140"/>
    </row>
    <row r="103" spans="2:7" x14ac:dyDescent="0.25">
      <c r="F103" s="142"/>
      <c r="G103" s="140"/>
    </row>
    <row r="104" spans="2:7" x14ac:dyDescent="0.25">
      <c r="F104" s="142"/>
      <c r="G104" s="140"/>
    </row>
    <row r="105" spans="2:7" x14ac:dyDescent="0.25">
      <c r="F105" s="142"/>
      <c r="G105" s="140"/>
    </row>
    <row r="106" spans="2:7" x14ac:dyDescent="0.25">
      <c r="F106" s="142"/>
      <c r="G106" s="140"/>
    </row>
    <row r="107" spans="2:7" x14ac:dyDescent="0.25">
      <c r="F107" s="142"/>
    </row>
    <row r="108" spans="2:7" x14ac:dyDescent="0.25">
      <c r="F108" s="142"/>
    </row>
    <row r="109" spans="2:7" x14ac:dyDescent="0.25">
      <c r="F109" s="142"/>
    </row>
    <row r="110" spans="2:7" x14ac:dyDescent="0.25">
      <c r="F110" s="142"/>
    </row>
    <row r="111" spans="2:7" x14ac:dyDescent="0.25">
      <c r="F111" s="142"/>
    </row>
    <row r="112" spans="2:7" x14ac:dyDescent="0.25">
      <c r="F112" s="142"/>
    </row>
    <row r="113" spans="6:6" x14ac:dyDescent="0.25">
      <c r="F113" s="142"/>
    </row>
    <row r="114" spans="6:6" x14ac:dyDescent="0.25">
      <c r="F114" s="142"/>
    </row>
    <row r="115" spans="6:6" x14ac:dyDescent="0.25">
      <c r="F115" s="142"/>
    </row>
    <row r="116" spans="6:6" x14ac:dyDescent="0.25">
      <c r="F116" s="142"/>
    </row>
    <row r="117" spans="6:6" x14ac:dyDescent="0.25">
      <c r="F117" s="142"/>
    </row>
    <row r="118" spans="6:6" x14ac:dyDescent="0.25">
      <c r="F118" s="142"/>
    </row>
    <row r="119" spans="6:6" x14ac:dyDescent="0.25">
      <c r="F119" s="142"/>
    </row>
    <row r="120" spans="6:6" x14ac:dyDescent="0.25">
      <c r="F120" s="142"/>
    </row>
    <row r="121" spans="6:6" x14ac:dyDescent="0.25">
      <c r="F121" s="142"/>
    </row>
    <row r="122" spans="6:6" x14ac:dyDescent="0.25">
      <c r="F122" s="142"/>
    </row>
    <row r="123" spans="6:6" x14ac:dyDescent="0.25">
      <c r="F123" s="142"/>
    </row>
    <row r="124" spans="6:6" x14ac:dyDescent="0.25">
      <c r="F124" s="142"/>
    </row>
    <row r="125" spans="6:6" x14ac:dyDescent="0.25">
      <c r="F125" s="142"/>
    </row>
    <row r="126" spans="6:6" x14ac:dyDescent="0.25">
      <c r="F126" s="142"/>
    </row>
    <row r="127" spans="6:6" x14ac:dyDescent="0.25">
      <c r="F127" s="142"/>
    </row>
    <row r="128" spans="6:6" x14ac:dyDescent="0.25">
      <c r="F128" s="142"/>
    </row>
    <row r="129" spans="6:6" x14ac:dyDescent="0.25">
      <c r="F129" s="142"/>
    </row>
    <row r="130" spans="6:6" x14ac:dyDescent="0.25">
      <c r="F130" s="142"/>
    </row>
    <row r="131" spans="6:6" x14ac:dyDescent="0.25">
      <c r="F131" s="142"/>
    </row>
  </sheetData>
  <mergeCells count="2">
    <mergeCell ref="C24:G24"/>
    <mergeCell ref="I24:L24"/>
  </mergeCells>
  <conditionalFormatting sqref="C36">
    <cfRule type="expression" dxfId="54" priority="6" stopIfTrue="1">
      <formula>ISNA(C36)</formula>
    </cfRule>
  </conditionalFormatting>
  <conditionalFormatting sqref="C36">
    <cfRule type="expression" dxfId="53" priority="5" stopIfTrue="1">
      <formula>ISNA(C36)</formula>
    </cfRule>
  </conditionalFormatting>
  <conditionalFormatting sqref="D36">
    <cfRule type="expression" dxfId="52" priority="4" stopIfTrue="1">
      <formula>ISNA(D36)</formula>
    </cfRule>
  </conditionalFormatting>
  <conditionalFormatting sqref="C37:C83 C97">
    <cfRule type="expression" dxfId="51" priority="3" stopIfTrue="1">
      <formula>ISNA(C37)</formula>
    </cfRule>
  </conditionalFormatting>
  <conditionalFormatting sqref="C37:C83 C97">
    <cfRule type="expression" dxfId="50" priority="2" stopIfTrue="1">
      <formula>ISNA(C37)</formula>
    </cfRule>
  </conditionalFormatting>
  <conditionalFormatting sqref="D37:D83 D97">
    <cfRule type="expression" dxfId="49" priority="1" stopIfTrue="1">
      <formula>ISNA(D37)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2:Y44"/>
  <sheetViews>
    <sheetView workbookViewId="0"/>
  </sheetViews>
  <sheetFormatPr defaultRowHeight="15" x14ac:dyDescent="0.25"/>
  <cols>
    <col min="1" max="1" width="9.140625" style="173"/>
    <col min="2" max="2" width="13.85546875" style="173" customWidth="1"/>
    <col min="3" max="3" width="15" style="173" customWidth="1"/>
    <col min="4" max="4" width="7.85546875" style="173" customWidth="1"/>
    <col min="5" max="5" width="6" style="173" customWidth="1"/>
    <col min="6" max="6" width="7.7109375" style="173" customWidth="1"/>
    <col min="7" max="7" width="6" style="173" customWidth="1"/>
    <col min="8" max="8" width="6.140625" style="173" customWidth="1"/>
    <col min="9" max="16" width="9.140625" style="173"/>
    <col min="17" max="17" width="15.7109375" style="173" customWidth="1"/>
    <col min="18" max="24" width="9.140625" style="173"/>
    <col min="25" max="25" width="27" style="173" customWidth="1"/>
    <col min="26" max="16384" width="9.140625" style="173"/>
  </cols>
  <sheetData>
    <row r="2" spans="1:25" ht="15.75" x14ac:dyDescent="0.25">
      <c r="A2" s="44" t="s">
        <v>547</v>
      </c>
      <c r="N2" s="385"/>
    </row>
    <row r="3" spans="1:25" x14ac:dyDescent="0.25">
      <c r="A3" s="22" t="s">
        <v>16</v>
      </c>
      <c r="C3" s="408"/>
      <c r="D3" s="408"/>
      <c r="E3" s="408"/>
      <c r="F3" s="408"/>
      <c r="G3" s="408"/>
      <c r="H3" s="408"/>
      <c r="I3" s="408"/>
      <c r="J3" s="408"/>
      <c r="K3" s="408"/>
      <c r="N3"/>
    </row>
    <row r="4" spans="1:25" x14ac:dyDescent="0.25">
      <c r="A4" s="190"/>
      <c r="B4" s="190"/>
      <c r="C4" s="190"/>
      <c r="D4" s="190"/>
      <c r="E4" s="190"/>
      <c r="F4" s="190"/>
      <c r="G4" s="190"/>
      <c r="H4" s="190"/>
      <c r="I4" s="190"/>
      <c r="J4" s="190"/>
      <c r="K4" s="190"/>
      <c r="Y4" s="175"/>
    </row>
    <row r="5" spans="1:25" x14ac:dyDescent="0.25">
      <c r="A5" s="190"/>
      <c r="B5" s="190"/>
      <c r="C5" s="190"/>
      <c r="D5" s="190"/>
      <c r="E5" s="190"/>
      <c r="F5" s="190"/>
      <c r="G5" s="190"/>
      <c r="H5" s="190"/>
      <c r="I5" s="190"/>
      <c r="J5" s="190"/>
      <c r="K5" s="190"/>
      <c r="Q5" s="182" t="s">
        <v>369</v>
      </c>
      <c r="R5" s="183"/>
      <c r="Y5" s="176"/>
    </row>
    <row r="6" spans="1:25" x14ac:dyDescent="0.25">
      <c r="A6" s="190"/>
      <c r="B6" s="190"/>
      <c r="C6" s="190"/>
      <c r="D6" s="190"/>
      <c r="E6" s="190"/>
      <c r="F6" s="190"/>
      <c r="G6" s="190"/>
      <c r="H6" s="190"/>
      <c r="I6" s="190"/>
      <c r="J6" s="190"/>
      <c r="K6" s="190"/>
      <c r="Q6" s="304" t="s">
        <v>371</v>
      </c>
      <c r="R6" s="305" t="s">
        <v>370</v>
      </c>
      <c r="Y6" s="176"/>
    </row>
    <row r="7" spans="1:25" x14ac:dyDescent="0.25">
      <c r="A7" s="190"/>
      <c r="B7" s="190"/>
      <c r="C7" s="190"/>
      <c r="D7" s="190"/>
      <c r="E7" s="190"/>
      <c r="F7" s="190"/>
      <c r="G7" s="190"/>
      <c r="H7" s="190"/>
      <c r="I7" s="190"/>
      <c r="J7" s="190"/>
      <c r="K7" s="190"/>
      <c r="Q7" s="306" t="s">
        <v>255</v>
      </c>
      <c r="R7" s="307" t="s">
        <v>372</v>
      </c>
      <c r="Y7" s="176"/>
    </row>
    <row r="8" spans="1:25" x14ac:dyDescent="0.25">
      <c r="A8" s="190"/>
      <c r="B8" s="190"/>
      <c r="C8" s="190"/>
      <c r="D8" s="190"/>
      <c r="E8" s="190"/>
      <c r="F8" s="190"/>
      <c r="G8" s="190"/>
      <c r="H8" s="190"/>
      <c r="I8" s="190"/>
      <c r="J8" s="190"/>
      <c r="K8" s="190"/>
      <c r="Q8" s="306" t="s">
        <v>253</v>
      </c>
      <c r="R8" s="307" t="s">
        <v>373</v>
      </c>
      <c r="Y8" s="176"/>
    </row>
    <row r="9" spans="1:25" x14ac:dyDescent="0.25">
      <c r="A9" s="190"/>
      <c r="B9" s="190"/>
      <c r="C9" s="190"/>
      <c r="D9" s="190"/>
      <c r="E9" s="190"/>
      <c r="F9" s="190"/>
      <c r="G9" s="190"/>
      <c r="H9" s="190"/>
      <c r="I9" s="190"/>
      <c r="J9" s="190"/>
      <c r="K9" s="190"/>
      <c r="Q9" s="308" t="s">
        <v>254</v>
      </c>
      <c r="R9" s="309" t="s">
        <v>374</v>
      </c>
      <c r="Y9" s="176"/>
    </row>
    <row r="10" spans="1:25" x14ac:dyDescent="0.25">
      <c r="A10" s="190"/>
      <c r="B10" s="190"/>
      <c r="C10" s="190"/>
      <c r="D10" s="190"/>
      <c r="E10" s="190"/>
      <c r="F10" s="190"/>
      <c r="G10" s="190"/>
      <c r="H10" s="190"/>
      <c r="I10" s="190"/>
      <c r="J10" s="190"/>
      <c r="K10" s="190"/>
      <c r="Y10" s="176"/>
    </row>
    <row r="11" spans="1:25" x14ac:dyDescent="0.25">
      <c r="A11" s="190"/>
      <c r="B11" s="190"/>
      <c r="C11" s="190"/>
      <c r="D11" s="190"/>
      <c r="E11" s="190"/>
      <c r="F11" s="190"/>
      <c r="G11" s="190"/>
      <c r="H11" s="190"/>
      <c r="I11" s="190"/>
      <c r="J11" s="190"/>
      <c r="K11" s="190"/>
      <c r="Y11" s="176"/>
    </row>
    <row r="12" spans="1:25" x14ac:dyDescent="0.25">
      <c r="A12" s="190"/>
      <c r="B12" s="190"/>
      <c r="C12" s="190"/>
      <c r="D12" s="190"/>
      <c r="E12" s="190"/>
      <c r="F12" s="190"/>
      <c r="G12" s="190"/>
      <c r="H12" s="190"/>
      <c r="I12" s="190"/>
      <c r="J12" s="190"/>
      <c r="K12" s="190"/>
      <c r="Y12" s="176"/>
    </row>
    <row r="13" spans="1:25" x14ac:dyDescent="0.25">
      <c r="A13" s="190"/>
      <c r="B13" s="190"/>
      <c r="C13" s="190"/>
      <c r="D13" s="190"/>
      <c r="E13" s="190"/>
      <c r="F13" s="190"/>
      <c r="G13" s="190"/>
      <c r="H13" s="190"/>
      <c r="I13" s="190"/>
      <c r="J13" s="190"/>
      <c r="K13" s="190"/>
      <c r="Y13" s="176"/>
    </row>
    <row r="14" spans="1:25" x14ac:dyDescent="0.25">
      <c r="A14" s="190"/>
      <c r="B14" s="190"/>
      <c r="C14" s="190"/>
      <c r="D14" s="190"/>
      <c r="E14" s="190"/>
      <c r="F14" s="190"/>
      <c r="G14" s="190"/>
      <c r="H14" s="190"/>
      <c r="I14" s="190"/>
      <c r="J14" s="190"/>
      <c r="K14" s="190"/>
      <c r="Y14" s="176"/>
    </row>
    <row r="15" spans="1:25" x14ac:dyDescent="0.25">
      <c r="A15" s="190"/>
      <c r="B15" s="190"/>
      <c r="C15" s="190"/>
      <c r="D15" s="190"/>
      <c r="E15" s="190"/>
      <c r="F15" s="190"/>
      <c r="G15" s="190"/>
      <c r="H15" s="190"/>
      <c r="I15" s="190"/>
      <c r="J15" s="190"/>
      <c r="K15" s="190"/>
      <c r="Y15" s="176"/>
    </row>
    <row r="16" spans="1:25" x14ac:dyDescent="0.25">
      <c r="A16" s="190"/>
      <c r="B16" s="190"/>
      <c r="C16" s="190"/>
      <c r="D16" s="190"/>
      <c r="E16" s="190"/>
      <c r="F16" s="190"/>
      <c r="G16" s="190"/>
      <c r="H16" s="190"/>
      <c r="I16" s="190"/>
      <c r="J16" s="190"/>
      <c r="K16" s="190"/>
      <c r="Y16" s="176"/>
    </row>
    <row r="17" spans="1:25" x14ac:dyDescent="0.25">
      <c r="A17" s="190"/>
      <c r="B17" s="190"/>
      <c r="C17" s="190"/>
      <c r="D17" s="190"/>
      <c r="E17" s="190"/>
      <c r="F17" s="190"/>
      <c r="G17" s="190"/>
      <c r="H17" s="190"/>
      <c r="I17" s="190"/>
      <c r="J17" s="190"/>
      <c r="K17" s="190"/>
      <c r="Y17" s="176"/>
    </row>
    <row r="18" spans="1:25" x14ac:dyDescent="0.25">
      <c r="A18" s="190"/>
      <c r="B18" s="190"/>
      <c r="C18" s="190"/>
      <c r="D18" s="190"/>
      <c r="E18" s="190"/>
      <c r="F18" s="190"/>
      <c r="G18" s="190"/>
      <c r="H18" s="190"/>
      <c r="I18" s="190"/>
      <c r="J18" s="190"/>
      <c r="K18" s="190"/>
      <c r="Y18" s="176"/>
    </row>
    <row r="19" spans="1:25" x14ac:dyDescent="0.25">
      <c r="A19" s="190"/>
      <c r="B19" s="190"/>
      <c r="C19" s="190"/>
      <c r="D19" s="190"/>
      <c r="E19" s="190"/>
      <c r="F19" s="190"/>
      <c r="G19" s="190"/>
      <c r="H19" s="190"/>
      <c r="I19" s="190"/>
      <c r="J19" s="190"/>
      <c r="K19" s="190"/>
      <c r="Y19" s="176"/>
    </row>
    <row r="20" spans="1:25" x14ac:dyDescent="0.25">
      <c r="A20" s="190"/>
      <c r="B20" s="190"/>
      <c r="C20" s="190"/>
      <c r="D20" s="190"/>
      <c r="E20" s="190"/>
      <c r="F20" s="190"/>
      <c r="G20" s="190"/>
      <c r="H20" s="190"/>
      <c r="I20" s="190"/>
      <c r="J20" s="190"/>
      <c r="K20" s="190"/>
      <c r="Y20" s="177"/>
    </row>
    <row r="21" spans="1:25" x14ac:dyDescent="0.25">
      <c r="A21" s="190"/>
      <c r="B21" s="190"/>
      <c r="C21" s="190"/>
      <c r="D21" s="190"/>
      <c r="E21" s="190"/>
      <c r="F21" s="190"/>
      <c r="G21" s="190"/>
      <c r="H21" s="190"/>
      <c r="I21" s="190"/>
      <c r="J21" s="190"/>
      <c r="K21" s="190"/>
      <c r="Y21" s="176"/>
    </row>
    <row r="22" spans="1:25" x14ac:dyDescent="0.25">
      <c r="Y22" s="176"/>
    </row>
    <row r="23" spans="1:25" x14ac:dyDescent="0.25">
      <c r="Y23" s="176"/>
    </row>
    <row r="24" spans="1:25" x14ac:dyDescent="0.25">
      <c r="Y24" s="176"/>
    </row>
    <row r="25" spans="1:25" x14ac:dyDescent="0.25">
      <c r="B25" s="173" t="s">
        <v>12</v>
      </c>
      <c r="C25" s="173">
        <v>2000</v>
      </c>
      <c r="D25" s="173">
        <v>2001</v>
      </c>
      <c r="E25" s="173">
        <v>2002</v>
      </c>
      <c r="F25" s="173">
        <v>2003</v>
      </c>
      <c r="G25" s="173">
        <v>2004</v>
      </c>
      <c r="H25" s="173">
        <v>2005</v>
      </c>
      <c r="I25" s="173">
        <v>2006</v>
      </c>
      <c r="J25" s="173">
        <v>2007</v>
      </c>
      <c r="K25" s="173">
        <v>2008</v>
      </c>
      <c r="L25" s="173">
        <v>2009</v>
      </c>
      <c r="M25" s="173">
        <v>2010</v>
      </c>
      <c r="N25" s="173">
        <v>2011</v>
      </c>
      <c r="O25" s="173">
        <v>2012</v>
      </c>
      <c r="P25" s="173">
        <v>2013</v>
      </c>
      <c r="Q25" s="173">
        <v>2014</v>
      </c>
      <c r="R25" s="173">
        <v>2015</v>
      </c>
      <c r="S25" s="173">
        <v>2016</v>
      </c>
      <c r="T25" s="173">
        <v>2017</v>
      </c>
      <c r="U25" s="173">
        <v>2018</v>
      </c>
      <c r="V25" s="173">
        <v>2019</v>
      </c>
      <c r="W25" s="173">
        <v>2020</v>
      </c>
      <c r="Y25" s="176"/>
    </row>
    <row r="26" spans="1:25" x14ac:dyDescent="0.25">
      <c r="A26" s="195"/>
      <c r="B26" s="349" t="s">
        <v>371</v>
      </c>
      <c r="C26" s="350">
        <v>0.10768759562999999</v>
      </c>
      <c r="D26" s="350">
        <v>0.11430879452000001</v>
      </c>
      <c r="E26" s="350">
        <v>9.0456027396999997E-2</v>
      </c>
      <c r="F26" s="350">
        <v>0.13054520548000001</v>
      </c>
      <c r="G26" s="350">
        <v>0.18103860383000001</v>
      </c>
      <c r="H26" s="350">
        <v>0.19568473973</v>
      </c>
      <c r="I26" s="350">
        <v>0.18233403288</v>
      </c>
      <c r="J26" s="350">
        <v>0.13933212603</v>
      </c>
      <c r="K26" s="350">
        <v>0.13245945081999999</v>
      </c>
      <c r="L26" s="350">
        <v>6.2311679452000002E-2</v>
      </c>
      <c r="M26" s="350">
        <v>1.1957284932E-2</v>
      </c>
      <c r="N26" s="350">
        <v>-1.4400742466E-2</v>
      </c>
      <c r="O26" s="350">
        <v>-5.4726745902000003E-2</v>
      </c>
      <c r="P26" s="350">
        <v>-0.17501223288000001</v>
      </c>
      <c r="Q26" s="350">
        <v>-0.31520172055000001</v>
      </c>
      <c r="R26" s="350">
        <v>-0.49121172329000001</v>
      </c>
      <c r="S26" s="350">
        <v>-0.65689627321999999</v>
      </c>
      <c r="T26" s="350">
        <v>-0.75761514794999996</v>
      </c>
      <c r="U26" s="350">
        <v>-0.80429289040999996</v>
      </c>
      <c r="V26" s="350">
        <v>-0.91290519862999997</v>
      </c>
      <c r="W26" s="350">
        <v>-1.0150155089999999</v>
      </c>
      <c r="Y26" s="176"/>
    </row>
    <row r="27" spans="1:25" x14ac:dyDescent="0.25">
      <c r="A27" s="195"/>
      <c r="B27" s="195" t="s">
        <v>255</v>
      </c>
      <c r="C27" s="174">
        <v>2.0838797813999999E-2</v>
      </c>
      <c r="D27" s="174">
        <v>4.3315068492999998E-3</v>
      </c>
      <c r="E27" s="174">
        <v>0</v>
      </c>
      <c r="F27" s="174">
        <v>2.5205479452000001E-4</v>
      </c>
      <c r="G27" s="174">
        <v>4.0382786885000002E-4</v>
      </c>
      <c r="H27" s="174">
        <v>6.3250958904E-4</v>
      </c>
      <c r="I27" s="174">
        <v>4.1865753424999999E-4</v>
      </c>
      <c r="J27" s="174">
        <v>3.2271780822000002E-4</v>
      </c>
      <c r="K27" s="174">
        <v>3.3015027321999998E-4</v>
      </c>
      <c r="L27" s="174">
        <v>3.5024383561999998E-4</v>
      </c>
      <c r="M27" s="174">
        <v>3.6958904110000001E-4</v>
      </c>
      <c r="N27" s="174">
        <v>3.2556164384000001E-4</v>
      </c>
      <c r="O27" s="174">
        <v>3.1379781420999998E-4</v>
      </c>
      <c r="P27" s="174">
        <v>3.3655616438000002E-4</v>
      </c>
      <c r="Q27" s="174">
        <v>-3.7509539725999998E-2</v>
      </c>
      <c r="R27" s="174">
        <v>-6.4610758904000004E-2</v>
      </c>
      <c r="S27" s="174">
        <v>-9.4826969945000006E-2</v>
      </c>
      <c r="T27" s="174">
        <v>-0.17759363013999999</v>
      </c>
      <c r="U27" s="174">
        <v>-0.26684728684999998</v>
      </c>
      <c r="V27" s="174">
        <v>-0.32635965506999998</v>
      </c>
      <c r="W27" s="174">
        <v>-0.37670830628000002</v>
      </c>
      <c r="Y27" s="176"/>
    </row>
    <row r="28" spans="1:25" x14ac:dyDescent="0.25">
      <c r="A28" s="195"/>
      <c r="B28" s="195" t="s">
        <v>253</v>
      </c>
      <c r="C28" s="174">
        <v>1.1940819671999999E-2</v>
      </c>
      <c r="D28" s="174">
        <v>4.3356958904000001E-2</v>
      </c>
      <c r="E28" s="174">
        <v>2.5012443836000001E-2</v>
      </c>
      <c r="F28" s="174">
        <v>3.8761643835999997E-2</v>
      </c>
      <c r="G28" s="174">
        <v>3.8184125683000003E-2</v>
      </c>
      <c r="H28" s="174">
        <v>7.8523120547999994E-2</v>
      </c>
      <c r="I28" s="174">
        <v>9.3106786301E-2</v>
      </c>
      <c r="J28" s="174">
        <v>5.0729624658000003E-2</v>
      </c>
      <c r="K28" s="174">
        <v>5.3002699453999998E-2</v>
      </c>
      <c r="L28" s="174">
        <v>1.9929290411E-2</v>
      </c>
      <c r="M28" s="174">
        <v>8.9503780822000004E-3</v>
      </c>
      <c r="N28" s="174">
        <v>4.8418904110000003E-4</v>
      </c>
      <c r="O28" s="174">
        <v>-1.3420355191000001E-3</v>
      </c>
      <c r="P28" s="174">
        <v>-8.9106547944999993E-3</v>
      </c>
      <c r="Q28" s="174">
        <v>-5.6081345205000001E-2</v>
      </c>
      <c r="R28" s="174">
        <v>-8.3071287670999999E-2</v>
      </c>
      <c r="S28" s="174">
        <v>-9.1469770492000002E-2</v>
      </c>
      <c r="T28" s="174">
        <v>-0.10744479726</v>
      </c>
      <c r="U28" s="174">
        <v>-0.16745183616000001</v>
      </c>
      <c r="V28" s="174">
        <v>-0.26106606794999998</v>
      </c>
      <c r="W28" s="174">
        <v>-0.29164582922999999</v>
      </c>
      <c r="Y28" s="178"/>
    </row>
    <row r="29" spans="1:25" x14ac:dyDescent="0.25">
      <c r="A29" s="195"/>
      <c r="B29" s="195" t="s">
        <v>254</v>
      </c>
      <c r="C29" s="174">
        <v>3.7838306011000002E-2</v>
      </c>
      <c r="D29" s="174">
        <v>4.2933783561999998E-2</v>
      </c>
      <c r="E29" s="174">
        <v>1.5747345204999999E-2</v>
      </c>
      <c r="F29" s="174">
        <v>4.3139224657999999E-2</v>
      </c>
      <c r="G29" s="174">
        <v>4.0103338798000002E-2</v>
      </c>
      <c r="H29" s="174">
        <v>4.0064265752999997E-2</v>
      </c>
      <c r="I29" s="174">
        <v>1.5807350684999999E-2</v>
      </c>
      <c r="J29" s="174">
        <v>1.5858863014E-2</v>
      </c>
      <c r="K29" s="174">
        <v>-1.2047642076999999E-2</v>
      </c>
      <c r="L29" s="174">
        <v>-2.748810137E-2</v>
      </c>
      <c r="M29" s="174">
        <v>-6.2860712329000003E-3</v>
      </c>
      <c r="N29" s="174">
        <v>-5.2482468492999999E-2</v>
      </c>
      <c r="O29" s="174">
        <v>-8.8676931693999997E-2</v>
      </c>
      <c r="P29" s="174">
        <v>-0.1031292137</v>
      </c>
      <c r="Q29" s="174">
        <v>-0.15163423562</v>
      </c>
      <c r="R29" s="174">
        <v>-0.17159679725999999</v>
      </c>
      <c r="S29" s="174">
        <v>-0.18785296721</v>
      </c>
      <c r="T29" s="174">
        <v>-0.16575221370000001</v>
      </c>
      <c r="U29" s="174">
        <v>-0.18960413370000001</v>
      </c>
      <c r="V29" s="174">
        <v>-0.27190870603</v>
      </c>
      <c r="W29" s="174">
        <v>-0.31003154290000001</v>
      </c>
      <c r="Y29" s="178"/>
    </row>
    <row r="30" spans="1:25" x14ac:dyDescent="0.25">
      <c r="B30" s="351" t="s">
        <v>375</v>
      </c>
      <c r="C30" s="352">
        <f t="shared" ref="C30" si="0">+SUM(C26:C29)</f>
        <v>0.17830551912699999</v>
      </c>
      <c r="D30" s="352">
        <f t="shared" ref="D30" si="1">+SUM(D26:D29)</f>
        <v>0.20493104383530003</v>
      </c>
      <c r="E30" s="352">
        <f t="shared" ref="E30" si="2">+SUM(E26:E29)</f>
        <v>0.13121581643800001</v>
      </c>
      <c r="F30" s="352">
        <f t="shared" ref="F30" si="3">+SUM(F26:F29)</f>
        <v>0.21269812876852001</v>
      </c>
      <c r="G30" s="352">
        <f t="shared" ref="G30" si="4">+SUM(G26:G29)</f>
        <v>0.25972989617984998</v>
      </c>
      <c r="H30" s="352">
        <f t="shared" ref="H30" si="5">+SUM(H26:H29)</f>
        <v>0.31490463562003995</v>
      </c>
      <c r="I30" s="352">
        <f t="shared" ref="I30" si="6">+SUM(I26:I29)</f>
        <v>0.29166682740025002</v>
      </c>
      <c r="J30" s="352">
        <f t="shared" ref="J30" si="7">+SUM(J26:J29)</f>
        <v>0.20624333151021998</v>
      </c>
      <c r="K30" s="352">
        <f t="shared" ref="K30" si="8">+SUM(K26:K29)</f>
        <v>0.17374465847022</v>
      </c>
      <c r="L30" s="352">
        <f t="shared" ref="L30" si="9">+SUM(L26:L29)</f>
        <v>5.5103112328620002E-2</v>
      </c>
      <c r="M30" s="352">
        <f t="shared" ref="M30" si="10">+SUM(M26:M29)</f>
        <v>1.49911808224E-2</v>
      </c>
      <c r="N30" s="352">
        <f t="shared" ref="N30" si="11">+SUM(N26:N29)</f>
        <v>-6.6073460274059997E-2</v>
      </c>
      <c r="O30" s="352">
        <f t="shared" ref="O30" si="12">+SUM(O26:O29)</f>
        <v>-0.14443191530089</v>
      </c>
      <c r="P30" s="352">
        <f t="shared" ref="P30" si="13">+SUM(P26:P29)</f>
        <v>-0.28671554521011999</v>
      </c>
      <c r="Q30" s="352">
        <f t="shared" ref="Q30" si="14">+SUM(Q26:Q29)</f>
        <v>-0.56042684110100005</v>
      </c>
      <c r="R30" s="352">
        <f>+SUM(R26:R29)</f>
        <v>-0.81049056712500001</v>
      </c>
      <c r="S30" s="352">
        <f t="shared" ref="S30:V30" si="15">+SUM(S26:S29)</f>
        <v>-1.0310459808670001</v>
      </c>
      <c r="T30" s="352">
        <f t="shared" si="15"/>
        <v>-1.20840578905</v>
      </c>
      <c r="U30" s="352">
        <f t="shared" si="15"/>
        <v>-1.42819614712</v>
      </c>
      <c r="V30" s="352">
        <f t="shared" si="15"/>
        <v>-1.7722396276799999</v>
      </c>
      <c r="W30" s="352">
        <f t="shared" ref="W30" si="16">+SUM(W26:W29)</f>
        <v>-1.9934011874099999</v>
      </c>
      <c r="Y30" s="179"/>
    </row>
    <row r="31" spans="1:25" x14ac:dyDescent="0.25">
      <c r="Y31" s="176"/>
    </row>
    <row r="32" spans="1:25" x14ac:dyDescent="0.25">
      <c r="B32" s="370" t="s">
        <v>549</v>
      </c>
    </row>
    <row r="42" spans="2:3" x14ac:dyDescent="0.25">
      <c r="B42" s="5"/>
      <c r="C42" s="5" t="s">
        <v>368</v>
      </c>
    </row>
    <row r="43" spans="2:3" x14ac:dyDescent="0.25">
      <c r="B43">
        <v>19.5</v>
      </c>
      <c r="C43" s="6">
        <v>0</v>
      </c>
    </row>
    <row r="44" spans="2:3" x14ac:dyDescent="0.25">
      <c r="B44">
        <v>19.5</v>
      </c>
      <c r="C44" s="6">
        <v>2.5</v>
      </c>
    </row>
  </sheetData>
  <hyperlinks>
    <hyperlink ref="A3" location="Contents!A1" display="Return to Contents"/>
  </hyperlinks>
  <pageMargins left="0.7" right="0.7" top="0.75" bottom="0.75" header="0.3" footer="0.3"/>
  <pageSetup scale="49" orientation="landscape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Q118"/>
  <sheetViews>
    <sheetView workbookViewId="0"/>
  </sheetViews>
  <sheetFormatPr defaultRowHeight="12.75" x14ac:dyDescent="0.2"/>
  <cols>
    <col min="16" max="16" width="43.140625" customWidth="1"/>
    <col min="17" max="17" width="9.85546875" customWidth="1"/>
  </cols>
  <sheetData>
    <row r="1" spans="1:17" x14ac:dyDescent="0.2">
      <c r="M1" s="119"/>
    </row>
    <row r="2" spans="1:17" ht="15.75" x14ac:dyDescent="0.25">
      <c r="A2" s="44" t="s">
        <v>547</v>
      </c>
    </row>
    <row r="3" spans="1:17" x14ac:dyDescent="0.2">
      <c r="A3" s="22" t="s">
        <v>16</v>
      </c>
    </row>
    <row r="4" spans="1:17" x14ac:dyDescent="0.2">
      <c r="A4" s="384"/>
      <c r="B4" s="384"/>
      <c r="C4" s="384"/>
      <c r="D4" s="384"/>
      <c r="E4" s="384"/>
      <c r="F4" s="384"/>
      <c r="G4" s="384"/>
      <c r="H4" s="384"/>
      <c r="I4" s="384"/>
      <c r="J4" s="384"/>
      <c r="K4" s="384"/>
    </row>
    <row r="5" spans="1:17" x14ac:dyDescent="0.2">
      <c r="A5" s="384"/>
      <c r="B5" s="384"/>
      <c r="C5" s="384"/>
      <c r="D5" s="384"/>
      <c r="E5" s="384"/>
      <c r="F5" s="384"/>
      <c r="G5" s="384"/>
      <c r="H5" s="384"/>
      <c r="I5" s="384"/>
      <c r="J5" s="384"/>
      <c r="K5" s="384"/>
      <c r="P5" s="182" t="s">
        <v>369</v>
      </c>
      <c r="Q5" s="183"/>
    </row>
    <row r="6" spans="1:17" x14ac:dyDescent="0.2">
      <c r="A6" s="384"/>
      <c r="B6" s="384"/>
      <c r="C6" s="384"/>
      <c r="D6" s="384"/>
      <c r="E6" s="384"/>
      <c r="F6" s="384"/>
      <c r="G6" s="384"/>
      <c r="H6" s="384"/>
      <c r="I6" s="384"/>
      <c r="J6" s="384"/>
      <c r="K6" s="384"/>
      <c r="P6" s="248" t="s">
        <v>519</v>
      </c>
      <c r="Q6" s="249" t="s">
        <v>518</v>
      </c>
    </row>
    <row r="7" spans="1:17" x14ac:dyDescent="0.2">
      <c r="A7" s="384"/>
      <c r="B7" s="384"/>
      <c r="C7" s="384"/>
      <c r="D7" s="384"/>
      <c r="E7" s="384"/>
      <c r="F7" s="384"/>
      <c r="G7" s="384"/>
      <c r="H7" s="384"/>
      <c r="I7" s="384"/>
      <c r="J7" s="384"/>
      <c r="K7" s="384"/>
      <c r="P7" s="201"/>
    </row>
    <row r="8" spans="1:17" x14ac:dyDescent="0.2">
      <c r="A8" s="384"/>
      <c r="B8" s="384"/>
      <c r="C8" s="384"/>
      <c r="D8" s="384"/>
      <c r="E8" s="384"/>
      <c r="F8" s="384"/>
      <c r="G8" s="384"/>
      <c r="H8" s="384"/>
      <c r="I8" s="384"/>
      <c r="J8" s="384"/>
      <c r="K8" s="384"/>
    </row>
    <row r="9" spans="1:17" x14ac:dyDescent="0.2">
      <c r="A9" s="384"/>
      <c r="B9" s="384"/>
      <c r="C9" s="384"/>
      <c r="D9" s="384"/>
      <c r="E9" s="384"/>
      <c r="F9" s="384"/>
      <c r="G9" s="384"/>
      <c r="H9" s="384"/>
      <c r="I9" s="384"/>
      <c r="J9" s="384"/>
      <c r="K9" s="384"/>
    </row>
    <row r="10" spans="1:17" x14ac:dyDescent="0.2">
      <c r="A10" s="384"/>
      <c r="B10" s="384"/>
      <c r="C10" s="384"/>
      <c r="D10" s="384"/>
      <c r="E10" s="384"/>
      <c r="F10" s="384"/>
      <c r="G10" s="384"/>
      <c r="H10" s="384"/>
      <c r="I10" s="384"/>
      <c r="J10" s="384"/>
      <c r="K10" s="384"/>
    </row>
    <row r="11" spans="1:17" x14ac:dyDescent="0.2">
      <c r="A11" s="384"/>
      <c r="B11" s="384"/>
      <c r="C11" s="384"/>
      <c r="D11" s="384"/>
      <c r="E11" s="384"/>
      <c r="F11" s="384"/>
      <c r="G11" s="384"/>
      <c r="H11" s="384"/>
      <c r="I11" s="384"/>
      <c r="J11" s="384"/>
      <c r="K11" s="384"/>
    </row>
    <row r="12" spans="1:17" x14ac:dyDescent="0.2">
      <c r="A12" s="384"/>
      <c r="B12" s="384"/>
      <c r="C12" s="384"/>
      <c r="D12" s="384"/>
      <c r="E12" s="384"/>
      <c r="F12" s="384"/>
      <c r="G12" s="384"/>
      <c r="H12" s="384"/>
      <c r="I12" s="384"/>
      <c r="J12" s="384"/>
      <c r="K12" s="384"/>
    </row>
    <row r="13" spans="1:17" x14ac:dyDescent="0.2">
      <c r="A13" s="384"/>
      <c r="B13" s="384"/>
      <c r="C13" s="384"/>
      <c r="D13" s="384"/>
      <c r="E13" s="384"/>
      <c r="F13" s="384"/>
      <c r="G13" s="384"/>
      <c r="H13" s="384"/>
      <c r="I13" s="384"/>
      <c r="J13" s="384"/>
      <c r="K13" s="384"/>
    </row>
    <row r="14" spans="1:17" x14ac:dyDescent="0.2">
      <c r="A14" s="384"/>
      <c r="B14" s="384"/>
      <c r="C14" s="384"/>
      <c r="D14" s="384"/>
      <c r="E14" s="384"/>
      <c r="F14" s="384"/>
      <c r="G14" s="384"/>
      <c r="H14" s="384"/>
      <c r="I14" s="384"/>
      <c r="J14" s="384"/>
      <c r="K14" s="384"/>
    </row>
    <row r="15" spans="1:17" x14ac:dyDescent="0.2">
      <c r="A15" s="384"/>
      <c r="B15" s="384"/>
      <c r="C15" s="384"/>
      <c r="D15" s="384"/>
      <c r="E15" s="384"/>
      <c r="F15" s="384"/>
      <c r="G15" s="384"/>
      <c r="H15" s="384"/>
      <c r="I15" s="384"/>
      <c r="J15" s="384"/>
      <c r="K15" s="384"/>
    </row>
    <row r="16" spans="1:17" x14ac:dyDescent="0.2">
      <c r="A16" s="384"/>
      <c r="B16" s="384"/>
      <c r="C16" s="384"/>
      <c r="D16" s="384"/>
      <c r="E16" s="384"/>
      <c r="F16" s="384"/>
      <c r="G16" s="384"/>
      <c r="H16" s="384"/>
      <c r="I16" s="384"/>
      <c r="J16" s="384"/>
      <c r="K16" s="384"/>
    </row>
    <row r="17" spans="1:11" x14ac:dyDescent="0.2">
      <c r="A17" s="384"/>
      <c r="B17" s="384"/>
      <c r="C17" s="384"/>
      <c r="D17" s="384"/>
      <c r="E17" s="384"/>
      <c r="F17" s="384"/>
      <c r="G17" s="384"/>
      <c r="H17" s="384"/>
      <c r="I17" s="384"/>
      <c r="J17" s="384"/>
      <c r="K17" s="384"/>
    </row>
    <row r="18" spans="1:11" x14ac:dyDescent="0.2">
      <c r="A18" s="384"/>
      <c r="B18" s="384"/>
      <c r="C18" s="384"/>
      <c r="D18" s="384"/>
      <c r="E18" s="384"/>
      <c r="F18" s="384"/>
      <c r="G18" s="384"/>
      <c r="H18" s="384"/>
      <c r="I18" s="384"/>
      <c r="J18" s="384"/>
      <c r="K18" s="384"/>
    </row>
    <row r="19" spans="1:11" x14ac:dyDescent="0.2">
      <c r="A19" s="384"/>
      <c r="B19" s="384"/>
      <c r="C19" s="384"/>
      <c r="D19" s="384"/>
      <c r="E19" s="384"/>
      <c r="F19" s="384"/>
      <c r="G19" s="384"/>
      <c r="H19" s="384"/>
      <c r="I19" s="384"/>
      <c r="J19" s="384"/>
      <c r="K19" s="384"/>
    </row>
    <row r="20" spans="1:11" x14ac:dyDescent="0.2">
      <c r="A20" s="384"/>
      <c r="B20" s="384"/>
      <c r="C20" s="384"/>
      <c r="D20" s="384"/>
      <c r="E20" s="384"/>
      <c r="F20" s="384"/>
      <c r="G20" s="384"/>
      <c r="H20" s="384"/>
      <c r="I20" s="384"/>
      <c r="J20" s="384"/>
      <c r="K20" s="384"/>
    </row>
    <row r="21" spans="1:11" x14ac:dyDescent="0.2">
      <c r="A21" s="384"/>
      <c r="B21" s="384"/>
      <c r="C21" s="384"/>
      <c r="D21" s="384"/>
      <c r="E21" s="384"/>
      <c r="F21" s="384"/>
      <c r="G21" s="384"/>
      <c r="H21" s="384"/>
      <c r="I21" s="384"/>
      <c r="J21" s="384"/>
      <c r="K21" s="384"/>
    </row>
    <row r="22" spans="1:11" x14ac:dyDescent="0.2">
      <c r="A22" s="384"/>
      <c r="B22" s="384"/>
      <c r="C22" s="384"/>
      <c r="D22" s="384"/>
      <c r="E22" s="384"/>
      <c r="F22" s="384"/>
      <c r="G22" s="384"/>
      <c r="H22" s="384"/>
      <c r="I22" s="384"/>
      <c r="J22" s="384"/>
      <c r="K22" s="384"/>
    </row>
    <row r="23" spans="1:11" x14ac:dyDescent="0.2">
      <c r="A23" s="384"/>
      <c r="B23" s="384"/>
      <c r="C23" s="384"/>
      <c r="D23" s="384"/>
      <c r="E23" s="384"/>
      <c r="F23" s="384"/>
      <c r="G23" s="384"/>
      <c r="H23" s="384"/>
      <c r="I23" s="384"/>
      <c r="J23" s="384"/>
      <c r="K23" s="384"/>
    </row>
    <row r="24" spans="1:11" x14ac:dyDescent="0.2">
      <c r="A24" s="384"/>
      <c r="B24" s="384"/>
      <c r="C24" s="384"/>
      <c r="D24" s="384"/>
      <c r="E24" s="384"/>
      <c r="F24" s="384"/>
      <c r="G24" s="384"/>
      <c r="H24" s="384"/>
      <c r="I24" s="384"/>
      <c r="J24" s="384"/>
      <c r="K24" s="384"/>
    </row>
    <row r="25" spans="1:11" ht="12.75" customHeight="1" x14ac:dyDescent="0.2">
      <c r="A25" s="384"/>
      <c r="B25" s="384"/>
      <c r="C25" s="384"/>
      <c r="D25" s="384"/>
      <c r="E25" s="384"/>
      <c r="F25" s="384"/>
      <c r="G25" s="384"/>
      <c r="H25" s="384"/>
      <c r="I25" s="384"/>
      <c r="J25" s="384"/>
      <c r="K25" s="384"/>
    </row>
    <row r="26" spans="1:11" x14ac:dyDescent="0.2">
      <c r="B26" s="36"/>
      <c r="C26" s="582" t="s">
        <v>40</v>
      </c>
      <c r="D26" s="582"/>
      <c r="E26" s="582"/>
    </row>
    <row r="27" spans="1:11" x14ac:dyDescent="0.2">
      <c r="A27" s="3"/>
      <c r="B27" s="37" t="s">
        <v>38</v>
      </c>
      <c r="C27" s="196" t="s">
        <v>580</v>
      </c>
      <c r="D27" s="196"/>
      <c r="E27" s="196"/>
    </row>
    <row r="28" spans="1:11" x14ac:dyDescent="0.2">
      <c r="A28" s="5"/>
      <c r="B28" s="38" t="s">
        <v>39</v>
      </c>
      <c r="C28" s="38" t="s">
        <v>8</v>
      </c>
      <c r="D28" s="38" t="s">
        <v>9</v>
      </c>
      <c r="E28" s="33" t="s">
        <v>13</v>
      </c>
    </row>
    <row r="29" spans="1:11" x14ac:dyDescent="0.2">
      <c r="A29" s="1">
        <v>41640</v>
      </c>
      <c r="B29" s="12">
        <v>26.88</v>
      </c>
      <c r="C29" s="43">
        <f>+MIN($B$29,$B$41,$B$53,$B$65,$B$77)</f>
        <v>26.88</v>
      </c>
      <c r="D29" s="43">
        <f>+MAX($B$29,$B$41,$B$53,$B$65,$B$77)</f>
        <v>74.698999999999998</v>
      </c>
      <c r="E29" s="17">
        <f t="shared" ref="E29:E92" si="0">D29-C29</f>
        <v>47.819000000000003</v>
      </c>
      <c r="G29" s="43"/>
      <c r="H29" s="17"/>
    </row>
    <row r="30" spans="1:11" x14ac:dyDescent="0.2">
      <c r="A30" s="1">
        <v>41671</v>
      </c>
      <c r="B30" s="12">
        <v>23.622</v>
      </c>
      <c r="C30" s="43">
        <f>+MIN($B$30,$B$42,$B$54,$B$66,$B$78)</f>
        <v>23.622</v>
      </c>
      <c r="D30" s="43">
        <f>+MAX($B$30,$B$42,$B$54,$B$66,$B$78)</f>
        <v>61.234999999999999</v>
      </c>
      <c r="E30" s="17">
        <f t="shared" si="0"/>
        <v>37.613</v>
      </c>
      <c r="G30" s="43"/>
      <c r="H30" s="17"/>
    </row>
    <row r="31" spans="1:11" x14ac:dyDescent="0.2">
      <c r="A31" s="1">
        <v>41699</v>
      </c>
      <c r="B31" s="12">
        <v>24.407</v>
      </c>
      <c r="C31" s="43">
        <f>+MIN($B$31,$B$43,$B$55,$B$67,$B$79)</f>
        <v>24.407</v>
      </c>
      <c r="D31" s="43">
        <f>+MAX($B$31,$B$43,$B$55,$B$67,$B$79)</f>
        <v>61.761000000000003</v>
      </c>
      <c r="E31" s="17">
        <f t="shared" si="0"/>
        <v>37.353999999999999</v>
      </c>
      <c r="G31" s="43"/>
      <c r="H31" s="17"/>
    </row>
    <row r="32" spans="1:11" x14ac:dyDescent="0.2">
      <c r="A32" s="1">
        <v>41730</v>
      </c>
      <c r="B32" s="12">
        <v>30.382000000000001</v>
      </c>
      <c r="C32" s="43">
        <f>+MIN($B$32,$B$44,$B$56,$B$68,$B$80)</f>
        <v>30.382000000000001</v>
      </c>
      <c r="D32" s="43">
        <f>+MAX($B$32,$B$44,$B$56,$B$68,$B$80)</f>
        <v>68.766000000000005</v>
      </c>
      <c r="E32" s="17">
        <f t="shared" si="0"/>
        <v>38.384</v>
      </c>
      <c r="G32" s="43"/>
      <c r="H32" s="17"/>
    </row>
    <row r="33" spans="1:8" x14ac:dyDescent="0.2">
      <c r="A33" s="1">
        <v>41760</v>
      </c>
      <c r="B33" s="12">
        <v>41.997</v>
      </c>
      <c r="C33" s="43">
        <f>+MIN($B$33,$B$45,$B$57,$B$69,$B$81)</f>
        <v>41.997</v>
      </c>
      <c r="D33" s="43">
        <f>+MAX($B$33,$B$45,$B$57,$B$69,$B$81)</f>
        <v>71.649000000000001</v>
      </c>
      <c r="E33" s="17">
        <f t="shared" si="0"/>
        <v>29.652000000000001</v>
      </c>
      <c r="G33" s="43"/>
      <c r="H33" s="17"/>
    </row>
    <row r="34" spans="1:8" x14ac:dyDescent="0.2">
      <c r="A34" s="1">
        <v>41791</v>
      </c>
      <c r="B34" s="12">
        <v>52.515000000000001</v>
      </c>
      <c r="C34" s="43">
        <f>+MIN($B$34,$B$46,$B$58,$B$70,$B$82)</f>
        <v>52.515000000000001</v>
      </c>
      <c r="D34" s="43">
        <f>+MAX($B$34,$B$46,$B$58,$B$70,$B$82)</f>
        <v>79.819999999999993</v>
      </c>
      <c r="E34" s="17">
        <f t="shared" si="0"/>
        <v>27.304999999999993</v>
      </c>
      <c r="G34" s="43"/>
      <c r="H34" s="17"/>
    </row>
    <row r="35" spans="1:8" x14ac:dyDescent="0.2">
      <c r="A35" s="1">
        <v>41821</v>
      </c>
      <c r="B35" s="12">
        <v>62.774999999999999</v>
      </c>
      <c r="C35" s="43">
        <f>+MIN($B$35,$B$47,$B$59,$B$71,$B$83)</f>
        <v>60.075000000000003</v>
      </c>
      <c r="D35" s="43">
        <f>+MAX($B$35,$B$47,$B$59,$B$71,$B$83)</f>
        <v>85.808000000000007</v>
      </c>
      <c r="E35" s="17">
        <f t="shared" si="0"/>
        <v>25.733000000000004</v>
      </c>
      <c r="G35" s="43"/>
      <c r="H35" s="17"/>
    </row>
    <row r="36" spans="1:8" x14ac:dyDescent="0.2">
      <c r="A36" s="1">
        <v>41852</v>
      </c>
      <c r="B36" s="12">
        <v>71.921999999999997</v>
      </c>
      <c r="C36" s="43">
        <f>+MIN($B$36,$B$48,$B$60,$B$72,$B$84)</f>
        <v>66.531999999999996</v>
      </c>
      <c r="D36" s="43">
        <f>+MAX($B$36,$B$48,$B$60,$B$72,$B$84)</f>
        <v>94.159000000000006</v>
      </c>
      <c r="E36" s="17">
        <f t="shared" si="0"/>
        <v>27.62700000000001</v>
      </c>
      <c r="G36" s="43"/>
      <c r="H36" s="17"/>
    </row>
    <row r="37" spans="1:8" x14ac:dyDescent="0.2">
      <c r="A37" s="1">
        <v>41883</v>
      </c>
      <c r="B37" s="12">
        <v>76.191000000000003</v>
      </c>
      <c r="C37" s="43">
        <f>+MIN($B$37,$B$49,$B$61,$B$73,$B$85)</f>
        <v>71.418000000000006</v>
      </c>
      <c r="D37" s="43">
        <f>+MAX($B$37,$B$49,$B$61,$B$73,$B$85)</f>
        <v>98.974999999999994</v>
      </c>
      <c r="E37" s="17">
        <f t="shared" si="0"/>
        <v>27.556999999999988</v>
      </c>
      <c r="G37" s="43"/>
      <c r="H37" s="17"/>
    </row>
    <row r="38" spans="1:8" x14ac:dyDescent="0.2">
      <c r="A38" s="1">
        <v>41913</v>
      </c>
      <c r="B38" s="12">
        <v>76.733999999999995</v>
      </c>
      <c r="C38" s="43">
        <f>+MIN($B$38,$B$50,$B$62,$B$74,$B$86)</f>
        <v>72.965999999999994</v>
      </c>
      <c r="D38" s="43">
        <f>+MAX($B$38,$B$50,$B$62,$B$74,$B$86)</f>
        <v>99.213999999999999</v>
      </c>
      <c r="E38" s="17">
        <f t="shared" si="0"/>
        <v>26.248000000000005</v>
      </c>
      <c r="G38" s="43"/>
      <c r="H38" s="17"/>
    </row>
    <row r="39" spans="1:8" x14ac:dyDescent="0.2">
      <c r="A39" s="1">
        <v>41944</v>
      </c>
      <c r="B39" s="12">
        <v>75.091999999999999</v>
      </c>
      <c r="C39" s="43">
        <f>+MIN($B$39,$B$51,$B$63,$B$75,$B$87)</f>
        <v>69.951999999999998</v>
      </c>
      <c r="D39" s="43">
        <f>+MAX($B$39,$B$51,$B$63,$B$75,$B$87)</f>
        <v>99.777000000000001</v>
      </c>
      <c r="E39" s="17">
        <f t="shared" si="0"/>
        <v>29.825000000000003</v>
      </c>
      <c r="G39" s="43"/>
      <c r="H39" s="17"/>
    </row>
    <row r="40" spans="1:8" x14ac:dyDescent="0.2">
      <c r="A40" s="1">
        <v>41974</v>
      </c>
      <c r="B40" s="12">
        <v>72.296999999999997</v>
      </c>
      <c r="C40" s="43">
        <f>+MIN($B$40,$B$52,$B$64,$B$76,$B$88)</f>
        <v>62.21</v>
      </c>
      <c r="D40" s="43">
        <f>+MAX($B$40,$B$52,$B$64,$B$76,$B$88)</f>
        <v>91.379000000000005</v>
      </c>
      <c r="E40" s="17">
        <f t="shared" si="0"/>
        <v>29.169000000000004</v>
      </c>
      <c r="G40" s="43"/>
      <c r="H40" s="17"/>
    </row>
    <row r="41" spans="1:8" x14ac:dyDescent="0.2">
      <c r="A41" s="1">
        <v>42005</v>
      </c>
      <c r="B41" s="12">
        <v>62.917999999999999</v>
      </c>
      <c r="C41" s="43">
        <f>+MIN($B$29,$B$41,$B$53,$B$65,$B$77)</f>
        <v>26.88</v>
      </c>
      <c r="D41" s="43">
        <f>+MAX($B$29,$B$41,$B$53,$B$65,$B$77)</f>
        <v>74.698999999999998</v>
      </c>
      <c r="E41" s="17">
        <f t="shared" si="0"/>
        <v>47.819000000000003</v>
      </c>
      <c r="G41" s="43"/>
      <c r="H41" s="17"/>
    </row>
    <row r="42" spans="1:8" x14ac:dyDescent="0.2">
      <c r="A42" s="1">
        <v>42036</v>
      </c>
      <c r="B42" s="12">
        <v>50.23</v>
      </c>
      <c r="C42" s="43">
        <f>+MIN($B$30,$B$42,$B$54,$B$66,$B$78)</f>
        <v>23.622</v>
      </c>
      <c r="D42" s="43">
        <f>+MAX($B$30,$B$42,$B$54,$B$66,$B$78)</f>
        <v>61.234999999999999</v>
      </c>
      <c r="E42" s="17">
        <f t="shared" si="0"/>
        <v>37.613</v>
      </c>
      <c r="G42" s="43"/>
      <c r="H42" s="17"/>
    </row>
    <row r="43" spans="1:8" x14ac:dyDescent="0.2">
      <c r="A43" s="1">
        <v>42064</v>
      </c>
      <c r="B43" s="12">
        <v>53.320999999999998</v>
      </c>
      <c r="C43" s="43">
        <f>+MIN($B$31,$B$43,$B$55,$B$67,$B$79)</f>
        <v>24.407</v>
      </c>
      <c r="D43" s="43">
        <f>+MAX($B$31,$B$43,$B$55,$B$67,$B$79)</f>
        <v>61.761000000000003</v>
      </c>
      <c r="E43" s="17">
        <f t="shared" si="0"/>
        <v>37.353999999999999</v>
      </c>
      <c r="G43" s="43"/>
      <c r="H43" s="17"/>
    </row>
    <row r="44" spans="1:8" x14ac:dyDescent="0.2">
      <c r="A44" s="1">
        <v>42095</v>
      </c>
      <c r="B44" s="12">
        <v>61.402000000000001</v>
      </c>
      <c r="C44" s="43">
        <f>+MIN($B$32,$B$44,$B$56,$B$68,$B$80)</f>
        <v>30.382000000000001</v>
      </c>
      <c r="D44" s="43">
        <f>+MAX($B$32,$B$44,$B$56,$B$68,$B$80)</f>
        <v>68.766000000000005</v>
      </c>
      <c r="E44" s="17">
        <f t="shared" si="0"/>
        <v>38.384</v>
      </c>
      <c r="G44" s="43"/>
      <c r="H44" s="17"/>
    </row>
    <row r="45" spans="1:8" x14ac:dyDescent="0.2">
      <c r="A45" s="1">
        <v>42125</v>
      </c>
      <c r="B45" s="12">
        <v>71.649000000000001</v>
      </c>
      <c r="C45" s="43">
        <f>+MIN($B$33,$B$45,$B$57,$B$69,$B$81)</f>
        <v>41.997</v>
      </c>
      <c r="D45" s="43">
        <f>+MAX($B$33,$B$45,$B$57,$B$69,$B$81)</f>
        <v>71.649000000000001</v>
      </c>
      <c r="E45" s="17">
        <f t="shared" si="0"/>
        <v>29.652000000000001</v>
      </c>
      <c r="G45" s="43"/>
      <c r="H45" s="17"/>
    </row>
    <row r="46" spans="1:8" x14ac:dyDescent="0.2">
      <c r="A46" s="1">
        <v>42156</v>
      </c>
      <c r="B46" s="12">
        <v>78.064999999999998</v>
      </c>
      <c r="C46" s="43">
        <f>+MIN($B$34,$B$46,$B$58,$B$70,$B$82)</f>
        <v>52.515000000000001</v>
      </c>
      <c r="D46" s="43">
        <f>+MAX($B$34,$B$46,$B$58,$B$70,$B$82)</f>
        <v>79.819999999999993</v>
      </c>
      <c r="E46" s="17">
        <f t="shared" si="0"/>
        <v>27.304999999999993</v>
      </c>
      <c r="G46" s="43"/>
      <c r="H46" s="17"/>
    </row>
    <row r="47" spans="1:8" x14ac:dyDescent="0.2">
      <c r="A47" s="1">
        <v>42186</v>
      </c>
      <c r="B47" s="12">
        <v>84.828000000000003</v>
      </c>
      <c r="C47" s="43">
        <f>+MIN($B$35,$B$47,$B$59,$B$71,$B$83)</f>
        <v>60.075000000000003</v>
      </c>
      <c r="D47" s="43">
        <f>+MAX($B$35,$B$47,$B$59,$B$71,$B$83)</f>
        <v>85.808000000000007</v>
      </c>
      <c r="E47" s="17">
        <f t="shared" si="0"/>
        <v>25.733000000000004</v>
      </c>
      <c r="G47" s="43"/>
      <c r="H47" s="17"/>
    </row>
    <row r="48" spans="1:8" x14ac:dyDescent="0.2">
      <c r="A48" s="1">
        <v>42217</v>
      </c>
      <c r="B48" s="12">
        <v>91.41</v>
      </c>
      <c r="C48" s="43">
        <f>+MIN($B$36,$B$48,$B$60,$B$72,$B$84)</f>
        <v>66.531999999999996</v>
      </c>
      <c r="D48" s="43">
        <f>+MAX($B$36,$B$48,$B$60,$B$72,$B$84)</f>
        <v>94.159000000000006</v>
      </c>
      <c r="E48" s="17">
        <f t="shared" si="0"/>
        <v>27.62700000000001</v>
      </c>
      <c r="G48" s="43"/>
      <c r="H48" s="17"/>
    </row>
    <row r="49" spans="1:8" x14ac:dyDescent="0.2">
      <c r="A49" s="1">
        <v>42248</v>
      </c>
      <c r="B49" s="12">
        <v>94.433999999999997</v>
      </c>
      <c r="C49" s="43">
        <f>+MIN($B$37,$B$49,$B$61,$B$73,$B$85)</f>
        <v>71.418000000000006</v>
      </c>
      <c r="D49" s="43">
        <f>+MAX($B$37,$B$49,$B$61,$B$73,$B$85)</f>
        <v>98.974999999999994</v>
      </c>
      <c r="E49" s="17">
        <f t="shared" si="0"/>
        <v>27.556999999999988</v>
      </c>
      <c r="G49" s="43"/>
      <c r="H49" s="17"/>
    </row>
    <row r="50" spans="1:8" x14ac:dyDescent="0.2">
      <c r="A50" s="1">
        <v>42278</v>
      </c>
      <c r="B50" s="12">
        <v>99.213999999999999</v>
      </c>
      <c r="C50" s="43">
        <f>+MIN($B$38,$B$50,$B$62,$B$74,$B$86)</f>
        <v>72.965999999999994</v>
      </c>
      <c r="D50" s="43">
        <f>+MAX($B$38,$B$50,$B$62,$B$74,$B$86)</f>
        <v>99.213999999999999</v>
      </c>
      <c r="E50" s="17">
        <f t="shared" si="0"/>
        <v>26.248000000000005</v>
      </c>
      <c r="G50" s="43"/>
      <c r="H50" s="17"/>
    </row>
    <row r="51" spans="1:8" x14ac:dyDescent="0.2">
      <c r="A51" s="1">
        <v>42309</v>
      </c>
      <c r="B51" s="12">
        <v>99.777000000000001</v>
      </c>
      <c r="C51" s="43">
        <f>+MIN($B$39,$B$51,$B$63,$B$75,$B$87)</f>
        <v>69.951999999999998</v>
      </c>
      <c r="D51" s="43">
        <f>+MAX($B$39,$B$51,$B$63,$B$75,$B$87)</f>
        <v>99.777000000000001</v>
      </c>
      <c r="E51" s="17">
        <f t="shared" si="0"/>
        <v>29.825000000000003</v>
      </c>
      <c r="G51" s="43"/>
      <c r="H51" s="17"/>
    </row>
    <row r="52" spans="1:8" x14ac:dyDescent="0.2">
      <c r="A52" s="1">
        <v>42339</v>
      </c>
      <c r="B52" s="12">
        <v>91.379000000000005</v>
      </c>
      <c r="C52" s="43">
        <f>+MIN($B$40,$B$52,$B$64,$B$76,$B$88)</f>
        <v>62.21</v>
      </c>
      <c r="D52" s="43">
        <f>+MAX($B$40,$B$52,$B$64,$B$76,$B$88)</f>
        <v>91.379000000000005</v>
      </c>
      <c r="E52" s="17">
        <f t="shared" si="0"/>
        <v>29.169000000000004</v>
      </c>
      <c r="G52" s="43"/>
      <c r="H52" s="17"/>
    </row>
    <row r="53" spans="1:8" x14ac:dyDescent="0.2">
      <c r="A53" s="1">
        <v>42370</v>
      </c>
      <c r="B53" s="12">
        <v>74.698999999999998</v>
      </c>
      <c r="C53" s="43">
        <f>+MIN($B$29,$B$41,$B$53,$B$65,$B$77)</f>
        <v>26.88</v>
      </c>
      <c r="D53" s="43">
        <f>+MAX($B$29,$B$41,$B$53,$B$65,$B$77)</f>
        <v>74.698999999999998</v>
      </c>
      <c r="E53" s="17">
        <f t="shared" si="0"/>
        <v>47.819000000000003</v>
      </c>
      <c r="G53" s="43"/>
      <c r="H53" s="17"/>
    </row>
    <row r="54" spans="1:8" x14ac:dyDescent="0.2">
      <c r="A54" s="1">
        <v>42401</v>
      </c>
      <c r="B54" s="12">
        <v>61.234999999999999</v>
      </c>
      <c r="C54" s="43">
        <f>+MIN($B$30,$B$42,$B$54,$B$66,$B$78)</f>
        <v>23.622</v>
      </c>
      <c r="D54" s="43">
        <f>+MAX($B$30,$B$42,$B$54,$B$66,$B$78)</f>
        <v>61.234999999999999</v>
      </c>
      <c r="E54" s="17">
        <f t="shared" si="0"/>
        <v>37.613</v>
      </c>
      <c r="G54" s="43"/>
      <c r="H54" s="17"/>
    </row>
    <row r="55" spans="1:8" x14ac:dyDescent="0.2">
      <c r="A55" s="1">
        <v>42430</v>
      </c>
      <c r="B55" s="12">
        <v>61.761000000000003</v>
      </c>
      <c r="C55" s="43">
        <f>+MIN($B$31,$B$43,$B$55,$B$67,$B$79)</f>
        <v>24.407</v>
      </c>
      <c r="D55" s="43">
        <f>+MAX($B$31,$B$43,$B$55,$B$67,$B$79)</f>
        <v>61.761000000000003</v>
      </c>
      <c r="E55" s="17">
        <f t="shared" si="0"/>
        <v>37.353999999999999</v>
      </c>
      <c r="G55" s="43"/>
      <c r="H55" s="17"/>
    </row>
    <row r="56" spans="1:8" x14ac:dyDescent="0.2">
      <c r="A56" s="1">
        <v>42461</v>
      </c>
      <c r="B56" s="12">
        <v>68.766000000000005</v>
      </c>
      <c r="C56" s="43">
        <f>+MIN($B$32,$B$44,$B$56,$B$68,$B$80)</f>
        <v>30.382000000000001</v>
      </c>
      <c r="D56" s="43">
        <f>+MAX($B$32,$B$44,$B$56,$B$68,$B$80)</f>
        <v>68.766000000000005</v>
      </c>
      <c r="E56" s="17">
        <f t="shared" si="0"/>
        <v>38.384</v>
      </c>
      <c r="G56" s="43"/>
      <c r="H56" s="17"/>
    </row>
    <row r="57" spans="1:8" x14ac:dyDescent="0.2">
      <c r="A57" s="1">
        <v>42491</v>
      </c>
      <c r="B57" s="12">
        <v>71.302000000000007</v>
      </c>
      <c r="C57" s="43">
        <f>+MIN($B$33,$B$45,$B$57,$B$69,$B$81)</f>
        <v>41.997</v>
      </c>
      <c r="D57" s="43">
        <f>+MAX($B$33,$B$45,$B$57,$B$69,$B$81)</f>
        <v>71.649000000000001</v>
      </c>
      <c r="E57" s="17">
        <f t="shared" si="0"/>
        <v>29.652000000000001</v>
      </c>
      <c r="G57" s="43"/>
      <c r="H57" s="17"/>
    </row>
    <row r="58" spans="1:8" x14ac:dyDescent="0.2">
      <c r="A58" s="1">
        <v>42522</v>
      </c>
      <c r="B58" s="12">
        <v>79.819999999999993</v>
      </c>
      <c r="C58" s="43">
        <f>+MIN($B$34,$B$46,$B$58,$B$70,$B$82)</f>
        <v>52.515000000000001</v>
      </c>
      <c r="D58" s="43">
        <f>+MAX($B$34,$B$46,$B$58,$B$70,$B$82)</f>
        <v>79.819999999999993</v>
      </c>
      <c r="E58" s="17">
        <f t="shared" si="0"/>
        <v>27.304999999999993</v>
      </c>
      <c r="G58" s="43"/>
      <c r="H58" s="17"/>
    </row>
    <row r="59" spans="1:8" x14ac:dyDescent="0.2">
      <c r="A59" s="1">
        <v>42552</v>
      </c>
      <c r="B59" s="12">
        <v>85.808000000000007</v>
      </c>
      <c r="C59" s="43">
        <f>+MIN($B$35,$B$47,$B$59,$B$71,$B$83)</f>
        <v>60.075000000000003</v>
      </c>
      <c r="D59" s="43">
        <f>+MAX($B$35,$B$47,$B$59,$B$71,$B$83)</f>
        <v>85.808000000000007</v>
      </c>
      <c r="E59" s="17">
        <f t="shared" si="0"/>
        <v>25.733000000000004</v>
      </c>
      <c r="G59" s="43"/>
      <c r="H59" s="17"/>
    </row>
    <row r="60" spans="1:8" x14ac:dyDescent="0.2">
      <c r="A60" s="1">
        <v>42583</v>
      </c>
      <c r="B60" s="12">
        <v>94.159000000000006</v>
      </c>
      <c r="C60" s="43">
        <f>+MIN($B$36,$B$48,$B$60,$B$72,$B$84)</f>
        <v>66.531999999999996</v>
      </c>
      <c r="D60" s="43">
        <f>+MAX($B$36,$B$48,$B$60,$B$72,$B$84)</f>
        <v>94.159000000000006</v>
      </c>
      <c r="E60" s="17">
        <f t="shared" si="0"/>
        <v>27.62700000000001</v>
      </c>
      <c r="G60" s="43"/>
      <c r="H60" s="17"/>
    </row>
    <row r="61" spans="1:8" x14ac:dyDescent="0.2">
      <c r="A61" s="1">
        <v>42614</v>
      </c>
      <c r="B61" s="12">
        <v>98.974999999999994</v>
      </c>
      <c r="C61" s="43">
        <f>+MIN($B$37,$B$49,$B$61,$B$73,$B$85)</f>
        <v>71.418000000000006</v>
      </c>
      <c r="D61" s="43">
        <f>+MAX($B$37,$B$49,$B$61,$B$73,$B$85)</f>
        <v>98.974999999999994</v>
      </c>
      <c r="E61" s="17">
        <f t="shared" si="0"/>
        <v>27.556999999999988</v>
      </c>
      <c r="G61" s="43"/>
      <c r="H61" s="17"/>
    </row>
    <row r="62" spans="1:8" x14ac:dyDescent="0.2">
      <c r="A62" s="1">
        <v>42644</v>
      </c>
      <c r="B62" s="12">
        <v>96.251999999999995</v>
      </c>
      <c r="C62" s="43">
        <f>+MIN($B$38,$B$50,$B$62,$B$74,$B$86)</f>
        <v>72.965999999999994</v>
      </c>
      <c r="D62" s="43">
        <f>+MAX($B$38,$B$50,$B$62,$B$74,$B$86)</f>
        <v>99.213999999999999</v>
      </c>
      <c r="E62" s="17">
        <f t="shared" si="0"/>
        <v>26.248000000000005</v>
      </c>
      <c r="G62" s="43"/>
      <c r="H62" s="17"/>
    </row>
    <row r="63" spans="1:8" x14ac:dyDescent="0.2">
      <c r="A63" s="1">
        <v>42675</v>
      </c>
      <c r="B63" s="12">
        <v>94.394000000000005</v>
      </c>
      <c r="C63" s="43">
        <f>+MIN($B$39,$B$51,$B$63,$B$75,$B$87)</f>
        <v>69.951999999999998</v>
      </c>
      <c r="D63" s="43">
        <f>+MAX($B$39,$B$51,$B$63,$B$75,$B$87)</f>
        <v>99.777000000000001</v>
      </c>
      <c r="E63" s="17">
        <f t="shared" si="0"/>
        <v>29.825000000000003</v>
      </c>
      <c r="G63" s="43"/>
      <c r="H63" s="17"/>
    </row>
    <row r="64" spans="1:8" x14ac:dyDescent="0.2">
      <c r="A64" s="1">
        <v>42705</v>
      </c>
      <c r="B64" s="12">
        <v>77.046999999999997</v>
      </c>
      <c r="C64" s="43">
        <f>+MIN($B$40,$B$52,$B$64,$B$76,$B$88)</f>
        <v>62.21</v>
      </c>
      <c r="D64" s="43">
        <f>+MAX($B$40,$B$52,$B$64,$B$76,$B$88)</f>
        <v>91.379000000000005</v>
      </c>
      <c r="E64" s="17">
        <f t="shared" si="0"/>
        <v>29.169000000000004</v>
      </c>
      <c r="G64" s="43"/>
      <c r="H64" s="17"/>
    </row>
    <row r="65" spans="1:8" x14ac:dyDescent="0.2">
      <c r="A65" s="1">
        <v>42736</v>
      </c>
      <c r="B65" s="12">
        <v>53.362000000000002</v>
      </c>
      <c r="C65" s="43">
        <f>+MIN($B$29,$B$41,$B$53,$B$65,$B$77)</f>
        <v>26.88</v>
      </c>
      <c r="D65" s="43">
        <f>+MAX($B$29,$B$41,$B$53,$B$65,$B$77)</f>
        <v>74.698999999999998</v>
      </c>
      <c r="E65" s="17">
        <f t="shared" si="0"/>
        <v>47.819000000000003</v>
      </c>
      <c r="G65" s="43"/>
      <c r="H65" s="17"/>
    </row>
    <row r="66" spans="1:8" x14ac:dyDescent="0.2">
      <c r="A66" s="1">
        <v>42767</v>
      </c>
      <c r="B66" s="12">
        <v>47.26</v>
      </c>
      <c r="C66" s="43">
        <f>+MIN($B$30,$B$42,$B$54,$B$66,$B$78)</f>
        <v>23.622</v>
      </c>
      <c r="D66" s="43">
        <f>+MAX($B$30,$B$42,$B$54,$B$66,$B$78)</f>
        <v>61.234999999999999</v>
      </c>
      <c r="E66" s="17">
        <f t="shared" si="0"/>
        <v>37.613</v>
      </c>
      <c r="G66" s="43"/>
      <c r="H66" s="17"/>
    </row>
    <row r="67" spans="1:8" x14ac:dyDescent="0.2">
      <c r="A67" s="1">
        <v>42795</v>
      </c>
      <c r="B67" s="12">
        <v>40.182000000000002</v>
      </c>
      <c r="C67" s="43">
        <f>+MIN($B$31,$B$43,$B$55,$B$67,$B$79)</f>
        <v>24.407</v>
      </c>
      <c r="D67" s="43">
        <f>+MAX($B$31,$B$43,$B$55,$B$67,$B$79)</f>
        <v>61.761000000000003</v>
      </c>
      <c r="E67" s="17">
        <f t="shared" si="0"/>
        <v>37.353999999999999</v>
      </c>
      <c r="G67" s="43"/>
      <c r="H67" s="17"/>
    </row>
    <row r="68" spans="1:8" x14ac:dyDescent="0.2">
      <c r="A68" s="1">
        <v>42826</v>
      </c>
      <c r="B68" s="12">
        <v>38.515000000000001</v>
      </c>
      <c r="C68" s="43">
        <f>+MIN($B$32,$B$44,$B$56,$B$68,$B$80)</f>
        <v>30.382000000000001</v>
      </c>
      <c r="D68" s="43">
        <f>+MAX($B$32,$B$44,$B$56,$B$68,$B$80)</f>
        <v>68.766000000000005</v>
      </c>
      <c r="E68" s="17">
        <f t="shared" si="0"/>
        <v>38.384</v>
      </c>
      <c r="G68" s="43"/>
      <c r="H68" s="17"/>
    </row>
    <row r="69" spans="1:8" x14ac:dyDescent="0.2">
      <c r="A69" s="1">
        <v>42856</v>
      </c>
      <c r="B69" s="12">
        <v>46.17</v>
      </c>
      <c r="C69" s="43">
        <f>+MIN($B$33,$B$45,$B$57,$B$69,$B$81)</f>
        <v>41.997</v>
      </c>
      <c r="D69" s="43">
        <f>+MAX($B$33,$B$45,$B$57,$B$69,$B$81)</f>
        <v>71.649000000000001</v>
      </c>
      <c r="E69" s="17">
        <f t="shared" si="0"/>
        <v>29.652000000000001</v>
      </c>
      <c r="G69" s="43"/>
      <c r="H69" s="17"/>
    </row>
    <row r="70" spans="1:8" x14ac:dyDescent="0.2">
      <c r="A70" s="1">
        <v>42887</v>
      </c>
      <c r="B70" s="12">
        <v>56.920999999999999</v>
      </c>
      <c r="C70" s="43">
        <f>+MIN($B$34,$B$46,$B$58,$B$70,$B$82)</f>
        <v>52.515000000000001</v>
      </c>
      <c r="D70" s="43">
        <f>+MAX($B$34,$B$46,$B$58,$B$70,$B$82)</f>
        <v>79.819999999999993</v>
      </c>
      <c r="E70" s="17">
        <f t="shared" si="0"/>
        <v>27.304999999999993</v>
      </c>
      <c r="G70" s="43"/>
      <c r="H70" s="17"/>
    </row>
    <row r="71" spans="1:8" x14ac:dyDescent="0.2">
      <c r="A71" s="1">
        <v>42917</v>
      </c>
      <c r="B71" s="12">
        <v>63.698</v>
      </c>
      <c r="C71" s="43">
        <f>+MIN($B$35,$B$47,$B$59,$B$71,$B$83)</f>
        <v>60.075000000000003</v>
      </c>
      <c r="D71" s="43">
        <f>+MAX($B$35,$B$47,$B$59,$B$71,$B$83)</f>
        <v>85.808000000000007</v>
      </c>
      <c r="E71" s="17">
        <f t="shared" si="0"/>
        <v>25.733000000000004</v>
      </c>
      <c r="G71" s="43"/>
      <c r="H71" s="17"/>
    </row>
    <row r="72" spans="1:8" x14ac:dyDescent="0.2">
      <c r="A72" s="1">
        <v>42948</v>
      </c>
      <c r="B72" s="12">
        <v>73.896000000000001</v>
      </c>
      <c r="C72" s="43">
        <f>+MIN($B$36,$B$48,$B$60,$B$72,$B$84)</f>
        <v>66.531999999999996</v>
      </c>
      <c r="D72" s="43">
        <f>+MAX($B$36,$B$48,$B$60,$B$72,$B$84)</f>
        <v>94.159000000000006</v>
      </c>
      <c r="E72" s="17">
        <f t="shared" si="0"/>
        <v>27.62700000000001</v>
      </c>
      <c r="G72" s="43"/>
      <c r="H72" s="17"/>
    </row>
    <row r="73" spans="1:8" x14ac:dyDescent="0.2">
      <c r="A73" s="1">
        <v>42979</v>
      </c>
      <c r="B73" s="12">
        <v>71.418000000000006</v>
      </c>
      <c r="C73" s="43">
        <f>+MIN($B$37,$B$49,$B$61,$B$73,$B$85)</f>
        <v>71.418000000000006</v>
      </c>
      <c r="D73" s="43">
        <f>+MAX($B$37,$B$49,$B$61,$B$73,$B$85)</f>
        <v>98.974999999999994</v>
      </c>
      <c r="E73" s="17">
        <f t="shared" si="0"/>
        <v>27.556999999999988</v>
      </c>
      <c r="G73" s="43"/>
      <c r="H73" s="17"/>
    </row>
    <row r="74" spans="1:8" x14ac:dyDescent="0.2">
      <c r="A74" s="1">
        <v>43009</v>
      </c>
      <c r="B74" s="12">
        <v>72.965999999999994</v>
      </c>
      <c r="C74" s="43">
        <f>+MIN($B$38,$B$50,$B$62,$B$74,$B$86)</f>
        <v>72.965999999999994</v>
      </c>
      <c r="D74" s="43">
        <f>+MAX($B$38,$B$50,$B$62,$B$74,$B$86)</f>
        <v>99.213999999999999</v>
      </c>
      <c r="E74" s="17">
        <f t="shared" si="0"/>
        <v>26.248000000000005</v>
      </c>
      <c r="G74" s="43"/>
      <c r="H74" s="17"/>
    </row>
    <row r="75" spans="1:8" x14ac:dyDescent="0.2">
      <c r="A75" s="1">
        <v>43040</v>
      </c>
      <c r="B75" s="12">
        <v>69.951999999999998</v>
      </c>
      <c r="C75" s="43">
        <f>+MIN($B$39,$B$51,$B$63,$B$75,$B$87)</f>
        <v>69.951999999999998</v>
      </c>
      <c r="D75" s="43">
        <f>+MAX($B$39,$B$51,$B$63,$B$75,$B$87)</f>
        <v>99.777000000000001</v>
      </c>
      <c r="E75" s="17">
        <f t="shared" si="0"/>
        <v>29.825000000000003</v>
      </c>
      <c r="G75" s="43"/>
      <c r="H75" s="17"/>
    </row>
    <row r="76" spans="1:8" x14ac:dyDescent="0.2">
      <c r="A76" s="1">
        <v>43070</v>
      </c>
      <c r="B76" s="12">
        <v>62.21</v>
      </c>
      <c r="C76" s="43">
        <f>+MIN($B$40,$B$52,$B$64,$B$76,$B$88)</f>
        <v>62.21</v>
      </c>
      <c r="D76" s="43">
        <f>+MAX($B$40,$B$52,$B$64,$B$76,$B$88)</f>
        <v>91.379000000000005</v>
      </c>
      <c r="E76" s="17">
        <f t="shared" si="0"/>
        <v>29.169000000000004</v>
      </c>
      <c r="G76" s="43"/>
      <c r="H76" s="17"/>
    </row>
    <row r="77" spans="1:8" x14ac:dyDescent="0.2">
      <c r="A77" s="1">
        <v>43101</v>
      </c>
      <c r="B77" s="12">
        <v>45.719000000000001</v>
      </c>
      <c r="C77" s="43">
        <f>+MIN($B$29,$B$41,$B$53,$B$65,$B$77)</f>
        <v>26.88</v>
      </c>
      <c r="D77" s="43">
        <f>+MAX($B$29,$B$41,$B$53,$B$65,$B$77)</f>
        <v>74.698999999999998</v>
      </c>
      <c r="E77" s="17">
        <f t="shared" si="0"/>
        <v>47.819000000000003</v>
      </c>
      <c r="G77" s="43"/>
      <c r="H77" s="17"/>
    </row>
    <row r="78" spans="1:8" x14ac:dyDescent="0.2">
      <c r="A78" s="1">
        <v>43132</v>
      </c>
      <c r="B78" s="12">
        <v>38.656999999999996</v>
      </c>
      <c r="C78" s="43">
        <f>+MIN($B$30,$B$42,$B$54,$B$66,$B$78)</f>
        <v>23.622</v>
      </c>
      <c r="D78" s="43">
        <f>+MAX($B$30,$B$42,$B$54,$B$66,$B$78)</f>
        <v>61.234999999999999</v>
      </c>
      <c r="E78" s="17">
        <f t="shared" si="0"/>
        <v>37.613</v>
      </c>
      <c r="G78" s="43"/>
      <c r="H78" s="17"/>
    </row>
    <row r="79" spans="1:8" x14ac:dyDescent="0.2">
      <c r="A79" s="1">
        <v>43160</v>
      </c>
      <c r="B79" s="12">
        <v>33.825000000000003</v>
      </c>
      <c r="C79" s="43">
        <f>+MIN($B$31,$B$43,$B$55,$B$67,$B$79)</f>
        <v>24.407</v>
      </c>
      <c r="D79" s="43">
        <f>+MAX($B$31,$B$43,$B$55,$B$67,$B$79)</f>
        <v>61.761000000000003</v>
      </c>
      <c r="E79" s="17">
        <f t="shared" si="0"/>
        <v>37.353999999999999</v>
      </c>
      <c r="G79" s="43"/>
      <c r="H79" s="17"/>
    </row>
    <row r="80" spans="1:8" x14ac:dyDescent="0.2">
      <c r="A80" s="1">
        <v>43191</v>
      </c>
      <c r="B80" s="12">
        <v>34.874000000000002</v>
      </c>
      <c r="C80" s="43">
        <f>+MIN($B$32,$B$44,$B$56,$B$68,$B$80)</f>
        <v>30.382000000000001</v>
      </c>
      <c r="D80" s="43">
        <f>+MAX($B$32,$B$44,$B$56,$B$68,$B$80)</f>
        <v>68.766000000000005</v>
      </c>
      <c r="E80" s="17">
        <f t="shared" si="0"/>
        <v>38.384</v>
      </c>
      <c r="G80" s="43"/>
      <c r="H80" s="17"/>
    </row>
    <row r="81" spans="1:8" x14ac:dyDescent="0.2">
      <c r="A81" s="1">
        <v>43221</v>
      </c>
      <c r="B81" s="12">
        <v>43.844000000000001</v>
      </c>
      <c r="C81" s="43">
        <f>+MIN($B$33,$B$45,$B$57,$B$69,$B$81)</f>
        <v>41.997</v>
      </c>
      <c r="D81" s="43">
        <f>+MAX($B$33,$B$45,$B$57,$B$69,$B$81)</f>
        <v>71.649000000000001</v>
      </c>
      <c r="E81" s="17">
        <f t="shared" si="0"/>
        <v>29.652000000000001</v>
      </c>
      <c r="G81" s="43"/>
      <c r="H81" s="17"/>
    </row>
    <row r="82" spans="1:8" x14ac:dyDescent="0.2">
      <c r="A82" s="1">
        <v>43252</v>
      </c>
      <c r="B82" s="12">
        <v>56.505000000000003</v>
      </c>
      <c r="C82" s="43">
        <f>+MIN($B$34,$B$46,$B$58,$B$70,$B$82)</f>
        <v>52.515000000000001</v>
      </c>
      <c r="D82" s="43">
        <f>+MAX($B$34,$B$46,$B$58,$B$70,$B$82)</f>
        <v>79.819999999999993</v>
      </c>
      <c r="E82" s="17">
        <f t="shared" si="0"/>
        <v>27.304999999999993</v>
      </c>
      <c r="G82" s="43"/>
      <c r="H82" s="17"/>
    </row>
    <row r="83" spans="1:8" x14ac:dyDescent="0.2">
      <c r="A83" s="1">
        <v>43282</v>
      </c>
      <c r="B83" s="12">
        <v>60.075000000000003</v>
      </c>
      <c r="C83" s="43">
        <f>+MIN($B$35,$B$47,$B$59,$B$71,$B$83)</f>
        <v>60.075000000000003</v>
      </c>
      <c r="D83" s="43">
        <f>+MAX($B$35,$B$47,$B$59,$B$71,$B$83)</f>
        <v>85.808000000000007</v>
      </c>
      <c r="E83" s="17">
        <f t="shared" si="0"/>
        <v>25.733000000000004</v>
      </c>
      <c r="G83" s="43"/>
      <c r="H83" s="17"/>
    </row>
    <row r="84" spans="1:8" x14ac:dyDescent="0.2">
      <c r="A84" s="1">
        <v>43313</v>
      </c>
      <c r="B84" s="12">
        <v>66.531999999999996</v>
      </c>
      <c r="C84" s="43">
        <f>+MIN($B$36,$B$48,$B$60,$B$72,$B$84)</f>
        <v>66.531999999999996</v>
      </c>
      <c r="D84" s="43">
        <f>+MAX($B$36,$B$48,$B$60,$B$72,$B$84)</f>
        <v>94.159000000000006</v>
      </c>
      <c r="E84" s="17">
        <f t="shared" si="0"/>
        <v>27.62700000000001</v>
      </c>
      <c r="G84" s="43"/>
      <c r="H84" s="17"/>
    </row>
    <row r="85" spans="1:8" x14ac:dyDescent="0.2">
      <c r="A85" s="1">
        <v>43344</v>
      </c>
      <c r="B85" s="12">
        <v>75.16</v>
      </c>
      <c r="C85" s="43">
        <f>+MIN($B$37,$B$49,$B$61,$B$73,$B$85)</f>
        <v>71.418000000000006</v>
      </c>
      <c r="D85" s="43">
        <f>+MAX($B$37,$B$49,$B$61,$B$73,$B$85)</f>
        <v>98.974999999999994</v>
      </c>
      <c r="E85" s="17">
        <f t="shared" si="0"/>
        <v>27.556999999999988</v>
      </c>
      <c r="G85" s="43"/>
      <c r="H85" s="17"/>
    </row>
    <row r="86" spans="1:8" x14ac:dyDescent="0.2">
      <c r="A86" s="1">
        <v>43374</v>
      </c>
      <c r="B86" s="12">
        <v>78.768000000000001</v>
      </c>
      <c r="C86" s="43">
        <f>+MIN($B$38,$B$50,$B$62,$B$74,$B$86)</f>
        <v>72.965999999999994</v>
      </c>
      <c r="D86" s="43">
        <f>+MAX($B$38,$B$50,$B$62,$B$74,$B$86)</f>
        <v>99.213999999999999</v>
      </c>
      <c r="E86" s="17">
        <f t="shared" si="0"/>
        <v>26.248000000000005</v>
      </c>
      <c r="G86" s="43"/>
      <c r="H86" s="17"/>
    </row>
    <row r="87" spans="1:8" x14ac:dyDescent="0.2">
      <c r="A87" s="1">
        <v>43405</v>
      </c>
      <c r="B87" s="12">
        <v>73.914000000000001</v>
      </c>
      <c r="C87" s="43">
        <f>+MIN($B$39,$B$51,$B$63,$B$75,$B$87)</f>
        <v>69.951999999999998</v>
      </c>
      <c r="D87" s="43">
        <f>+MAX($B$39,$B$51,$B$63,$B$75,$B$87)</f>
        <v>99.777000000000001</v>
      </c>
      <c r="E87" s="17">
        <f t="shared" si="0"/>
        <v>29.825000000000003</v>
      </c>
      <c r="G87" s="43"/>
      <c r="H87" s="17"/>
    </row>
    <row r="88" spans="1:8" x14ac:dyDescent="0.2">
      <c r="A88" s="1">
        <v>43435</v>
      </c>
      <c r="B88" s="12">
        <v>63.6691067</v>
      </c>
      <c r="C88" s="43">
        <f>+MIN($B$40,$B$52,$B$64,$B$76,$B$88)</f>
        <v>62.21</v>
      </c>
      <c r="D88" s="43">
        <f>+MAX($B$40,$B$52,$B$64,$B$76,$B$88)</f>
        <v>91.379000000000005</v>
      </c>
      <c r="E88" s="17">
        <f t="shared" si="0"/>
        <v>29.169000000000004</v>
      </c>
      <c r="G88" s="43"/>
      <c r="H88" s="17"/>
    </row>
    <row r="89" spans="1:8" x14ac:dyDescent="0.2">
      <c r="A89" s="1">
        <v>43466</v>
      </c>
      <c r="B89" s="12">
        <v>51.248657999999999</v>
      </c>
      <c r="C89" s="43">
        <f>+MIN($B$29,$B$41,$B$53,$B$65,$B$77)</f>
        <v>26.88</v>
      </c>
      <c r="D89" s="43">
        <f>+MAX($B$29,$B$41,$B$53,$B$65,$B$77)</f>
        <v>74.698999999999998</v>
      </c>
      <c r="E89" s="17">
        <f t="shared" si="0"/>
        <v>47.819000000000003</v>
      </c>
      <c r="G89" s="43"/>
      <c r="H89" s="17"/>
    </row>
    <row r="90" spans="1:8" x14ac:dyDescent="0.2">
      <c r="A90" s="1">
        <v>43497</v>
      </c>
      <c r="B90" s="12">
        <v>42.735570000000003</v>
      </c>
      <c r="C90" s="43">
        <f>+MIN($B$30,$B$42,$B$54,$B$66,$B$78)</f>
        <v>23.622</v>
      </c>
      <c r="D90" s="43">
        <f>+MAX($B$30,$B$42,$B$54,$B$66,$B$78)</f>
        <v>61.234999999999999</v>
      </c>
      <c r="E90" s="17">
        <f t="shared" si="0"/>
        <v>37.613</v>
      </c>
      <c r="G90" s="43"/>
      <c r="H90" s="17"/>
    </row>
    <row r="91" spans="1:8" x14ac:dyDescent="0.2">
      <c r="A91" s="1">
        <v>43525</v>
      </c>
      <c r="B91" s="12">
        <v>42.185200000000002</v>
      </c>
      <c r="C91" s="43">
        <f>+MIN($B$31,$B$43,$B$55,$B$67,$B$79)</f>
        <v>24.407</v>
      </c>
      <c r="D91" s="43">
        <f>+MAX($B$31,$B$43,$B$55,$B$67,$B$79)</f>
        <v>61.761000000000003</v>
      </c>
      <c r="E91" s="17">
        <f t="shared" si="0"/>
        <v>37.353999999999999</v>
      </c>
      <c r="G91" s="43"/>
      <c r="H91" s="17"/>
    </row>
    <row r="92" spans="1:8" x14ac:dyDescent="0.2">
      <c r="A92" s="1">
        <v>43556</v>
      </c>
      <c r="B92" s="12">
        <v>48.667720000000003</v>
      </c>
      <c r="C92" s="43">
        <f>+MIN($B$32,$B$44,$B$56,$B$68,$B$80)</f>
        <v>30.382000000000001</v>
      </c>
      <c r="D92" s="43">
        <f>+MAX($B$32,$B$44,$B$56,$B$68,$B$80)</f>
        <v>68.766000000000005</v>
      </c>
      <c r="E92" s="17">
        <f t="shared" si="0"/>
        <v>38.384</v>
      </c>
      <c r="G92" s="43"/>
      <c r="H92" s="17"/>
    </row>
    <row r="93" spans="1:8" x14ac:dyDescent="0.2">
      <c r="A93" s="1">
        <v>43586</v>
      </c>
      <c r="B93" s="12">
        <v>58.752580000000002</v>
      </c>
      <c r="C93" s="43">
        <f>+MIN($B$33,$B$45,$B$57,$B$69,$B$81)</f>
        <v>41.997</v>
      </c>
      <c r="D93" s="43">
        <f>+MAX($B$33,$B$45,$B$57,$B$69,$B$81)</f>
        <v>71.649000000000001</v>
      </c>
      <c r="E93" s="17">
        <f t="shared" ref="E93:E112" si="1">D93-C93</f>
        <v>29.652000000000001</v>
      </c>
      <c r="G93" s="43"/>
      <c r="H93" s="17"/>
    </row>
    <row r="94" spans="1:8" x14ac:dyDescent="0.2">
      <c r="A94" s="1">
        <v>43617</v>
      </c>
      <c r="B94" s="12">
        <v>68.228089999999995</v>
      </c>
      <c r="C94" s="43">
        <f>+MIN($B$34,$B$46,$B$58,$B$70,$B$82)</f>
        <v>52.515000000000001</v>
      </c>
      <c r="D94" s="43">
        <f>+MAX($B$34,$B$46,$B$58,$B$70,$B$82)</f>
        <v>79.819999999999993</v>
      </c>
      <c r="E94" s="17">
        <f t="shared" si="1"/>
        <v>27.304999999999993</v>
      </c>
      <c r="G94" s="43"/>
      <c r="H94" s="17"/>
    </row>
    <row r="95" spans="1:8" x14ac:dyDescent="0.2">
      <c r="A95" s="1">
        <v>43647</v>
      </c>
      <c r="B95" s="12">
        <v>77.086619999999996</v>
      </c>
      <c r="C95" s="43">
        <f>+MIN($B$35,$B$47,$B$59,$B$71,$B$83)</f>
        <v>60.075000000000003</v>
      </c>
      <c r="D95" s="43">
        <f>+MAX($B$35,$B$47,$B$59,$B$71,$B$83)</f>
        <v>85.808000000000007</v>
      </c>
      <c r="E95" s="17">
        <f t="shared" si="1"/>
        <v>25.733000000000004</v>
      </c>
      <c r="G95" s="43"/>
      <c r="H95" s="17"/>
    </row>
    <row r="96" spans="1:8" x14ac:dyDescent="0.2">
      <c r="A96" s="1">
        <v>43678</v>
      </c>
      <c r="B96" s="12">
        <v>85.878889999999998</v>
      </c>
      <c r="C96" s="43">
        <f>+MIN($B$36,$B$48,$B$60,$B$72,$B$84)</f>
        <v>66.531999999999996</v>
      </c>
      <c r="D96" s="43">
        <f>+MAX($B$36,$B$48,$B$60,$B$72,$B$84)</f>
        <v>94.159000000000006</v>
      </c>
      <c r="E96" s="17">
        <f t="shared" si="1"/>
        <v>27.62700000000001</v>
      </c>
      <c r="G96" s="43"/>
      <c r="H96" s="17"/>
    </row>
    <row r="97" spans="1:8" x14ac:dyDescent="0.2">
      <c r="A97" s="1">
        <v>43709</v>
      </c>
      <c r="B97" s="12">
        <v>90.8964</v>
      </c>
      <c r="C97" s="43">
        <f>+MIN($B$37,$B$49,$B$61,$B$73,$B$85)</f>
        <v>71.418000000000006</v>
      </c>
      <c r="D97" s="43">
        <f>+MAX($B$37,$B$49,$B$61,$B$73,$B$85)</f>
        <v>98.974999999999994</v>
      </c>
      <c r="E97" s="17">
        <f t="shared" si="1"/>
        <v>27.556999999999988</v>
      </c>
      <c r="G97" s="43"/>
      <c r="H97" s="17"/>
    </row>
    <row r="98" spans="1:8" x14ac:dyDescent="0.2">
      <c r="A98" s="1">
        <v>43739</v>
      </c>
      <c r="B98" s="12">
        <v>92.422659999999993</v>
      </c>
      <c r="C98" s="43">
        <f>+MIN($B$38,$B$50,$B$62,$B$74,$B$86)</f>
        <v>72.965999999999994</v>
      </c>
      <c r="D98" s="43">
        <f>+MAX($B$38,$B$50,$B$62,$B$74,$B$86)</f>
        <v>99.213999999999999</v>
      </c>
      <c r="E98" s="17">
        <f t="shared" si="1"/>
        <v>26.248000000000005</v>
      </c>
      <c r="G98" s="43"/>
      <c r="H98" s="17"/>
    </row>
    <row r="99" spans="1:8" x14ac:dyDescent="0.2">
      <c r="A99" s="1">
        <v>43770</v>
      </c>
      <c r="B99" s="12">
        <v>89.302220000000005</v>
      </c>
      <c r="C99" s="43">
        <f>+MIN($B$39,$B$51,$B$63,$B$75,$B$87)</f>
        <v>69.951999999999998</v>
      </c>
      <c r="D99" s="43">
        <f>+MAX($B$39,$B$51,$B$63,$B$75,$B$87)</f>
        <v>99.777000000000001</v>
      </c>
      <c r="E99" s="17">
        <f t="shared" si="1"/>
        <v>29.825000000000003</v>
      </c>
      <c r="G99" s="43"/>
      <c r="H99" s="17"/>
    </row>
    <row r="100" spans="1:8" x14ac:dyDescent="0.2">
      <c r="A100" s="1">
        <v>43800</v>
      </c>
      <c r="B100" s="12">
        <v>79.055750000000003</v>
      </c>
      <c r="C100" s="43">
        <f>+MIN($B$40,$B$52,$B$64,$B$76,$B$88)</f>
        <v>62.21</v>
      </c>
      <c r="D100" s="43">
        <f>+MAX($B$40,$B$52,$B$64,$B$76,$B$88)</f>
        <v>91.379000000000005</v>
      </c>
      <c r="E100" s="17">
        <f t="shared" si="1"/>
        <v>29.169000000000004</v>
      </c>
      <c r="G100" s="43"/>
      <c r="H100" s="17"/>
    </row>
    <row r="101" spans="1:8" x14ac:dyDescent="0.2">
      <c r="A101" s="1">
        <v>43831</v>
      </c>
      <c r="B101" s="12">
        <v>63.853290000000001</v>
      </c>
      <c r="C101" s="43">
        <f>+MIN($B$29,$B$41,$B$53,$B$65,$B$77)</f>
        <v>26.88</v>
      </c>
      <c r="D101" s="17">
        <f>+MAX($B$29,$B$41,$B$53,$B$65,$B$77)</f>
        <v>74.698999999999998</v>
      </c>
      <c r="E101" s="17">
        <f t="shared" si="1"/>
        <v>47.819000000000003</v>
      </c>
      <c r="G101" s="43"/>
      <c r="H101" s="17"/>
    </row>
    <row r="102" spans="1:8" x14ac:dyDescent="0.2">
      <c r="A102" s="1">
        <v>43862</v>
      </c>
      <c r="B102" s="12">
        <v>55.438420000000001</v>
      </c>
      <c r="C102" s="43">
        <f>+MIN($B$30,$B$42,$B$54,$B$66,$B$78)</f>
        <v>23.622</v>
      </c>
      <c r="D102" s="17">
        <f>+MAX($B$30,$B$42,$B$54,$B$66,$B$78)</f>
        <v>61.234999999999999</v>
      </c>
      <c r="E102" s="17">
        <f t="shared" si="1"/>
        <v>37.613</v>
      </c>
      <c r="G102" s="43"/>
      <c r="H102" s="17"/>
    </row>
    <row r="103" spans="1:8" x14ac:dyDescent="0.2">
      <c r="A103" s="1">
        <v>43891</v>
      </c>
      <c r="B103" s="12">
        <v>54.791139999999999</v>
      </c>
      <c r="C103" s="43">
        <f>+MIN($B$31,$B$43,$B$55,$B$67,$B$79)</f>
        <v>24.407</v>
      </c>
      <c r="D103" s="17">
        <f>+MAX($B$31,$B$43,$B$55,$B$67,$B$79)</f>
        <v>61.761000000000003</v>
      </c>
      <c r="E103" s="17">
        <f t="shared" si="1"/>
        <v>37.353999999999999</v>
      </c>
      <c r="G103" s="43"/>
      <c r="H103" s="17"/>
    </row>
    <row r="104" spans="1:8" x14ac:dyDescent="0.2">
      <c r="A104" s="1">
        <v>43922</v>
      </c>
      <c r="B104" s="12">
        <v>59.84393</v>
      </c>
      <c r="C104" s="43">
        <f>+MIN($B$32,$B$44,$B$56,$B$68,$B$80)</f>
        <v>30.382000000000001</v>
      </c>
      <c r="D104" s="17">
        <f>+MAX($B$32,$B$44,$B$56,$B$68,$B$80)</f>
        <v>68.766000000000005</v>
      </c>
      <c r="E104" s="17">
        <f t="shared" si="1"/>
        <v>38.384</v>
      </c>
      <c r="G104" s="43"/>
      <c r="H104" s="17"/>
    </row>
    <row r="105" spans="1:8" x14ac:dyDescent="0.2">
      <c r="A105" s="1">
        <v>43952</v>
      </c>
      <c r="B105" s="12">
        <v>68.596649999999997</v>
      </c>
      <c r="C105" s="43">
        <f>+MIN($B$33,$B$45,$B$57,$B$69,$B$81)</f>
        <v>41.997</v>
      </c>
      <c r="D105" s="17">
        <f>+MAX($B$33,$B$45,$B$57,$B$69,$B$81)</f>
        <v>71.649000000000001</v>
      </c>
      <c r="E105" s="17">
        <f t="shared" si="1"/>
        <v>29.652000000000001</v>
      </c>
      <c r="G105" s="43"/>
      <c r="H105" s="17"/>
    </row>
    <row r="106" spans="1:8" x14ac:dyDescent="0.2">
      <c r="A106" s="1">
        <v>43983</v>
      </c>
      <c r="B106" s="12">
        <v>77.065700000000007</v>
      </c>
      <c r="C106" s="43">
        <f>+MIN($B$34,$B$46,$B$58,$B$70,$B$82)</f>
        <v>52.515000000000001</v>
      </c>
      <c r="D106" s="17">
        <f>+MAX($B$34,$B$46,$B$58,$B$70,$B$82)</f>
        <v>79.819999999999993</v>
      </c>
      <c r="E106" s="17">
        <f t="shared" si="1"/>
        <v>27.304999999999993</v>
      </c>
      <c r="G106" s="43"/>
      <c r="H106" s="17"/>
    </row>
    <row r="107" spans="1:8" x14ac:dyDescent="0.2">
      <c r="A107" s="1">
        <v>44013</v>
      </c>
      <c r="B107" s="12">
        <v>84.993809999999996</v>
      </c>
      <c r="C107" s="43">
        <f>+MIN($B$35,$B$47,$B$59,$B$71,$B$83)</f>
        <v>60.075000000000003</v>
      </c>
      <c r="D107" s="17">
        <f>+MAX($B$35,$B$47,$B$59,$B$71,$B$83)</f>
        <v>85.808000000000007</v>
      </c>
      <c r="E107" s="17">
        <f t="shared" si="1"/>
        <v>25.733000000000004</v>
      </c>
      <c r="G107" s="43"/>
      <c r="H107" s="17"/>
    </row>
    <row r="108" spans="1:8" x14ac:dyDescent="0.2">
      <c r="A108" s="1">
        <v>44044</v>
      </c>
      <c r="B108" s="12">
        <v>92.950010000000006</v>
      </c>
      <c r="C108" s="43">
        <f>+MIN($B$36,$B$48,$B$60,$B$72,$B$84)</f>
        <v>66.531999999999996</v>
      </c>
      <c r="D108" s="17">
        <f>+MAX($B$36,$B$48,$B$60,$B$72,$B$84)</f>
        <v>94.159000000000006</v>
      </c>
      <c r="E108" s="17">
        <f t="shared" si="1"/>
        <v>27.62700000000001</v>
      </c>
      <c r="G108" s="43"/>
      <c r="H108" s="17"/>
    </row>
    <row r="109" spans="1:8" x14ac:dyDescent="0.2">
      <c r="A109" s="1">
        <v>44075</v>
      </c>
      <c r="B109" s="12">
        <v>97.15549</v>
      </c>
      <c r="C109" s="43">
        <f>+MIN($B$37,$B$49,$B$61,$B$73,$B$85)</f>
        <v>71.418000000000006</v>
      </c>
      <c r="D109" s="17">
        <f>+MAX($B$37,$B$49,$B$61,$B$73,$B$85)</f>
        <v>98.974999999999994</v>
      </c>
      <c r="E109" s="17">
        <f t="shared" si="1"/>
        <v>27.556999999999988</v>
      </c>
      <c r="G109" s="43"/>
      <c r="H109" s="17"/>
    </row>
    <row r="110" spans="1:8" x14ac:dyDescent="0.2">
      <c r="A110" s="1">
        <v>44105</v>
      </c>
      <c r="B110" s="12">
        <v>97.206720000000004</v>
      </c>
      <c r="C110" s="43">
        <f>+MIN($B$38,$B$50,$B$62,$B$74,$B$86)</f>
        <v>72.965999999999994</v>
      </c>
      <c r="D110" s="17">
        <f>+MAX($B$38,$B$50,$B$62,$B$74,$B$86)</f>
        <v>99.213999999999999</v>
      </c>
      <c r="E110" s="17">
        <f t="shared" si="1"/>
        <v>26.248000000000005</v>
      </c>
      <c r="G110" s="43"/>
      <c r="H110" s="17"/>
    </row>
    <row r="111" spans="1:8" x14ac:dyDescent="0.2">
      <c r="A111" s="1">
        <v>44136</v>
      </c>
      <c r="B111" s="12">
        <v>95.584490000000002</v>
      </c>
      <c r="C111" s="43">
        <f>+MIN($B$39,$B$51,$B$63,$B$75,$B$87)</f>
        <v>69.951999999999998</v>
      </c>
      <c r="D111" s="17">
        <f>+MAX($B$39,$B$51,$B$63,$B$75,$B$87)</f>
        <v>99.777000000000001</v>
      </c>
      <c r="E111" s="17">
        <f t="shared" si="1"/>
        <v>29.825000000000003</v>
      </c>
      <c r="G111" s="43"/>
      <c r="H111" s="17"/>
    </row>
    <row r="112" spans="1:8" x14ac:dyDescent="0.2">
      <c r="A112" s="65">
        <v>44166</v>
      </c>
      <c r="B112" s="12">
        <v>84.949520000000007</v>
      </c>
      <c r="C112" s="70">
        <f>+MIN($B$40,$B$52,$B$64,$B$76,$B$88)</f>
        <v>62.21</v>
      </c>
      <c r="D112" s="69">
        <f>+MAX($B$40,$B$52,$B$64,$B$76,$B$88)</f>
        <v>91.379000000000005</v>
      </c>
      <c r="E112" s="69">
        <f t="shared" si="1"/>
        <v>29.169000000000004</v>
      </c>
      <c r="G112" s="43"/>
      <c r="H112" s="17"/>
    </row>
    <row r="113" spans="1:2" x14ac:dyDescent="0.2">
      <c r="A113" s="370" t="s">
        <v>549</v>
      </c>
    </row>
    <row r="114" spans="1:2" x14ac:dyDescent="0.2">
      <c r="A114" s="32" t="s">
        <v>585</v>
      </c>
    </row>
    <row r="115" spans="1:2" x14ac:dyDescent="0.2">
      <c r="A115" s="383" t="s">
        <v>582</v>
      </c>
    </row>
    <row r="116" spans="1:2" x14ac:dyDescent="0.2">
      <c r="A116" s="4"/>
      <c r="B116" s="75" t="s">
        <v>368</v>
      </c>
    </row>
    <row r="117" spans="1:2" x14ac:dyDescent="0.2">
      <c r="A117" s="2">
        <v>61</v>
      </c>
      <c r="B117">
        <v>0</v>
      </c>
    </row>
    <row r="118" spans="1:2" x14ac:dyDescent="0.2">
      <c r="A118" s="2">
        <v>61</v>
      </c>
      <c r="B118">
        <v>1</v>
      </c>
    </row>
  </sheetData>
  <mergeCells count="1">
    <mergeCell ref="C26:E26"/>
  </mergeCells>
  <hyperlinks>
    <hyperlink ref="A3" location="Contents!A1" display="Return to Contents"/>
  </hyperlinks>
  <pageMargins left="0.75" right="0.75" top="1" bottom="1" header="0.5" footer="0.5"/>
  <pageSetup scale="65" fitToHeight="2" orientation="landscape" r:id="rId1"/>
  <headerFooter alignWithMargins="0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2:AB129"/>
  <sheetViews>
    <sheetView workbookViewId="0"/>
  </sheetViews>
  <sheetFormatPr defaultRowHeight="15" x14ac:dyDescent="0.25"/>
  <cols>
    <col min="1" max="1" width="9.140625" style="133"/>
    <col min="2" max="2" width="20.85546875" style="133" customWidth="1"/>
    <col min="3" max="13" width="9.140625" style="133"/>
    <col min="14" max="15" width="9.140625" style="135"/>
    <col min="16" max="16" width="9.140625" style="133"/>
    <col min="17" max="17" width="25" style="133" customWidth="1"/>
    <col min="18" max="18" width="14.42578125" style="133" customWidth="1"/>
    <col min="19" max="26" width="9.140625" style="133"/>
    <col min="27" max="28" width="9.140625" style="135"/>
    <col min="29" max="16384" width="9.140625" style="133"/>
  </cols>
  <sheetData>
    <row r="2" spans="1:18" ht="15.75" x14ac:dyDescent="0.25">
      <c r="A2" s="44" t="s">
        <v>547</v>
      </c>
    </row>
    <row r="3" spans="1:18" x14ac:dyDescent="0.25">
      <c r="A3" s="22" t="s">
        <v>16</v>
      </c>
      <c r="C3" s="396"/>
      <c r="D3" s="396"/>
      <c r="E3" s="396"/>
      <c r="F3" s="396"/>
      <c r="G3" s="396"/>
      <c r="H3" s="396"/>
      <c r="I3" s="396"/>
      <c r="Q3" s="139"/>
    </row>
    <row r="4" spans="1:18" x14ac:dyDescent="0.25">
      <c r="A4" s="146"/>
      <c r="B4" s="146"/>
      <c r="C4" s="146"/>
      <c r="D4" s="146"/>
      <c r="E4" s="146"/>
      <c r="F4" s="146"/>
      <c r="G4" s="146"/>
      <c r="H4" s="146"/>
      <c r="I4" s="146"/>
      <c r="Q4" s="139"/>
    </row>
    <row r="5" spans="1:18" x14ac:dyDescent="0.25">
      <c r="A5" s="146"/>
      <c r="B5" s="146"/>
      <c r="C5" s="146"/>
      <c r="D5" s="146"/>
      <c r="E5" s="146"/>
      <c r="F5" s="146"/>
      <c r="G5" s="146"/>
      <c r="H5" s="146"/>
      <c r="I5" s="146"/>
      <c r="Q5" s="182" t="s">
        <v>369</v>
      </c>
      <c r="R5" s="183"/>
    </row>
    <row r="6" spans="1:18" x14ac:dyDescent="0.25">
      <c r="A6" s="146"/>
      <c r="B6" s="146"/>
      <c r="C6" s="146"/>
      <c r="D6" s="146"/>
      <c r="E6" s="146"/>
      <c r="F6" s="146"/>
      <c r="G6" s="146"/>
      <c r="H6" s="146"/>
      <c r="I6" s="146"/>
      <c r="Q6" s="300" t="s">
        <v>86</v>
      </c>
      <c r="R6" s="353" t="s">
        <v>313</v>
      </c>
    </row>
    <row r="7" spans="1:18" x14ac:dyDescent="0.25">
      <c r="A7" s="146"/>
      <c r="B7" s="146"/>
      <c r="C7" s="146"/>
      <c r="D7" s="146"/>
      <c r="E7" s="146"/>
      <c r="F7" s="146"/>
      <c r="G7" s="146"/>
      <c r="H7" s="146"/>
      <c r="I7" s="146"/>
      <c r="Q7" s="301" t="s">
        <v>87</v>
      </c>
      <c r="R7" s="354" t="s">
        <v>314</v>
      </c>
    </row>
    <row r="8" spans="1:18" x14ac:dyDescent="0.25">
      <c r="A8" s="146"/>
      <c r="B8" s="146"/>
      <c r="C8" s="146"/>
      <c r="D8" s="146"/>
      <c r="E8" s="146"/>
      <c r="F8" s="146"/>
      <c r="G8" s="146"/>
      <c r="H8" s="146"/>
      <c r="I8" s="146"/>
      <c r="Q8" s="303" t="s">
        <v>504</v>
      </c>
      <c r="R8" s="550" t="s">
        <v>315</v>
      </c>
    </row>
    <row r="9" spans="1:18" x14ac:dyDescent="0.25">
      <c r="A9" s="146"/>
      <c r="B9" s="146"/>
      <c r="C9" s="146"/>
      <c r="D9" s="146"/>
      <c r="E9" s="146"/>
      <c r="F9" s="146"/>
      <c r="G9" s="146"/>
      <c r="H9" s="146"/>
      <c r="I9" s="146"/>
    </row>
    <row r="10" spans="1:18" x14ac:dyDescent="0.25">
      <c r="A10" s="146"/>
      <c r="B10" s="146"/>
      <c r="C10" s="146"/>
      <c r="D10" s="146"/>
      <c r="E10" s="146"/>
      <c r="F10" s="146"/>
      <c r="G10" s="146"/>
      <c r="H10" s="146"/>
      <c r="I10" s="146"/>
    </row>
    <row r="11" spans="1:18" x14ac:dyDescent="0.25">
      <c r="A11" s="146"/>
      <c r="B11" s="146"/>
      <c r="C11" s="146"/>
      <c r="D11" s="146"/>
      <c r="E11" s="146"/>
      <c r="F11" s="146"/>
      <c r="G11" s="146"/>
      <c r="H11" s="146"/>
      <c r="I11" s="146"/>
    </row>
    <row r="12" spans="1:18" x14ac:dyDescent="0.25">
      <c r="A12" s="146"/>
      <c r="B12" s="146"/>
      <c r="C12" s="146"/>
      <c r="D12" s="146"/>
      <c r="E12" s="146"/>
      <c r="F12" s="146"/>
      <c r="G12" s="146"/>
      <c r="H12" s="146"/>
      <c r="I12" s="146"/>
    </row>
    <row r="13" spans="1:18" x14ac:dyDescent="0.25">
      <c r="A13" s="146"/>
      <c r="B13" s="146"/>
      <c r="C13" s="146"/>
      <c r="D13" s="146"/>
      <c r="E13" s="146"/>
      <c r="F13" s="146"/>
      <c r="G13" s="146"/>
      <c r="H13" s="146"/>
      <c r="I13" s="146"/>
    </row>
    <row r="14" spans="1:18" x14ac:dyDescent="0.25">
      <c r="A14" s="146"/>
      <c r="B14" s="146"/>
      <c r="C14" s="146"/>
      <c r="D14" s="146"/>
      <c r="E14" s="146"/>
      <c r="F14" s="146"/>
      <c r="G14" s="146"/>
      <c r="H14" s="146"/>
      <c r="I14" s="146"/>
    </row>
    <row r="15" spans="1:18" x14ac:dyDescent="0.25">
      <c r="A15" s="146"/>
      <c r="B15" s="146"/>
      <c r="C15" s="146"/>
      <c r="D15" s="146"/>
      <c r="E15" s="146"/>
      <c r="F15" s="146"/>
      <c r="G15" s="146"/>
      <c r="H15" s="146"/>
      <c r="I15" s="146"/>
    </row>
    <row r="16" spans="1:18" x14ac:dyDescent="0.25">
      <c r="A16" s="146"/>
      <c r="B16" s="146"/>
      <c r="C16" s="146"/>
      <c r="D16" s="146"/>
      <c r="E16" s="146"/>
      <c r="F16" s="146"/>
      <c r="G16" s="146"/>
      <c r="H16" s="146"/>
      <c r="I16" s="146"/>
    </row>
    <row r="17" spans="1:12" x14ac:dyDescent="0.25">
      <c r="A17" s="146"/>
      <c r="B17" s="146"/>
      <c r="C17" s="146"/>
      <c r="D17" s="146"/>
      <c r="E17" s="146"/>
      <c r="F17" s="146"/>
      <c r="G17" s="146"/>
      <c r="H17" s="146"/>
      <c r="I17" s="146"/>
    </row>
    <row r="18" spans="1:12" x14ac:dyDescent="0.25">
      <c r="A18" s="146"/>
      <c r="B18" s="146"/>
      <c r="C18" s="146"/>
      <c r="D18" s="146"/>
      <c r="E18" s="146"/>
      <c r="F18" s="146"/>
      <c r="G18" s="146"/>
      <c r="H18" s="146"/>
      <c r="I18" s="146"/>
    </row>
    <row r="19" spans="1:12" x14ac:dyDescent="0.25">
      <c r="A19" s="146"/>
      <c r="B19" s="146"/>
      <c r="C19" s="146"/>
      <c r="D19" s="146"/>
      <c r="E19" s="146"/>
      <c r="F19" s="146"/>
      <c r="G19" s="146"/>
      <c r="H19" s="146"/>
      <c r="I19" s="146"/>
    </row>
    <row r="20" spans="1:12" x14ac:dyDescent="0.25">
      <c r="A20" s="146"/>
      <c r="B20" s="146"/>
      <c r="C20" s="146"/>
      <c r="D20" s="146"/>
      <c r="E20" s="146"/>
      <c r="F20" s="146"/>
      <c r="G20" s="146"/>
      <c r="H20" s="146"/>
      <c r="I20" s="146"/>
    </row>
    <row r="21" spans="1:12" x14ac:dyDescent="0.25">
      <c r="A21" s="146"/>
      <c r="B21" s="146"/>
      <c r="C21" s="146"/>
      <c r="D21" s="146"/>
      <c r="E21" s="146"/>
      <c r="F21" s="146"/>
      <c r="G21" s="146"/>
      <c r="H21" s="146"/>
      <c r="I21" s="146"/>
    </row>
    <row r="24" spans="1:12" x14ac:dyDescent="0.25">
      <c r="C24" s="575" t="s">
        <v>499</v>
      </c>
      <c r="D24" s="575"/>
      <c r="E24" s="575"/>
      <c r="F24" s="575"/>
      <c r="G24" s="575"/>
      <c r="H24" s="32"/>
      <c r="I24" s="575" t="s">
        <v>500</v>
      </c>
      <c r="J24" s="575"/>
      <c r="K24" s="575"/>
      <c r="L24" s="575"/>
    </row>
    <row r="25" spans="1:12" x14ac:dyDescent="0.25">
      <c r="A25" s="135"/>
      <c r="B25" s="9"/>
      <c r="C25" s="84">
        <v>2016</v>
      </c>
      <c r="D25" s="84">
        <v>2017</v>
      </c>
      <c r="E25" s="84">
        <v>2018</v>
      </c>
      <c r="F25" s="84">
        <v>2019</v>
      </c>
      <c r="G25" s="84">
        <v>2020</v>
      </c>
      <c r="H25" s="35"/>
      <c r="I25" s="84">
        <v>2017</v>
      </c>
      <c r="J25" s="84">
        <v>2018</v>
      </c>
      <c r="K25" s="84">
        <v>2019</v>
      </c>
      <c r="L25" s="84">
        <v>2020</v>
      </c>
    </row>
    <row r="26" spans="1:12" x14ac:dyDescent="0.25">
      <c r="A26" s="135"/>
      <c r="B26" s="498" t="s">
        <v>86</v>
      </c>
      <c r="C26" s="85">
        <v>3.2805167486000002</v>
      </c>
      <c r="D26" s="85">
        <v>2.9049302739999998</v>
      </c>
      <c r="E26" s="85">
        <v>2.6793414876999999</v>
      </c>
      <c r="F26" s="85">
        <v>2.9224402904</v>
      </c>
      <c r="G26" s="85">
        <v>3.0655103660999998</v>
      </c>
      <c r="H26" s="156" t="s">
        <v>86</v>
      </c>
      <c r="I26" s="20">
        <f t="shared" ref="I26:L27" si="0">D26-C26</f>
        <v>-0.37558647460000039</v>
      </c>
      <c r="J26" s="20">
        <f t="shared" si="0"/>
        <v>-0.2255887862999999</v>
      </c>
      <c r="K26" s="20">
        <f t="shared" si="0"/>
        <v>0.24309880270000006</v>
      </c>
      <c r="L26" s="20">
        <f t="shared" si="0"/>
        <v>0.14307007569999985</v>
      </c>
    </row>
    <row r="27" spans="1:12" ht="26.25" x14ac:dyDescent="0.25">
      <c r="A27" s="135"/>
      <c r="B27" s="500" t="s">
        <v>87</v>
      </c>
      <c r="C27" s="86">
        <v>73.406096473000005</v>
      </c>
      <c r="D27" s="86">
        <v>76.143443848999993</v>
      </c>
      <c r="E27" s="86">
        <v>85.957929088</v>
      </c>
      <c r="F27" s="86">
        <v>93.319229507000003</v>
      </c>
      <c r="G27" s="86">
        <v>95.417730383000006</v>
      </c>
      <c r="H27" s="501" t="s">
        <v>87</v>
      </c>
      <c r="I27" s="68">
        <f t="shared" si="0"/>
        <v>2.7373473759999882</v>
      </c>
      <c r="J27" s="68">
        <f t="shared" si="0"/>
        <v>9.8144852390000068</v>
      </c>
      <c r="K27" s="68">
        <f t="shared" si="0"/>
        <v>7.3613004190000026</v>
      </c>
      <c r="L27" s="68">
        <f t="shared" si="0"/>
        <v>2.0985008760000028</v>
      </c>
    </row>
    <row r="28" spans="1:12" x14ac:dyDescent="0.25">
      <c r="A28"/>
      <c r="B28" s="499" t="s">
        <v>317</v>
      </c>
      <c r="C28" s="85">
        <f>+C27+C26</f>
        <v>76.686613221599998</v>
      </c>
      <c r="D28" s="85">
        <f>+D27+D26</f>
        <v>79.048374122999988</v>
      </c>
      <c r="E28" s="85">
        <f>+E27+E26</f>
        <v>88.637270575700001</v>
      </c>
      <c r="F28" s="85">
        <f>+F27+F26</f>
        <v>96.241669797400007</v>
      </c>
      <c r="G28" s="85">
        <f>+G27+G26</f>
        <v>98.483240749100005</v>
      </c>
      <c r="H28" s="30" t="s">
        <v>457</v>
      </c>
      <c r="I28" s="12">
        <f>+SUM(I26:I27)</f>
        <v>2.3617609013999878</v>
      </c>
      <c r="J28" s="12">
        <f>+SUM(J26:J27)</f>
        <v>9.5888964527000073</v>
      </c>
      <c r="K28" s="12">
        <f>+SUM(K26:K27)</f>
        <v>7.6043992217000032</v>
      </c>
      <c r="L28" s="12">
        <f>+SUM(L26:L27)</f>
        <v>2.2415709517000026</v>
      </c>
    </row>
    <row r="29" spans="1:12" x14ac:dyDescent="0.25">
      <c r="A29" s="370" t="s">
        <v>549</v>
      </c>
      <c r="B29"/>
      <c r="C29"/>
      <c r="D29" s="10"/>
      <c r="E29"/>
      <c r="F29"/>
      <c r="G29"/>
      <c r="H29"/>
      <c r="I29" s="10"/>
      <c r="J29" s="27"/>
      <c r="K29" s="27"/>
      <c r="L29" s="27"/>
    </row>
    <row r="33" spans="1:7" x14ac:dyDescent="0.25">
      <c r="C33" s="155" t="s">
        <v>316</v>
      </c>
      <c r="D33" s="134" t="s">
        <v>242</v>
      </c>
      <c r="E33" s="475" t="s">
        <v>241</v>
      </c>
      <c r="F33" s="475" t="s">
        <v>498</v>
      </c>
    </row>
    <row r="34" spans="1:7" x14ac:dyDescent="0.25">
      <c r="A34" s="149">
        <f t="shared" ref="A34:A81" si="1">YEAR(B34)</f>
        <v>2017</v>
      </c>
      <c r="B34" s="450">
        <v>42736</v>
      </c>
      <c r="C34" s="451">
        <v>75.979681515999999</v>
      </c>
      <c r="D34" s="143" t="e">
        <v>#N/A</v>
      </c>
      <c r="E34" s="452"/>
      <c r="F34" s="452">
        <v>75.979681515999999</v>
      </c>
      <c r="G34" s="140"/>
    </row>
    <row r="35" spans="1:7" x14ac:dyDescent="0.25">
      <c r="A35" s="149">
        <f t="shared" si="1"/>
        <v>2017</v>
      </c>
      <c r="B35" s="450">
        <v>42767</v>
      </c>
      <c r="C35" s="451">
        <v>76.625913749999995</v>
      </c>
      <c r="D35" s="143" t="e">
        <v>#N/A</v>
      </c>
      <c r="E35" s="452">
        <f t="shared" ref="E35:E44" si="2">AVERAGEIF($A$34:$A$95,A35,$F$34:$F$95)</f>
        <v>79.973231072749996</v>
      </c>
      <c r="F35" s="452">
        <v>76.625913749999995</v>
      </c>
      <c r="G35" s="140"/>
    </row>
    <row r="36" spans="1:7" x14ac:dyDescent="0.25">
      <c r="A36" s="149">
        <f t="shared" si="1"/>
        <v>2017</v>
      </c>
      <c r="B36" s="450">
        <v>42795</v>
      </c>
      <c r="C36" s="451">
        <v>78.418810065000002</v>
      </c>
      <c r="D36" s="143" t="e">
        <v>#N/A</v>
      </c>
      <c r="E36" s="452">
        <f t="shared" si="2"/>
        <v>79.973231072749996</v>
      </c>
      <c r="F36" s="452">
        <v>78.418810065000002</v>
      </c>
      <c r="G36" s="140"/>
    </row>
    <row r="37" spans="1:7" x14ac:dyDescent="0.25">
      <c r="A37" s="149">
        <f t="shared" si="1"/>
        <v>2017</v>
      </c>
      <c r="B37" s="450">
        <v>42826</v>
      </c>
      <c r="C37" s="451">
        <v>78.502159832999993</v>
      </c>
      <c r="D37" s="143" t="e">
        <v>#N/A</v>
      </c>
      <c r="E37" s="452">
        <f t="shared" si="2"/>
        <v>79.973231072749996</v>
      </c>
      <c r="F37" s="452">
        <v>78.502159832999993</v>
      </c>
      <c r="G37" s="140"/>
    </row>
    <row r="38" spans="1:7" x14ac:dyDescent="0.25">
      <c r="A38" s="149">
        <f t="shared" si="1"/>
        <v>2017</v>
      </c>
      <c r="B38" s="450">
        <v>42856</v>
      </c>
      <c r="C38" s="451">
        <v>78.371707870999998</v>
      </c>
      <c r="D38" s="143" t="e">
        <v>#N/A</v>
      </c>
      <c r="E38" s="452">
        <f t="shared" si="2"/>
        <v>79.973231072749996</v>
      </c>
      <c r="F38" s="452">
        <v>78.371707870999998</v>
      </c>
      <c r="G38" s="140"/>
    </row>
    <row r="39" spans="1:7" x14ac:dyDescent="0.25">
      <c r="A39" s="149">
        <f t="shared" si="1"/>
        <v>2017</v>
      </c>
      <c r="B39" s="450">
        <v>42887</v>
      </c>
      <c r="C39" s="451">
        <v>78.987322599999999</v>
      </c>
      <c r="D39" s="143" t="e">
        <v>#N/A</v>
      </c>
      <c r="E39" s="452">
        <f t="shared" si="2"/>
        <v>79.973231072749996</v>
      </c>
      <c r="F39" s="452">
        <v>78.987322599999999</v>
      </c>
      <c r="G39" s="140"/>
    </row>
    <row r="40" spans="1:7" x14ac:dyDescent="0.25">
      <c r="A40" s="149">
        <f t="shared" si="1"/>
        <v>2017</v>
      </c>
      <c r="B40" s="450">
        <v>42917</v>
      </c>
      <c r="C40" s="451">
        <v>79.955689226000004</v>
      </c>
      <c r="D40" s="143" t="e">
        <v>#N/A</v>
      </c>
      <c r="E40" s="452">
        <f t="shared" si="2"/>
        <v>79.973231072749996</v>
      </c>
      <c r="F40" s="452">
        <v>79.955689226000004</v>
      </c>
      <c r="G40" s="140"/>
    </row>
    <row r="41" spans="1:7" x14ac:dyDescent="0.25">
      <c r="A41" s="149">
        <f t="shared" si="1"/>
        <v>2017</v>
      </c>
      <c r="B41" s="450">
        <v>42948</v>
      </c>
      <c r="C41" s="451">
        <v>79.936718225999996</v>
      </c>
      <c r="D41" s="143" t="e">
        <v>#N/A</v>
      </c>
      <c r="E41" s="452">
        <f t="shared" si="2"/>
        <v>79.973231072749996</v>
      </c>
      <c r="F41" s="452">
        <v>79.936718225999996</v>
      </c>
      <c r="G41" s="140"/>
    </row>
    <row r="42" spans="1:7" x14ac:dyDescent="0.25">
      <c r="A42" s="149">
        <f t="shared" si="1"/>
        <v>2017</v>
      </c>
      <c r="B42" s="450">
        <v>42979</v>
      </c>
      <c r="C42" s="451">
        <v>81.133553966999997</v>
      </c>
      <c r="D42" s="143" t="e">
        <v>#N/A</v>
      </c>
      <c r="E42" s="452">
        <f t="shared" si="2"/>
        <v>79.973231072749996</v>
      </c>
      <c r="F42" s="452">
        <v>81.133553966999997</v>
      </c>
      <c r="G42" s="140"/>
    </row>
    <row r="43" spans="1:7" x14ac:dyDescent="0.25">
      <c r="A43" s="149">
        <f t="shared" si="1"/>
        <v>2017</v>
      </c>
      <c r="B43" s="450">
        <v>43009</v>
      </c>
      <c r="C43" s="451">
        <v>82.268117064999998</v>
      </c>
      <c r="D43" s="143" t="e">
        <v>#N/A</v>
      </c>
      <c r="E43" s="452">
        <f t="shared" si="2"/>
        <v>79.973231072749996</v>
      </c>
      <c r="F43" s="452">
        <v>82.268117064999998</v>
      </c>
      <c r="G43" s="140"/>
    </row>
    <row r="44" spans="1:7" x14ac:dyDescent="0.25">
      <c r="A44" s="149">
        <f t="shared" si="1"/>
        <v>2017</v>
      </c>
      <c r="B44" s="450">
        <v>43040</v>
      </c>
      <c r="C44" s="451">
        <v>84.499417367000007</v>
      </c>
      <c r="D44" s="143" t="e">
        <v>#N/A</v>
      </c>
      <c r="E44" s="452">
        <f t="shared" si="2"/>
        <v>79.973231072749996</v>
      </c>
      <c r="F44" s="452">
        <v>84.499417367000007</v>
      </c>
      <c r="G44" s="140"/>
    </row>
    <row r="45" spans="1:7" x14ac:dyDescent="0.25">
      <c r="A45" s="149">
        <f t="shared" si="1"/>
        <v>2017</v>
      </c>
      <c r="B45" s="450">
        <v>43070</v>
      </c>
      <c r="C45" s="451">
        <v>84.999681386999995</v>
      </c>
      <c r="D45" s="143" t="e">
        <v>#N/A</v>
      </c>
      <c r="E45" s="452"/>
      <c r="F45" s="452">
        <v>84.999681386999995</v>
      </c>
      <c r="G45" s="140"/>
    </row>
    <row r="46" spans="1:7" x14ac:dyDescent="0.25">
      <c r="A46" s="149">
        <f t="shared" si="1"/>
        <v>2018</v>
      </c>
      <c r="B46" s="450">
        <v>43101</v>
      </c>
      <c r="C46" s="451">
        <v>83.432426323000001</v>
      </c>
      <c r="D46" s="143" t="e">
        <v>#N/A</v>
      </c>
      <c r="E46" s="452"/>
      <c r="F46" s="452">
        <v>83.432426323000001</v>
      </c>
      <c r="G46" s="140"/>
    </row>
    <row r="47" spans="1:7" x14ac:dyDescent="0.25">
      <c r="A47" s="149">
        <f t="shared" si="1"/>
        <v>2018</v>
      </c>
      <c r="B47" s="450">
        <v>43132</v>
      </c>
      <c r="C47" s="451">
        <v>85.163614499999994</v>
      </c>
      <c r="D47" s="143" t="e">
        <v>#N/A</v>
      </c>
      <c r="E47" s="452">
        <f t="shared" ref="E47" si="3">AVERAGEIF($A$34:$A$95,A47,$F$34:$F$95)</f>
        <v>89.545423283749983</v>
      </c>
      <c r="F47" s="452">
        <v>85.163614499999994</v>
      </c>
      <c r="G47" s="140"/>
    </row>
    <row r="48" spans="1:7" x14ac:dyDescent="0.25">
      <c r="A48" s="149">
        <f t="shared" si="1"/>
        <v>2018</v>
      </c>
      <c r="B48" s="450">
        <v>43160</v>
      </c>
      <c r="C48" s="451">
        <v>86.223440934999999</v>
      </c>
      <c r="D48" s="143" t="e">
        <v>#N/A</v>
      </c>
      <c r="E48" s="452">
        <f t="shared" ref="E48:E56" si="4">AVERAGEIF($A$34:$A$95,A48,$F$34:$F$95)</f>
        <v>89.545423283749983</v>
      </c>
      <c r="F48" s="452">
        <v>86.223440934999999</v>
      </c>
      <c r="G48" s="140"/>
    </row>
    <row r="49" spans="1:7" x14ac:dyDescent="0.25">
      <c r="A49" s="149">
        <f t="shared" si="1"/>
        <v>2018</v>
      </c>
      <c r="B49" s="450">
        <v>43191</v>
      </c>
      <c r="C49" s="451">
        <v>86.596001200000003</v>
      </c>
      <c r="D49" s="143" t="e">
        <v>#N/A</v>
      </c>
      <c r="E49" s="452">
        <f t="shared" si="4"/>
        <v>89.545423283749983</v>
      </c>
      <c r="F49" s="452">
        <v>86.596001200000003</v>
      </c>
      <c r="G49" s="140"/>
    </row>
    <row r="50" spans="1:7" x14ac:dyDescent="0.25">
      <c r="A50" s="149">
        <f t="shared" si="1"/>
        <v>2018</v>
      </c>
      <c r="B50" s="450">
        <v>43221</v>
      </c>
      <c r="C50" s="451">
        <v>87.530164612999997</v>
      </c>
      <c r="D50" s="143" t="e">
        <v>#N/A</v>
      </c>
      <c r="E50" s="452">
        <f t="shared" si="4"/>
        <v>89.545423283749983</v>
      </c>
      <c r="F50" s="452">
        <v>87.530164612999997</v>
      </c>
      <c r="G50" s="140"/>
    </row>
    <row r="51" spans="1:7" x14ac:dyDescent="0.25">
      <c r="A51" s="149">
        <f t="shared" si="1"/>
        <v>2018</v>
      </c>
      <c r="B51" s="450">
        <v>43252</v>
      </c>
      <c r="C51" s="451">
        <v>88.033588899999998</v>
      </c>
      <c r="D51" s="143" t="e">
        <v>#N/A</v>
      </c>
      <c r="E51" s="452">
        <f t="shared" si="4"/>
        <v>89.545423283749983</v>
      </c>
      <c r="F51" s="452">
        <v>88.033588899999998</v>
      </c>
      <c r="G51" s="140"/>
    </row>
    <row r="52" spans="1:7" x14ac:dyDescent="0.25">
      <c r="A52" s="149">
        <f t="shared" si="1"/>
        <v>2018</v>
      </c>
      <c r="B52" s="450">
        <v>43282</v>
      </c>
      <c r="C52" s="451">
        <v>89.794047613000004</v>
      </c>
      <c r="D52" s="143" t="e">
        <v>#N/A</v>
      </c>
      <c r="E52" s="452">
        <f t="shared" si="4"/>
        <v>89.545423283749983</v>
      </c>
      <c r="F52" s="452">
        <v>89.794047613000004</v>
      </c>
      <c r="G52" s="140"/>
    </row>
    <row r="53" spans="1:7" x14ac:dyDescent="0.25">
      <c r="A53" s="149">
        <f t="shared" si="1"/>
        <v>2018</v>
      </c>
      <c r="B53" s="450">
        <v>43313</v>
      </c>
      <c r="C53" s="451">
        <v>91.766870128999997</v>
      </c>
      <c r="D53" s="143" t="e">
        <v>#N/A</v>
      </c>
      <c r="E53" s="452">
        <f t="shared" si="4"/>
        <v>89.545423283749983</v>
      </c>
      <c r="F53" s="452">
        <v>91.766870128999997</v>
      </c>
      <c r="G53" s="140"/>
    </row>
    <row r="54" spans="1:7" x14ac:dyDescent="0.25">
      <c r="A54" s="149">
        <f t="shared" si="1"/>
        <v>2018</v>
      </c>
      <c r="B54" s="450">
        <v>43344</v>
      </c>
      <c r="C54" s="451">
        <v>93.001004332999997</v>
      </c>
      <c r="D54" s="143" t="e">
        <v>#N/A</v>
      </c>
      <c r="E54" s="452">
        <f t="shared" si="4"/>
        <v>89.545423283749983</v>
      </c>
      <c r="F54" s="452">
        <v>93.001004332999997</v>
      </c>
      <c r="G54" s="140"/>
    </row>
    <row r="55" spans="1:7" x14ac:dyDescent="0.25">
      <c r="A55" s="149">
        <f t="shared" si="1"/>
        <v>2018</v>
      </c>
      <c r="B55" s="450">
        <v>43374</v>
      </c>
      <c r="C55" s="451">
        <v>93.852101226000002</v>
      </c>
      <c r="D55" s="143" t="e">
        <v>#N/A</v>
      </c>
      <c r="E55" s="452">
        <f t="shared" si="4"/>
        <v>89.545423283749983</v>
      </c>
      <c r="F55" s="452">
        <v>93.852101226000002</v>
      </c>
      <c r="G55" s="140"/>
    </row>
    <row r="56" spans="1:7" x14ac:dyDescent="0.25">
      <c r="A56" s="149">
        <f t="shared" si="1"/>
        <v>2018</v>
      </c>
      <c r="B56" s="450">
        <v>43405</v>
      </c>
      <c r="C56" s="451">
        <v>94.835219632999994</v>
      </c>
      <c r="D56" s="143" t="e">
        <v>#N/A</v>
      </c>
      <c r="E56" s="452">
        <f t="shared" si="4"/>
        <v>89.545423283749983</v>
      </c>
      <c r="F56" s="452">
        <v>94.835219632999994</v>
      </c>
      <c r="G56" s="140"/>
    </row>
    <row r="57" spans="1:7" x14ac:dyDescent="0.25">
      <c r="A57" s="149">
        <f t="shared" si="1"/>
        <v>2018</v>
      </c>
      <c r="B57" s="450">
        <v>43435</v>
      </c>
      <c r="C57" s="451">
        <v>94.316599999999994</v>
      </c>
      <c r="D57" s="143" t="e">
        <v>#N/A</v>
      </c>
      <c r="E57" s="452"/>
      <c r="F57" s="452">
        <v>94.316599999999994</v>
      </c>
      <c r="G57" s="140"/>
    </row>
    <row r="58" spans="1:7" x14ac:dyDescent="0.25">
      <c r="A58" s="149">
        <f t="shared" si="1"/>
        <v>2019</v>
      </c>
      <c r="B58" s="450">
        <v>43466</v>
      </c>
      <c r="C58" s="451">
        <v>93.990560000000002</v>
      </c>
      <c r="D58" s="143">
        <v>93.990560000000002</v>
      </c>
      <c r="E58" s="452"/>
      <c r="F58" s="452">
        <v>93.990560000000002</v>
      </c>
      <c r="G58" s="140"/>
    </row>
    <row r="59" spans="1:7" x14ac:dyDescent="0.25">
      <c r="A59" s="149">
        <f t="shared" si="1"/>
        <v>2019</v>
      </c>
      <c r="B59" s="450">
        <v>43497</v>
      </c>
      <c r="C59" s="451" t="e">
        <v>#N/A</v>
      </c>
      <c r="D59" s="143">
        <v>95.550640000000001</v>
      </c>
      <c r="E59" s="452">
        <f t="shared" ref="E59" si="5">AVERAGEIF($A$34:$A$95,A59,$F$34:$F$95)</f>
        <v>97.133475833333321</v>
      </c>
      <c r="F59" s="452">
        <v>95.550640000000001</v>
      </c>
      <c r="G59" s="140"/>
    </row>
    <row r="60" spans="1:7" x14ac:dyDescent="0.25">
      <c r="A60" s="149">
        <f t="shared" si="1"/>
        <v>2019</v>
      </c>
      <c r="B60" s="450">
        <v>43525</v>
      </c>
      <c r="C60" s="451" t="e">
        <v>#N/A</v>
      </c>
      <c r="D60" s="143">
        <v>96.228809999999996</v>
      </c>
      <c r="E60" s="452">
        <f t="shared" ref="E60:E68" si="6">AVERAGEIF($A$34:$A$95,A60,$F$34:$F$95)</f>
        <v>97.133475833333321</v>
      </c>
      <c r="F60" s="452">
        <v>96.228809999999996</v>
      </c>
      <c r="G60" s="140"/>
    </row>
    <row r="61" spans="1:7" x14ac:dyDescent="0.25">
      <c r="A61" s="149">
        <f t="shared" si="1"/>
        <v>2019</v>
      </c>
      <c r="B61" s="450">
        <v>43556</v>
      </c>
      <c r="C61" s="451" t="e">
        <v>#N/A</v>
      </c>
      <c r="D61" s="143">
        <v>96.742050000000006</v>
      </c>
      <c r="E61" s="452">
        <f t="shared" si="6"/>
        <v>97.133475833333321</v>
      </c>
      <c r="F61" s="452">
        <v>96.742050000000006</v>
      </c>
      <c r="G61" s="140"/>
    </row>
    <row r="62" spans="1:7" x14ac:dyDescent="0.25">
      <c r="A62" s="149">
        <f t="shared" si="1"/>
        <v>2019</v>
      </c>
      <c r="B62" s="450">
        <v>43586</v>
      </c>
      <c r="C62" s="451" t="e">
        <v>#N/A</v>
      </c>
      <c r="D62" s="143">
        <v>97.168840000000003</v>
      </c>
      <c r="E62" s="452">
        <f t="shared" si="6"/>
        <v>97.133475833333321</v>
      </c>
      <c r="F62" s="452">
        <v>97.168840000000003</v>
      </c>
      <c r="G62" s="140"/>
    </row>
    <row r="63" spans="1:7" x14ac:dyDescent="0.25">
      <c r="A63" s="149">
        <f t="shared" si="1"/>
        <v>2019</v>
      </c>
      <c r="B63" s="450">
        <v>43617</v>
      </c>
      <c r="C63" s="451" t="e">
        <v>#N/A</v>
      </c>
      <c r="D63" s="143">
        <v>97.418279999999996</v>
      </c>
      <c r="E63" s="452">
        <f t="shared" si="6"/>
        <v>97.133475833333321</v>
      </c>
      <c r="F63" s="452">
        <v>97.418279999999996</v>
      </c>
      <c r="G63" s="140"/>
    </row>
    <row r="64" spans="1:7" x14ac:dyDescent="0.25">
      <c r="A64" s="149">
        <f t="shared" si="1"/>
        <v>2019</v>
      </c>
      <c r="B64" s="450">
        <v>43647</v>
      </c>
      <c r="C64" s="451" t="e">
        <v>#N/A</v>
      </c>
      <c r="D64" s="143">
        <v>97.551029999999997</v>
      </c>
      <c r="E64" s="452">
        <f t="shared" si="6"/>
        <v>97.133475833333321</v>
      </c>
      <c r="F64" s="452">
        <v>97.551029999999997</v>
      </c>
      <c r="G64" s="140"/>
    </row>
    <row r="65" spans="1:7" x14ac:dyDescent="0.25">
      <c r="A65" s="149">
        <f t="shared" si="1"/>
        <v>2019</v>
      </c>
      <c r="B65" s="450">
        <v>43678</v>
      </c>
      <c r="C65" s="451" t="e">
        <v>#N/A</v>
      </c>
      <c r="D65" s="143">
        <v>97.911230000000003</v>
      </c>
      <c r="E65" s="452">
        <f t="shared" si="6"/>
        <v>97.133475833333321</v>
      </c>
      <c r="F65" s="452">
        <v>97.911230000000003</v>
      </c>
      <c r="G65" s="140"/>
    </row>
    <row r="66" spans="1:7" x14ac:dyDescent="0.25">
      <c r="A66" s="149">
        <f t="shared" si="1"/>
        <v>2019</v>
      </c>
      <c r="B66" s="450">
        <v>43709</v>
      </c>
      <c r="C66" s="451" t="e">
        <v>#N/A</v>
      </c>
      <c r="D66" s="143">
        <v>98.100939999999994</v>
      </c>
      <c r="E66" s="452">
        <f t="shared" si="6"/>
        <v>97.133475833333321</v>
      </c>
      <c r="F66" s="452">
        <v>98.100939999999994</v>
      </c>
      <c r="G66" s="140"/>
    </row>
    <row r="67" spans="1:7" x14ac:dyDescent="0.25">
      <c r="A67" s="149">
        <f t="shared" si="1"/>
        <v>2019</v>
      </c>
      <c r="B67" s="450">
        <v>43739</v>
      </c>
      <c r="C67" s="451" t="e">
        <v>#N/A</v>
      </c>
      <c r="D67" s="143">
        <v>98.239710000000002</v>
      </c>
      <c r="E67" s="452">
        <f t="shared" si="6"/>
        <v>97.133475833333321</v>
      </c>
      <c r="F67" s="452">
        <v>98.239710000000002</v>
      </c>
      <c r="G67" s="140"/>
    </row>
    <row r="68" spans="1:7" x14ac:dyDescent="0.25">
      <c r="A68" s="149">
        <f t="shared" si="1"/>
        <v>2019</v>
      </c>
      <c r="B68" s="450">
        <v>43770</v>
      </c>
      <c r="C68" s="451" t="e">
        <v>#N/A</v>
      </c>
      <c r="D68" s="143">
        <v>98.309560000000005</v>
      </c>
      <c r="E68" s="452">
        <f t="shared" si="6"/>
        <v>97.133475833333321</v>
      </c>
      <c r="F68" s="452">
        <v>98.309560000000005</v>
      </c>
      <c r="G68" s="140"/>
    </row>
    <row r="69" spans="1:7" x14ac:dyDescent="0.25">
      <c r="A69" s="149">
        <f t="shared" si="1"/>
        <v>2019</v>
      </c>
      <c r="B69" s="450">
        <v>43800</v>
      </c>
      <c r="C69" s="451" t="e">
        <v>#N/A</v>
      </c>
      <c r="D69" s="143">
        <v>98.390060000000005</v>
      </c>
      <c r="E69" s="452"/>
      <c r="F69" s="452">
        <v>98.390060000000005</v>
      </c>
      <c r="G69" s="140"/>
    </row>
    <row r="70" spans="1:7" x14ac:dyDescent="0.25">
      <c r="A70" s="149">
        <f t="shared" si="1"/>
        <v>2020</v>
      </c>
      <c r="B70" s="450">
        <v>43831</v>
      </c>
      <c r="C70" s="451" t="e">
        <v>#N/A</v>
      </c>
      <c r="D70" s="143">
        <v>98.197680000000005</v>
      </c>
      <c r="E70" s="452"/>
      <c r="F70" s="452">
        <v>98.197680000000005</v>
      </c>
      <c r="G70" s="140"/>
    </row>
    <row r="71" spans="1:7" x14ac:dyDescent="0.25">
      <c r="A71" s="149">
        <f t="shared" si="1"/>
        <v>2020</v>
      </c>
      <c r="B71" s="450">
        <v>43862</v>
      </c>
      <c r="C71" s="451" t="e">
        <v>#N/A</v>
      </c>
      <c r="D71" s="143">
        <v>99.081299999999999</v>
      </c>
      <c r="E71" s="452">
        <f t="shared" ref="E71" si="7">AVERAGEIF($A$34:$A$95,A71,$F$34:$F$95)</f>
        <v>99.391727500000016</v>
      </c>
      <c r="F71" s="452">
        <v>99.081299999999999</v>
      </c>
      <c r="G71" s="140"/>
    </row>
    <row r="72" spans="1:7" x14ac:dyDescent="0.25">
      <c r="A72" s="149">
        <f t="shared" si="1"/>
        <v>2020</v>
      </c>
      <c r="B72" s="450">
        <v>43891</v>
      </c>
      <c r="C72" s="451" t="e">
        <v>#N/A</v>
      </c>
      <c r="D72" s="143">
        <v>99.317250000000001</v>
      </c>
      <c r="E72" s="452">
        <f t="shared" ref="E72:E80" si="8">AVERAGEIF($A$34:$A$95,A72,$F$34:$F$95)</f>
        <v>99.391727500000016</v>
      </c>
      <c r="F72" s="452">
        <v>99.317250000000001</v>
      </c>
      <c r="G72" s="140"/>
    </row>
    <row r="73" spans="1:7" x14ac:dyDescent="0.25">
      <c r="A73" s="149">
        <f t="shared" si="1"/>
        <v>2020</v>
      </c>
      <c r="B73" s="450">
        <v>43922</v>
      </c>
      <c r="C73" s="451" t="e">
        <v>#N/A</v>
      </c>
      <c r="D73" s="143">
        <v>99.399649999999994</v>
      </c>
      <c r="E73" s="452">
        <f t="shared" si="8"/>
        <v>99.391727500000016</v>
      </c>
      <c r="F73" s="452">
        <v>99.399649999999994</v>
      </c>
      <c r="G73" s="140"/>
    </row>
    <row r="74" spans="1:7" x14ac:dyDescent="0.25">
      <c r="A74" s="149">
        <f t="shared" si="1"/>
        <v>2020</v>
      </c>
      <c r="B74" s="450">
        <v>43952</v>
      </c>
      <c r="C74" s="451" t="e">
        <v>#N/A</v>
      </c>
      <c r="D74" s="143">
        <v>99.443560000000005</v>
      </c>
      <c r="E74" s="452">
        <f t="shared" si="8"/>
        <v>99.391727500000016</v>
      </c>
      <c r="F74" s="452">
        <v>99.443560000000005</v>
      </c>
      <c r="G74" s="140"/>
    </row>
    <row r="75" spans="1:7" x14ac:dyDescent="0.25">
      <c r="A75" s="149">
        <f t="shared" si="1"/>
        <v>2020</v>
      </c>
      <c r="B75" s="450">
        <v>43983</v>
      </c>
      <c r="C75" s="451" t="e">
        <v>#N/A</v>
      </c>
      <c r="D75" s="143">
        <v>99.432730000000006</v>
      </c>
      <c r="E75" s="452">
        <f t="shared" si="8"/>
        <v>99.391727500000016</v>
      </c>
      <c r="F75" s="452">
        <v>99.432730000000006</v>
      </c>
      <c r="G75" s="140"/>
    </row>
    <row r="76" spans="1:7" x14ac:dyDescent="0.25">
      <c r="A76" s="149">
        <f t="shared" si="1"/>
        <v>2020</v>
      </c>
      <c r="B76" s="450">
        <v>44013</v>
      </c>
      <c r="C76" s="451" t="e">
        <v>#N/A</v>
      </c>
      <c r="D76" s="143">
        <v>99.346760000000003</v>
      </c>
      <c r="E76" s="452">
        <f t="shared" si="8"/>
        <v>99.391727500000016</v>
      </c>
      <c r="F76" s="452">
        <v>99.346760000000003</v>
      </c>
      <c r="G76" s="140"/>
    </row>
    <row r="77" spans="1:7" x14ac:dyDescent="0.25">
      <c r="A77" s="149">
        <f t="shared" si="1"/>
        <v>2020</v>
      </c>
      <c r="B77" s="450">
        <v>44044</v>
      </c>
      <c r="C77" s="451" t="e">
        <v>#N/A</v>
      </c>
      <c r="D77" s="143">
        <v>99.585809999999995</v>
      </c>
      <c r="E77" s="452">
        <f t="shared" si="8"/>
        <v>99.391727500000016</v>
      </c>
      <c r="F77" s="452">
        <v>99.585809999999995</v>
      </c>
      <c r="G77" s="140"/>
    </row>
    <row r="78" spans="1:7" x14ac:dyDescent="0.25">
      <c r="A78" s="149">
        <f t="shared" si="1"/>
        <v>2020</v>
      </c>
      <c r="B78" s="450">
        <v>44075</v>
      </c>
      <c r="C78" s="451" t="e">
        <v>#N/A</v>
      </c>
      <c r="D78" s="143">
        <v>99.659850000000006</v>
      </c>
      <c r="E78" s="452">
        <f t="shared" si="8"/>
        <v>99.391727500000016</v>
      </c>
      <c r="F78" s="452">
        <v>99.659850000000006</v>
      </c>
      <c r="G78" s="140"/>
    </row>
    <row r="79" spans="1:7" x14ac:dyDescent="0.25">
      <c r="A79" s="149">
        <f t="shared" si="1"/>
        <v>2020</v>
      </c>
      <c r="B79" s="450">
        <v>44105</v>
      </c>
      <c r="C79" s="451" t="e">
        <v>#N/A</v>
      </c>
      <c r="D79" s="143">
        <v>99.721029999999999</v>
      </c>
      <c r="E79" s="452">
        <f t="shared" si="8"/>
        <v>99.391727500000016</v>
      </c>
      <c r="F79" s="452">
        <v>99.721029999999999</v>
      </c>
      <c r="G79" s="140"/>
    </row>
    <row r="80" spans="1:7" x14ac:dyDescent="0.25">
      <c r="A80" s="149">
        <f t="shared" si="1"/>
        <v>2020</v>
      </c>
      <c r="B80" s="450">
        <v>44136</v>
      </c>
      <c r="C80" s="451" t="e">
        <v>#N/A</v>
      </c>
      <c r="D80" s="143">
        <v>99.766050000000007</v>
      </c>
      <c r="E80" s="452">
        <f t="shared" si="8"/>
        <v>99.391727500000016</v>
      </c>
      <c r="F80" s="452">
        <v>99.766050000000007</v>
      </c>
      <c r="G80" s="140"/>
    </row>
    <row r="81" spans="1:7" x14ac:dyDescent="0.25">
      <c r="A81" s="149">
        <f t="shared" si="1"/>
        <v>2020</v>
      </c>
      <c r="B81" s="450">
        <v>44166</v>
      </c>
      <c r="C81" s="451" t="e">
        <v>#N/A</v>
      </c>
      <c r="D81" s="143">
        <v>99.74906</v>
      </c>
      <c r="E81" s="452"/>
      <c r="F81" s="452">
        <v>99.74906</v>
      </c>
      <c r="G81" s="140"/>
    </row>
    <row r="82" spans="1:7" x14ac:dyDescent="0.25">
      <c r="A82" s="149"/>
      <c r="B82" s="450"/>
      <c r="C82" s="149"/>
      <c r="D82" s="452"/>
      <c r="E82" s="149"/>
      <c r="F82" s="452"/>
      <c r="G82" s="140"/>
    </row>
    <row r="83" spans="1:7" x14ac:dyDescent="0.25">
      <c r="A83" s="149"/>
      <c r="B83" s="450"/>
      <c r="C83" s="149"/>
      <c r="D83" s="452"/>
      <c r="E83" s="149"/>
      <c r="F83" s="452"/>
      <c r="G83" s="140"/>
    </row>
    <row r="84" spans="1:7" x14ac:dyDescent="0.25">
      <c r="A84" s="149"/>
      <c r="B84" s="450"/>
      <c r="C84" s="149"/>
      <c r="D84" s="452"/>
      <c r="E84" s="149"/>
      <c r="F84" s="452"/>
      <c r="G84" s="140"/>
    </row>
    <row r="85" spans="1:7" x14ac:dyDescent="0.25">
      <c r="A85" s="149"/>
      <c r="B85" s="450"/>
      <c r="C85" s="149"/>
      <c r="D85" s="452"/>
      <c r="E85" s="149"/>
      <c r="F85" s="452"/>
      <c r="G85" s="140"/>
    </row>
    <row r="86" spans="1:7" x14ac:dyDescent="0.25">
      <c r="A86" s="149"/>
      <c r="B86" s="450"/>
      <c r="C86" s="149"/>
      <c r="D86" s="452"/>
      <c r="E86" s="149"/>
      <c r="F86" s="452"/>
      <c r="G86" s="140"/>
    </row>
    <row r="87" spans="1:7" x14ac:dyDescent="0.25">
      <c r="A87" s="149"/>
      <c r="B87" s="450"/>
      <c r="C87" s="149"/>
      <c r="D87" s="452"/>
      <c r="E87" s="149"/>
      <c r="F87" s="452"/>
      <c r="G87" s="140"/>
    </row>
    <row r="88" spans="1:7" x14ac:dyDescent="0.25">
      <c r="A88" s="75"/>
      <c r="B88" s="75" t="s">
        <v>0</v>
      </c>
      <c r="C88" s="149"/>
      <c r="D88" s="452"/>
      <c r="E88" s="149"/>
      <c r="F88" s="452"/>
      <c r="G88" s="140"/>
    </row>
    <row r="89" spans="1:7" x14ac:dyDescent="0.25">
      <c r="A89" s="30">
        <v>2.5</v>
      </c>
      <c r="B89" s="29">
        <v>-2</v>
      </c>
      <c r="C89" s="149"/>
      <c r="D89" s="452"/>
      <c r="E89" s="149"/>
      <c r="F89" s="452"/>
      <c r="G89" s="140"/>
    </row>
    <row r="90" spans="1:7" x14ac:dyDescent="0.25">
      <c r="A90" s="30">
        <v>2.5</v>
      </c>
      <c r="B90" s="29">
        <v>10</v>
      </c>
      <c r="C90" s="149"/>
      <c r="D90" s="452"/>
      <c r="E90" s="149"/>
      <c r="F90" s="452"/>
      <c r="G90" s="140"/>
    </row>
    <row r="91" spans="1:7" x14ac:dyDescent="0.25">
      <c r="B91" s="136"/>
      <c r="D91" s="142"/>
      <c r="F91" s="142"/>
      <c r="G91" s="140"/>
    </row>
    <row r="92" spans="1:7" x14ac:dyDescent="0.25">
      <c r="B92" s="136"/>
      <c r="D92" s="142"/>
      <c r="F92" s="142"/>
      <c r="G92" s="140"/>
    </row>
    <row r="93" spans="1:7" x14ac:dyDescent="0.25">
      <c r="B93" s="136"/>
      <c r="D93" s="142"/>
      <c r="F93" s="142"/>
      <c r="G93" s="140"/>
    </row>
    <row r="94" spans="1:7" x14ac:dyDescent="0.25">
      <c r="B94" s="136"/>
      <c r="D94" s="142"/>
      <c r="F94" s="142"/>
      <c r="G94" s="140"/>
    </row>
    <row r="95" spans="1:7" x14ac:dyDescent="0.25">
      <c r="B95" s="136"/>
      <c r="D95" s="142"/>
      <c r="F95" s="142"/>
      <c r="G95" s="140"/>
    </row>
    <row r="96" spans="1:7" x14ac:dyDescent="0.25">
      <c r="F96" s="142"/>
      <c r="G96" s="140"/>
    </row>
    <row r="97" spans="6:7" x14ac:dyDescent="0.25">
      <c r="F97" s="142"/>
      <c r="G97" s="140"/>
    </row>
    <row r="98" spans="6:7" x14ac:dyDescent="0.25">
      <c r="F98" s="142"/>
      <c r="G98" s="140"/>
    </row>
    <row r="99" spans="6:7" x14ac:dyDescent="0.25">
      <c r="F99" s="142"/>
      <c r="G99" s="140"/>
    </row>
    <row r="100" spans="6:7" x14ac:dyDescent="0.25">
      <c r="F100" s="142"/>
      <c r="G100" s="140"/>
    </row>
    <row r="101" spans="6:7" x14ac:dyDescent="0.25">
      <c r="F101" s="142"/>
      <c r="G101" s="140"/>
    </row>
    <row r="102" spans="6:7" x14ac:dyDescent="0.25">
      <c r="F102" s="142"/>
      <c r="G102" s="140"/>
    </row>
    <row r="103" spans="6:7" x14ac:dyDescent="0.25">
      <c r="F103" s="142"/>
      <c r="G103" s="140"/>
    </row>
    <row r="104" spans="6:7" x14ac:dyDescent="0.25">
      <c r="F104" s="142"/>
      <c r="G104" s="140"/>
    </row>
    <row r="105" spans="6:7" x14ac:dyDescent="0.25">
      <c r="F105" s="142"/>
    </row>
    <row r="106" spans="6:7" x14ac:dyDescent="0.25">
      <c r="F106" s="142"/>
    </row>
    <row r="107" spans="6:7" x14ac:dyDescent="0.25">
      <c r="F107" s="142"/>
    </row>
    <row r="108" spans="6:7" x14ac:dyDescent="0.25">
      <c r="F108" s="142"/>
    </row>
    <row r="109" spans="6:7" x14ac:dyDescent="0.25">
      <c r="F109" s="142"/>
    </row>
    <row r="110" spans="6:7" x14ac:dyDescent="0.25">
      <c r="F110" s="142"/>
    </row>
    <row r="111" spans="6:7" x14ac:dyDescent="0.25">
      <c r="F111" s="142"/>
    </row>
    <row r="112" spans="6:7" x14ac:dyDescent="0.25">
      <c r="F112" s="142"/>
    </row>
    <row r="113" spans="6:6" x14ac:dyDescent="0.25">
      <c r="F113" s="142"/>
    </row>
    <row r="114" spans="6:6" x14ac:dyDescent="0.25">
      <c r="F114" s="142"/>
    </row>
    <row r="115" spans="6:6" x14ac:dyDescent="0.25">
      <c r="F115" s="142"/>
    </row>
    <row r="116" spans="6:6" x14ac:dyDescent="0.25">
      <c r="F116" s="142"/>
    </row>
    <row r="117" spans="6:6" x14ac:dyDescent="0.25">
      <c r="F117" s="142"/>
    </row>
    <row r="118" spans="6:6" x14ac:dyDescent="0.25">
      <c r="F118" s="142"/>
    </row>
    <row r="119" spans="6:6" x14ac:dyDescent="0.25">
      <c r="F119" s="142"/>
    </row>
    <row r="120" spans="6:6" x14ac:dyDescent="0.25">
      <c r="F120" s="142"/>
    </row>
    <row r="121" spans="6:6" x14ac:dyDescent="0.25">
      <c r="F121" s="142"/>
    </row>
    <row r="122" spans="6:6" x14ac:dyDescent="0.25">
      <c r="F122" s="142"/>
    </row>
    <row r="123" spans="6:6" x14ac:dyDescent="0.25">
      <c r="F123" s="142"/>
    </row>
    <row r="124" spans="6:6" x14ac:dyDescent="0.25">
      <c r="F124" s="142"/>
    </row>
    <row r="125" spans="6:6" x14ac:dyDescent="0.25">
      <c r="F125" s="142"/>
    </row>
    <row r="126" spans="6:6" x14ac:dyDescent="0.25">
      <c r="F126" s="142"/>
    </row>
    <row r="127" spans="6:6" x14ac:dyDescent="0.25">
      <c r="F127" s="142"/>
    </row>
    <row r="128" spans="6:6" x14ac:dyDescent="0.25">
      <c r="F128" s="142"/>
    </row>
    <row r="129" spans="6:6" x14ac:dyDescent="0.25">
      <c r="F129" s="142"/>
    </row>
  </sheetData>
  <mergeCells count="2">
    <mergeCell ref="C24:G24"/>
    <mergeCell ref="I24:L24"/>
  </mergeCells>
  <conditionalFormatting sqref="C34">
    <cfRule type="expression" dxfId="48" priority="6" stopIfTrue="1">
      <formula>ISNA(C34)</formula>
    </cfRule>
  </conditionalFormatting>
  <conditionalFormatting sqref="C34">
    <cfRule type="expression" dxfId="47" priority="5" stopIfTrue="1">
      <formula>ISNA(C34)</formula>
    </cfRule>
  </conditionalFormatting>
  <conditionalFormatting sqref="D34">
    <cfRule type="expression" dxfId="46" priority="4" stopIfTrue="1">
      <formula>ISNA(D34)</formula>
    </cfRule>
  </conditionalFormatting>
  <conditionalFormatting sqref="C35:C81">
    <cfRule type="expression" dxfId="45" priority="3" stopIfTrue="1">
      <formula>ISNA(C35)</formula>
    </cfRule>
  </conditionalFormatting>
  <conditionalFormatting sqref="C35:C81">
    <cfRule type="expression" dxfId="44" priority="2" stopIfTrue="1">
      <formula>ISNA(C35)</formula>
    </cfRule>
  </conditionalFormatting>
  <conditionalFormatting sqref="D35:D81">
    <cfRule type="expression" dxfId="43" priority="1" stopIfTrue="1">
      <formula>ISNA(D35)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B131"/>
  <sheetViews>
    <sheetView workbookViewId="0"/>
  </sheetViews>
  <sheetFormatPr defaultRowHeight="15" x14ac:dyDescent="0.25"/>
  <cols>
    <col min="1" max="1" width="9.140625" style="133"/>
    <col min="2" max="2" width="14.7109375" style="133" customWidth="1"/>
    <col min="3" max="13" width="9.140625" style="133"/>
    <col min="14" max="15" width="9.140625" style="135"/>
    <col min="16" max="16" width="9.140625" style="133"/>
    <col min="17" max="17" width="25.85546875" style="133" customWidth="1"/>
    <col min="18" max="18" width="11" style="133" customWidth="1"/>
    <col min="19" max="26" width="9.140625" style="133"/>
    <col min="27" max="28" width="9.140625" style="135"/>
    <col min="29" max="16384" width="9.140625" style="133"/>
  </cols>
  <sheetData>
    <row r="1" spans="1:18" x14ac:dyDescent="0.25">
      <c r="N1" s="150"/>
      <c r="Q1" s="150"/>
    </row>
    <row r="2" spans="1:18" ht="15.75" x14ac:dyDescent="0.25">
      <c r="A2" s="44" t="s">
        <v>547</v>
      </c>
    </row>
    <row r="3" spans="1:18" x14ac:dyDescent="0.25">
      <c r="A3" s="22" t="s">
        <v>16</v>
      </c>
      <c r="L3" s="135"/>
      <c r="M3" s="135"/>
      <c r="Q3" s="139"/>
    </row>
    <row r="4" spans="1:18" x14ac:dyDescent="0.25">
      <c r="A4" s="146"/>
      <c r="B4" s="146"/>
      <c r="C4" s="146"/>
      <c r="D4" s="146"/>
      <c r="E4" s="146"/>
      <c r="F4" s="146"/>
      <c r="G4" s="146"/>
      <c r="H4" s="146"/>
      <c r="I4" s="146"/>
      <c r="J4" s="146"/>
      <c r="K4" s="146"/>
      <c r="L4" s="135"/>
      <c r="M4" s="135"/>
      <c r="Q4" s="139"/>
    </row>
    <row r="5" spans="1:18" x14ac:dyDescent="0.25">
      <c r="A5" s="146"/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35"/>
      <c r="M5" s="135"/>
      <c r="Q5" s="182" t="s">
        <v>369</v>
      </c>
      <c r="R5" s="183"/>
    </row>
    <row r="6" spans="1:18" x14ac:dyDescent="0.25">
      <c r="A6" s="146"/>
      <c r="B6" s="146"/>
      <c r="C6" s="146"/>
      <c r="D6" s="146"/>
      <c r="E6" s="146"/>
      <c r="F6" s="146"/>
      <c r="G6" s="146"/>
      <c r="H6" s="146"/>
      <c r="I6" s="146"/>
      <c r="J6" s="146"/>
      <c r="K6" s="146"/>
      <c r="L6" s="135"/>
      <c r="M6" s="135"/>
      <c r="Q6" s="356" t="s">
        <v>272</v>
      </c>
      <c r="R6" s="237" t="s">
        <v>277</v>
      </c>
    </row>
    <row r="7" spans="1:18" x14ac:dyDescent="0.25">
      <c r="A7" s="146"/>
      <c r="B7" s="146"/>
      <c r="C7" s="146"/>
      <c r="D7" s="146"/>
      <c r="E7" s="146"/>
      <c r="F7" s="146"/>
      <c r="G7" s="146"/>
      <c r="H7" s="146"/>
      <c r="I7" s="146"/>
      <c r="J7" s="146"/>
      <c r="K7" s="146"/>
      <c r="L7" s="135"/>
      <c r="M7" s="135"/>
      <c r="Q7" s="357" t="s">
        <v>273</v>
      </c>
      <c r="R7" s="238" t="s">
        <v>278</v>
      </c>
    </row>
    <row r="8" spans="1:18" x14ac:dyDescent="0.25">
      <c r="A8" s="146"/>
      <c r="B8" s="146"/>
      <c r="C8" s="146"/>
      <c r="D8" s="146"/>
      <c r="E8" s="146"/>
      <c r="F8" s="146"/>
      <c r="G8" s="146"/>
      <c r="H8" s="146"/>
      <c r="I8" s="146"/>
      <c r="J8" s="146"/>
      <c r="K8" s="146"/>
      <c r="L8" s="135"/>
      <c r="M8" s="135"/>
      <c r="Q8" s="357" t="s">
        <v>481</v>
      </c>
      <c r="R8" s="302" t="s">
        <v>279</v>
      </c>
    </row>
    <row r="9" spans="1:18" x14ac:dyDescent="0.25">
      <c r="A9" s="146"/>
      <c r="B9" s="146"/>
      <c r="C9" s="146"/>
      <c r="D9" s="146"/>
      <c r="E9" s="146"/>
      <c r="F9" s="146"/>
      <c r="G9" s="146"/>
      <c r="H9" s="146"/>
      <c r="I9" s="146"/>
      <c r="J9" s="146"/>
      <c r="K9" s="146"/>
      <c r="L9" s="135"/>
      <c r="M9" s="135"/>
      <c r="Q9" s="357" t="s">
        <v>480</v>
      </c>
      <c r="R9" s="302" t="s">
        <v>482</v>
      </c>
    </row>
    <row r="10" spans="1:18" x14ac:dyDescent="0.25">
      <c r="A10" s="146"/>
      <c r="B10" s="146"/>
      <c r="C10" s="146"/>
      <c r="D10" s="146"/>
      <c r="E10" s="146"/>
      <c r="F10" s="146"/>
      <c r="G10" s="146"/>
      <c r="H10" s="146"/>
      <c r="I10" s="146"/>
      <c r="J10" s="146"/>
      <c r="K10" s="146"/>
      <c r="L10" s="135"/>
      <c r="M10" s="135"/>
      <c r="Q10" s="355" t="s">
        <v>210</v>
      </c>
      <c r="R10" s="299" t="s">
        <v>276</v>
      </c>
    </row>
    <row r="11" spans="1:18" x14ac:dyDescent="0.25">
      <c r="A11" s="146"/>
      <c r="B11" s="146"/>
      <c r="C11" s="146"/>
      <c r="D11" s="146"/>
      <c r="E11" s="146"/>
      <c r="F11" s="146"/>
      <c r="G11" s="146"/>
      <c r="H11" s="146"/>
      <c r="I11" s="146"/>
      <c r="J11" s="146"/>
      <c r="K11" s="146"/>
      <c r="L11" s="135"/>
      <c r="M11" s="135"/>
    </row>
    <row r="12" spans="1:18" x14ac:dyDescent="0.25">
      <c r="A12" s="146"/>
      <c r="B12" s="146"/>
      <c r="C12" s="146"/>
      <c r="D12" s="146"/>
      <c r="E12" s="146"/>
      <c r="F12" s="146"/>
      <c r="G12" s="146"/>
      <c r="H12" s="146"/>
      <c r="I12" s="146"/>
      <c r="J12" s="146"/>
      <c r="K12" s="146"/>
      <c r="L12" s="135"/>
      <c r="M12" s="135"/>
    </row>
    <row r="13" spans="1:18" x14ac:dyDescent="0.25">
      <c r="A13" s="146"/>
      <c r="B13" s="146"/>
      <c r="C13" s="146"/>
      <c r="D13" s="146"/>
      <c r="E13" s="146"/>
      <c r="F13" s="146"/>
      <c r="G13" s="146"/>
      <c r="H13" s="146"/>
      <c r="I13" s="146"/>
      <c r="J13" s="146"/>
      <c r="K13" s="146"/>
      <c r="L13" s="135"/>
      <c r="M13" s="135"/>
    </row>
    <row r="14" spans="1:18" x14ac:dyDescent="0.25">
      <c r="A14" s="146"/>
      <c r="B14" s="146"/>
      <c r="C14" s="146"/>
      <c r="D14" s="146"/>
      <c r="E14" s="146"/>
      <c r="F14" s="146"/>
      <c r="G14" s="146"/>
      <c r="H14" s="146"/>
      <c r="I14" s="146"/>
      <c r="J14" s="146"/>
      <c r="K14" s="146"/>
      <c r="L14" s="135"/>
      <c r="M14" s="135"/>
    </row>
    <row r="15" spans="1:18" x14ac:dyDescent="0.25">
      <c r="A15" s="146"/>
      <c r="B15" s="146"/>
      <c r="C15" s="146"/>
      <c r="D15" s="146"/>
      <c r="E15" s="146"/>
      <c r="F15" s="146"/>
      <c r="G15" s="146"/>
      <c r="H15" s="146"/>
      <c r="I15" s="146"/>
      <c r="J15" s="146"/>
      <c r="K15" s="146"/>
      <c r="L15" s="135"/>
      <c r="M15" s="135"/>
    </row>
    <row r="16" spans="1:18" x14ac:dyDescent="0.25">
      <c r="A16" s="146"/>
      <c r="B16" s="146"/>
      <c r="C16" s="146"/>
      <c r="D16" s="146"/>
      <c r="E16" s="146"/>
      <c r="F16" s="146"/>
      <c r="G16" s="146"/>
      <c r="H16" s="146"/>
      <c r="I16" s="146"/>
      <c r="J16" s="146"/>
      <c r="K16" s="146"/>
      <c r="L16" s="135"/>
      <c r="M16" s="135"/>
    </row>
    <row r="17" spans="1:13" x14ac:dyDescent="0.25">
      <c r="A17" s="146"/>
      <c r="B17" s="146"/>
      <c r="C17" s="146"/>
      <c r="D17" s="146"/>
      <c r="E17" s="146"/>
      <c r="F17" s="146"/>
      <c r="G17" s="146"/>
      <c r="H17" s="146"/>
      <c r="I17" s="146"/>
      <c r="J17" s="146"/>
      <c r="K17" s="146"/>
      <c r="L17" s="135"/>
      <c r="M17" s="135"/>
    </row>
    <row r="18" spans="1:13" x14ac:dyDescent="0.25">
      <c r="A18" s="146"/>
      <c r="B18" s="146"/>
      <c r="C18" s="146"/>
      <c r="D18" s="146"/>
      <c r="E18" s="146"/>
      <c r="F18" s="146"/>
      <c r="G18" s="146"/>
      <c r="H18" s="146"/>
      <c r="I18" s="146"/>
      <c r="J18" s="146"/>
      <c r="K18" s="146"/>
      <c r="L18" s="135"/>
      <c r="M18" s="135"/>
    </row>
    <row r="19" spans="1:13" x14ac:dyDescent="0.25">
      <c r="A19" s="146"/>
      <c r="B19" s="146"/>
      <c r="C19" s="146"/>
      <c r="D19" s="146"/>
      <c r="E19" s="146"/>
      <c r="F19" s="146"/>
      <c r="G19" s="187"/>
      <c r="H19" s="187"/>
      <c r="I19" s="146"/>
      <c r="J19" s="146"/>
      <c r="K19" s="146"/>
      <c r="L19" s="135"/>
      <c r="M19" s="135"/>
    </row>
    <row r="20" spans="1:13" x14ac:dyDescent="0.25">
      <c r="A20" s="146"/>
      <c r="B20" s="146"/>
      <c r="C20" s="146"/>
      <c r="D20" s="146"/>
      <c r="E20" s="146"/>
      <c r="F20" s="146"/>
      <c r="G20" s="146"/>
      <c r="H20" s="146"/>
      <c r="I20" s="146"/>
      <c r="J20" s="146"/>
      <c r="K20" s="188"/>
      <c r="L20" s="135"/>
      <c r="M20" s="135"/>
    </row>
    <row r="21" spans="1:13" x14ac:dyDescent="0.25">
      <c r="A21" s="146"/>
      <c r="B21" s="146"/>
      <c r="C21" s="146"/>
      <c r="D21" s="146"/>
      <c r="E21" s="146"/>
      <c r="F21" s="146"/>
      <c r="G21" s="146"/>
      <c r="H21" s="146"/>
      <c r="I21" s="146"/>
      <c r="J21" s="146"/>
      <c r="K21" s="146"/>
      <c r="L21" s="135"/>
      <c r="M21" s="135"/>
    </row>
    <row r="24" spans="1:13" x14ac:dyDescent="0.25">
      <c r="A24"/>
      <c r="B24"/>
      <c r="C24" s="575" t="s">
        <v>74</v>
      </c>
      <c r="D24" s="575"/>
      <c r="E24" s="575"/>
      <c r="F24" s="575"/>
      <c r="G24" s="575"/>
      <c r="H24" s="32"/>
      <c r="I24" s="575" t="s">
        <v>75</v>
      </c>
      <c r="J24" s="575"/>
      <c r="K24" s="575"/>
      <c r="L24" s="575"/>
    </row>
    <row r="25" spans="1:13" x14ac:dyDescent="0.25">
      <c r="A25" s="135"/>
      <c r="B25" s="9"/>
      <c r="C25" s="84">
        <v>2016</v>
      </c>
      <c r="D25" s="84">
        <v>2017</v>
      </c>
      <c r="E25" s="84">
        <v>2018</v>
      </c>
      <c r="F25" s="84">
        <v>2019</v>
      </c>
      <c r="G25" s="84">
        <v>2020</v>
      </c>
      <c r="H25" s="35"/>
      <c r="I25" s="84">
        <v>2017</v>
      </c>
      <c r="J25" s="84">
        <v>2018</v>
      </c>
      <c r="K25" s="84">
        <v>2019</v>
      </c>
      <c r="L25" s="84">
        <v>2020</v>
      </c>
    </row>
    <row r="26" spans="1:13" x14ac:dyDescent="0.25">
      <c r="A26" s="135"/>
      <c r="B26" s="144" t="s">
        <v>272</v>
      </c>
      <c r="C26" s="6">
        <v>27.282158559999999</v>
      </c>
      <c r="D26" s="6">
        <v>25.385081882000001</v>
      </c>
      <c r="E26" s="6">
        <v>29.104937016000001</v>
      </c>
      <c r="F26" s="6">
        <v>29.053803918</v>
      </c>
      <c r="G26" s="6">
        <v>30.022379999999998</v>
      </c>
      <c r="H26" s="420" t="s">
        <v>272</v>
      </c>
      <c r="I26" s="6">
        <f t="shared" ref="I26:L29" si="0">D26-C26</f>
        <v>-1.8970766779999977</v>
      </c>
      <c r="J26" s="6">
        <f t="shared" si="0"/>
        <v>3.7198551339999995</v>
      </c>
      <c r="K26" s="6">
        <f t="shared" si="0"/>
        <v>-5.1133098000001098E-2</v>
      </c>
      <c r="L26" s="6">
        <f t="shared" si="0"/>
        <v>0.96857608199999845</v>
      </c>
    </row>
    <row r="27" spans="1:13" x14ac:dyDescent="0.25">
      <c r="A27" s="135"/>
      <c r="B27" s="144" t="s">
        <v>273</v>
      </c>
      <c r="C27" s="6">
        <v>21.116617485999999</v>
      </c>
      <c r="D27" s="6">
        <v>21.778613699000001</v>
      </c>
      <c r="E27" s="6">
        <v>22.694685753000002</v>
      </c>
      <c r="F27" s="6">
        <v>23.101408848999998</v>
      </c>
      <c r="G27" s="6">
        <v>23.376251119999999</v>
      </c>
      <c r="H27" s="420" t="s">
        <v>273</v>
      </c>
      <c r="I27" s="6">
        <f t="shared" si="0"/>
        <v>0.66199621300000189</v>
      </c>
      <c r="J27" s="6">
        <f t="shared" si="0"/>
        <v>0.91607205400000069</v>
      </c>
      <c r="K27" s="6">
        <f t="shared" si="0"/>
        <v>0.40672309599999679</v>
      </c>
      <c r="L27" s="6">
        <f t="shared" si="0"/>
        <v>0.27484227100000069</v>
      </c>
    </row>
    <row r="28" spans="1:13" x14ac:dyDescent="0.25">
      <c r="A28" s="135"/>
      <c r="B28" s="144" t="s">
        <v>274</v>
      </c>
      <c r="C28" s="6">
        <v>20.3720300546</v>
      </c>
      <c r="D28" s="6">
        <v>20.757120548</v>
      </c>
      <c r="E28" s="6">
        <v>22.787020329000001</v>
      </c>
      <c r="F28" s="6">
        <v>22.689107764399999</v>
      </c>
      <c r="G28" s="6">
        <v>22.173448868400001</v>
      </c>
      <c r="H28" s="420" t="s">
        <v>274</v>
      </c>
      <c r="I28" s="6">
        <f t="shared" si="0"/>
        <v>0.3850904933999999</v>
      </c>
      <c r="J28" s="6">
        <f t="shared" si="0"/>
        <v>2.029899781000001</v>
      </c>
      <c r="K28" s="6">
        <f t="shared" si="0"/>
        <v>-9.7912564600001417E-2</v>
      </c>
      <c r="L28" s="6">
        <f t="shared" si="0"/>
        <v>-0.51565889599999792</v>
      </c>
    </row>
    <row r="29" spans="1:13" x14ac:dyDescent="0.25">
      <c r="A29" s="135"/>
      <c r="B29" s="145" t="s">
        <v>263</v>
      </c>
      <c r="C29" s="66">
        <f>+C30-SUM(C26:C28)</f>
        <v>6.2133224054000067</v>
      </c>
      <c r="D29" s="66">
        <f t="shared" ref="D29:G29" si="1">+D30-SUM(D26:D28)</f>
        <v>6.3962438359999965</v>
      </c>
      <c r="E29" s="66">
        <f t="shared" si="1"/>
        <v>7.0946167490000107</v>
      </c>
      <c r="F29" s="66">
        <f t="shared" si="1"/>
        <v>7.6869178556000008</v>
      </c>
      <c r="G29" s="66">
        <f t="shared" si="1"/>
        <v>7.9921824436000151</v>
      </c>
      <c r="H29" s="417" t="s">
        <v>263</v>
      </c>
      <c r="I29" s="66">
        <f t="shared" si="0"/>
        <v>0.18292143059998978</v>
      </c>
      <c r="J29" s="66">
        <f t="shared" si="0"/>
        <v>0.69837291300001425</v>
      </c>
      <c r="K29" s="66">
        <f t="shared" si="0"/>
        <v>0.59230110659999013</v>
      </c>
      <c r="L29" s="66">
        <f t="shared" si="0"/>
        <v>0.30526458800001421</v>
      </c>
    </row>
    <row r="30" spans="1:13" x14ac:dyDescent="0.25">
      <c r="A30"/>
      <c r="B30" s="128" t="s">
        <v>235</v>
      </c>
      <c r="C30" s="6">
        <v>74.984128506000005</v>
      </c>
      <c r="D30" s="6">
        <v>74.317059964999999</v>
      </c>
      <c r="E30" s="6">
        <v>81.681259847000007</v>
      </c>
      <c r="F30" s="6">
        <v>82.531238387000002</v>
      </c>
      <c r="G30" s="6">
        <v>83.564262432000007</v>
      </c>
      <c r="H30" s="6"/>
      <c r="I30" s="12">
        <f>+SUM(I26:I29)</f>
        <v>-0.66706854100000612</v>
      </c>
      <c r="J30" s="12">
        <f>+SUM(J26:J29)</f>
        <v>7.3641998820000154</v>
      </c>
      <c r="K30" s="12">
        <f>+SUM(K26:K29)</f>
        <v>0.84997853999998441</v>
      </c>
      <c r="L30" s="12">
        <f>+SUM(L26:L29)</f>
        <v>1.0330240450000154</v>
      </c>
    </row>
    <row r="31" spans="1:13" x14ac:dyDescent="0.25">
      <c r="A31" s="370" t="s">
        <v>549</v>
      </c>
      <c r="B31"/>
      <c r="C31"/>
      <c r="D31" s="10"/>
      <c r="E31"/>
      <c r="F31"/>
      <c r="G31"/>
      <c r="H31"/>
      <c r="I31" s="10"/>
      <c r="J31" s="27"/>
      <c r="K31" s="27"/>
      <c r="L31" s="27"/>
    </row>
    <row r="35" spans="1:7" x14ac:dyDescent="0.25">
      <c r="A35" s="149"/>
      <c r="B35" s="149"/>
      <c r="C35" s="149" t="s">
        <v>275</v>
      </c>
      <c r="D35" s="149" t="s">
        <v>242</v>
      </c>
      <c r="E35" s="475" t="s">
        <v>241</v>
      </c>
      <c r="F35" s="475" t="s">
        <v>498</v>
      </c>
    </row>
    <row r="36" spans="1:7" x14ac:dyDescent="0.25">
      <c r="A36" s="149">
        <f t="shared" ref="A36:A83" si="2">YEAR(B36)</f>
        <v>2017</v>
      </c>
      <c r="B36" s="450">
        <v>42736</v>
      </c>
      <c r="C36" s="490">
        <v>93.971454483000002</v>
      </c>
      <c r="D36" s="138" t="e">
        <v>#N/A</v>
      </c>
      <c r="E36" s="489"/>
      <c r="F36" s="489">
        <v>93.971454483000002</v>
      </c>
      <c r="G36" s="140"/>
    </row>
    <row r="37" spans="1:7" x14ac:dyDescent="0.25">
      <c r="A37" s="149">
        <f t="shared" si="2"/>
        <v>2017</v>
      </c>
      <c r="B37" s="450">
        <v>42767</v>
      </c>
      <c r="C37" s="490">
        <v>83.541220213000003</v>
      </c>
      <c r="D37" s="138" t="e">
        <v>#N/A</v>
      </c>
      <c r="E37" s="489">
        <f t="shared" ref="E37:E46" si="3">AVERAGEIF($A$36:$A$97,A37,$F$36:$F$97)</f>
        <v>74.319437042083337</v>
      </c>
      <c r="F37" s="489">
        <v>83.541220213000003</v>
      </c>
      <c r="G37" s="140"/>
    </row>
    <row r="38" spans="1:7" x14ac:dyDescent="0.25">
      <c r="A38" s="149">
        <f t="shared" si="2"/>
        <v>2017</v>
      </c>
      <c r="B38" s="450">
        <v>42795</v>
      </c>
      <c r="C38" s="490">
        <v>81.372219091999995</v>
      </c>
      <c r="D38" s="138" t="e">
        <v>#N/A</v>
      </c>
      <c r="E38" s="489">
        <f t="shared" si="3"/>
        <v>74.319437042083337</v>
      </c>
      <c r="F38" s="489">
        <v>81.372219091999995</v>
      </c>
      <c r="G38" s="140"/>
    </row>
    <row r="39" spans="1:7" x14ac:dyDescent="0.25">
      <c r="A39" s="149">
        <f t="shared" si="2"/>
        <v>2017</v>
      </c>
      <c r="B39" s="450">
        <v>42826</v>
      </c>
      <c r="C39" s="490">
        <v>64.367193936999996</v>
      </c>
      <c r="D39" s="138" t="e">
        <v>#N/A</v>
      </c>
      <c r="E39" s="489">
        <f t="shared" si="3"/>
        <v>74.319437042083337</v>
      </c>
      <c r="F39" s="489">
        <v>64.367193936999996</v>
      </c>
      <c r="G39" s="140"/>
    </row>
    <row r="40" spans="1:7" x14ac:dyDescent="0.25">
      <c r="A40" s="149">
        <f t="shared" si="2"/>
        <v>2017</v>
      </c>
      <c r="B40" s="450">
        <v>42856</v>
      </c>
      <c r="C40" s="490">
        <v>60.993230029000003</v>
      </c>
      <c r="D40" s="138" t="e">
        <v>#N/A</v>
      </c>
      <c r="E40" s="489">
        <f t="shared" si="3"/>
        <v>74.319437042083337</v>
      </c>
      <c r="F40" s="489">
        <v>60.993230029000003</v>
      </c>
      <c r="G40" s="140"/>
    </row>
    <row r="41" spans="1:7" x14ac:dyDescent="0.25">
      <c r="A41" s="149">
        <f t="shared" si="2"/>
        <v>2017</v>
      </c>
      <c r="B41" s="450">
        <v>42887</v>
      </c>
      <c r="C41" s="490">
        <v>63.633924</v>
      </c>
      <c r="D41" s="138" t="e">
        <v>#N/A</v>
      </c>
      <c r="E41" s="489">
        <f t="shared" si="3"/>
        <v>74.319437042083337</v>
      </c>
      <c r="F41" s="489">
        <v>63.633924</v>
      </c>
      <c r="G41" s="140"/>
    </row>
    <row r="42" spans="1:7" x14ac:dyDescent="0.25">
      <c r="A42" s="149">
        <f t="shared" si="2"/>
        <v>2017</v>
      </c>
      <c r="B42" s="450">
        <v>42917</v>
      </c>
      <c r="C42" s="490">
        <v>69.040276519000003</v>
      </c>
      <c r="D42" s="138" t="e">
        <v>#N/A</v>
      </c>
      <c r="E42" s="489">
        <f t="shared" si="3"/>
        <v>74.319437042083337</v>
      </c>
      <c r="F42" s="489">
        <v>69.040276519000003</v>
      </c>
      <c r="G42" s="140"/>
    </row>
    <row r="43" spans="1:7" x14ac:dyDescent="0.25">
      <c r="A43" s="149">
        <f t="shared" si="2"/>
        <v>2017</v>
      </c>
      <c r="B43" s="450">
        <v>42948</v>
      </c>
      <c r="C43" s="490">
        <v>67.523258455999994</v>
      </c>
      <c r="D43" s="138" t="e">
        <v>#N/A</v>
      </c>
      <c r="E43" s="489">
        <f t="shared" si="3"/>
        <v>74.319437042083337</v>
      </c>
      <c r="F43" s="489">
        <v>67.523258455999994</v>
      </c>
      <c r="G43" s="140"/>
    </row>
    <row r="44" spans="1:7" x14ac:dyDescent="0.25">
      <c r="A44" s="149">
        <f t="shared" si="2"/>
        <v>2017</v>
      </c>
      <c r="B44" s="450">
        <v>42979</v>
      </c>
      <c r="C44" s="490">
        <v>63.991618903000003</v>
      </c>
      <c r="D44" s="138" t="e">
        <v>#N/A</v>
      </c>
      <c r="E44" s="489">
        <f t="shared" si="3"/>
        <v>74.319437042083337</v>
      </c>
      <c r="F44" s="489">
        <v>63.991618903000003</v>
      </c>
      <c r="G44" s="140"/>
    </row>
    <row r="45" spans="1:7" x14ac:dyDescent="0.25">
      <c r="A45" s="149">
        <f t="shared" si="2"/>
        <v>2017</v>
      </c>
      <c r="B45" s="450">
        <v>43009</v>
      </c>
      <c r="C45" s="490">
        <v>65.473677874000003</v>
      </c>
      <c r="D45" s="138" t="e">
        <v>#N/A</v>
      </c>
      <c r="E45" s="489">
        <f t="shared" si="3"/>
        <v>74.319437042083337</v>
      </c>
      <c r="F45" s="489">
        <v>65.473677874000003</v>
      </c>
      <c r="G45" s="140"/>
    </row>
    <row r="46" spans="1:7" x14ac:dyDescent="0.25">
      <c r="A46" s="149">
        <f t="shared" si="2"/>
        <v>2017</v>
      </c>
      <c r="B46" s="450">
        <v>43040</v>
      </c>
      <c r="C46" s="490">
        <v>78.487295099999997</v>
      </c>
      <c r="D46" s="138" t="e">
        <v>#N/A</v>
      </c>
      <c r="E46" s="489">
        <f t="shared" si="3"/>
        <v>74.319437042083337</v>
      </c>
      <c r="F46" s="489">
        <v>78.487295099999997</v>
      </c>
      <c r="G46" s="140"/>
    </row>
    <row r="47" spans="1:7" x14ac:dyDescent="0.25">
      <c r="A47" s="149">
        <f t="shared" si="2"/>
        <v>2017</v>
      </c>
      <c r="B47" s="450">
        <v>43070</v>
      </c>
      <c r="C47" s="490">
        <v>99.437875899000005</v>
      </c>
      <c r="D47" s="138" t="e">
        <v>#N/A</v>
      </c>
      <c r="E47" s="489"/>
      <c r="F47" s="489">
        <v>99.437875899000005</v>
      </c>
      <c r="G47" s="140"/>
    </row>
    <row r="48" spans="1:7" x14ac:dyDescent="0.25">
      <c r="A48" s="149">
        <f t="shared" si="2"/>
        <v>2018</v>
      </c>
      <c r="B48" s="450">
        <v>43101</v>
      </c>
      <c r="C48" s="490">
        <v>106.70027035</v>
      </c>
      <c r="D48" s="138" t="e">
        <v>#N/A</v>
      </c>
      <c r="E48" s="489"/>
      <c r="F48" s="489">
        <v>106.70027035</v>
      </c>
      <c r="G48" s="140"/>
    </row>
    <row r="49" spans="1:7" x14ac:dyDescent="0.25">
      <c r="A49" s="149">
        <f t="shared" si="2"/>
        <v>2018</v>
      </c>
      <c r="B49" s="450">
        <v>43132</v>
      </c>
      <c r="C49" s="490">
        <v>96.407764467000007</v>
      </c>
      <c r="D49" s="138" t="e">
        <v>#N/A</v>
      </c>
      <c r="E49" s="489">
        <f t="shared" ref="E49" si="4">AVERAGEIF($A$36:$A$97,A49,$F$36:$F$97)</f>
        <v>81.747752516666665</v>
      </c>
      <c r="F49" s="489">
        <v>96.407764467000007</v>
      </c>
      <c r="G49" s="140"/>
    </row>
    <row r="50" spans="1:7" x14ac:dyDescent="0.25">
      <c r="A50" s="149">
        <f t="shared" si="2"/>
        <v>2018</v>
      </c>
      <c r="B50" s="450">
        <v>43160</v>
      </c>
      <c r="C50" s="490">
        <v>89.408633194000004</v>
      </c>
      <c r="D50" s="138" t="e">
        <v>#N/A</v>
      </c>
      <c r="E50" s="489">
        <f t="shared" ref="E50" si="5">AVERAGEIF($A$36:$A$97,A50,$F$36:$F$97)</f>
        <v>81.747752516666665</v>
      </c>
      <c r="F50" s="489">
        <v>89.408633194000004</v>
      </c>
      <c r="G50" s="140"/>
    </row>
    <row r="51" spans="1:7" x14ac:dyDescent="0.25">
      <c r="A51" s="149">
        <f t="shared" si="2"/>
        <v>2018</v>
      </c>
      <c r="B51" s="450">
        <v>43191</v>
      </c>
      <c r="C51" s="490">
        <v>77.845773800000003</v>
      </c>
      <c r="D51" s="138" t="e">
        <v>#N/A</v>
      </c>
      <c r="E51" s="489">
        <f t="shared" ref="E51:E58" si="6">AVERAGEIF($A$36:$A$97,A51,$F$36:$F$97)</f>
        <v>81.747752516666665</v>
      </c>
      <c r="F51" s="489">
        <v>77.845773800000003</v>
      </c>
      <c r="G51" s="140"/>
    </row>
    <row r="52" spans="1:7" x14ac:dyDescent="0.25">
      <c r="A52" s="149">
        <f t="shared" si="2"/>
        <v>2018</v>
      </c>
      <c r="B52" s="450">
        <v>43221</v>
      </c>
      <c r="C52" s="490">
        <v>65.996466095000002</v>
      </c>
      <c r="D52" s="138" t="e">
        <v>#N/A</v>
      </c>
      <c r="E52" s="489">
        <f t="shared" si="6"/>
        <v>81.747752516666665</v>
      </c>
      <c r="F52" s="489">
        <v>65.996466095000002</v>
      </c>
      <c r="G52" s="140"/>
    </row>
    <row r="53" spans="1:7" x14ac:dyDescent="0.25">
      <c r="A53" s="149">
        <f t="shared" si="2"/>
        <v>2018</v>
      </c>
      <c r="B53" s="450">
        <v>43252</v>
      </c>
      <c r="C53" s="490">
        <v>68.293292163000004</v>
      </c>
      <c r="D53" s="138" t="e">
        <v>#N/A</v>
      </c>
      <c r="E53" s="489">
        <f t="shared" si="6"/>
        <v>81.747752516666665</v>
      </c>
      <c r="F53" s="489">
        <v>68.293292163000004</v>
      </c>
      <c r="G53" s="140"/>
    </row>
    <row r="54" spans="1:7" x14ac:dyDescent="0.25">
      <c r="A54" s="149">
        <f t="shared" si="2"/>
        <v>2018</v>
      </c>
      <c r="B54" s="450">
        <v>43282</v>
      </c>
      <c r="C54" s="490">
        <v>75.554049543999994</v>
      </c>
      <c r="D54" s="138" t="e">
        <v>#N/A</v>
      </c>
      <c r="E54" s="489">
        <f t="shared" si="6"/>
        <v>81.747752516666665</v>
      </c>
      <c r="F54" s="489">
        <v>75.554049543999994</v>
      </c>
      <c r="G54" s="140"/>
    </row>
    <row r="55" spans="1:7" x14ac:dyDescent="0.25">
      <c r="A55" s="149">
        <f t="shared" si="2"/>
        <v>2018</v>
      </c>
      <c r="B55" s="450">
        <v>43313</v>
      </c>
      <c r="C55" s="490">
        <v>74.625988126999999</v>
      </c>
      <c r="D55" s="138" t="e">
        <v>#N/A</v>
      </c>
      <c r="E55" s="489">
        <f t="shared" si="6"/>
        <v>81.747752516666665</v>
      </c>
      <c r="F55" s="489">
        <v>74.625988126999999</v>
      </c>
      <c r="G55" s="140"/>
    </row>
    <row r="56" spans="1:7" x14ac:dyDescent="0.25">
      <c r="A56" s="149">
        <f t="shared" si="2"/>
        <v>2018</v>
      </c>
      <c r="B56" s="450">
        <v>43344</v>
      </c>
      <c r="C56" s="490">
        <v>71.870666569999997</v>
      </c>
      <c r="D56" s="138" t="e">
        <v>#N/A</v>
      </c>
      <c r="E56" s="489">
        <f t="shared" si="6"/>
        <v>81.747752516666665</v>
      </c>
      <c r="F56" s="489">
        <v>71.870666569999997</v>
      </c>
      <c r="G56" s="140"/>
    </row>
    <row r="57" spans="1:7" x14ac:dyDescent="0.25">
      <c r="A57" s="149">
        <f t="shared" si="2"/>
        <v>2018</v>
      </c>
      <c r="B57" s="450">
        <v>43374</v>
      </c>
      <c r="C57" s="490">
        <v>73.494845323000007</v>
      </c>
      <c r="D57" s="138" t="e">
        <v>#N/A</v>
      </c>
      <c r="E57" s="489">
        <f t="shared" si="6"/>
        <v>81.747752516666665</v>
      </c>
      <c r="F57" s="489">
        <v>73.494845323000007</v>
      </c>
      <c r="G57" s="140"/>
    </row>
    <row r="58" spans="1:7" x14ac:dyDescent="0.25">
      <c r="A58" s="149">
        <f t="shared" si="2"/>
        <v>2018</v>
      </c>
      <c r="B58" s="450">
        <v>43405</v>
      </c>
      <c r="C58" s="490">
        <v>89.271066266999995</v>
      </c>
      <c r="D58" s="138" t="e">
        <v>#N/A</v>
      </c>
      <c r="E58" s="489">
        <f t="shared" si="6"/>
        <v>81.747752516666665</v>
      </c>
      <c r="F58" s="489">
        <v>89.271066266999995</v>
      </c>
      <c r="G58" s="140"/>
    </row>
    <row r="59" spans="1:7" x14ac:dyDescent="0.25">
      <c r="A59" s="149">
        <f t="shared" si="2"/>
        <v>2018</v>
      </c>
      <c r="B59" s="450">
        <v>43435</v>
      </c>
      <c r="C59" s="490">
        <v>91.504214300000001</v>
      </c>
      <c r="D59" s="138" t="e">
        <v>#N/A</v>
      </c>
      <c r="E59" s="489"/>
      <c r="F59" s="489">
        <v>91.504214300000001</v>
      </c>
      <c r="G59" s="140"/>
    </row>
    <row r="60" spans="1:7" x14ac:dyDescent="0.25">
      <c r="A60" s="149">
        <f t="shared" si="2"/>
        <v>2019</v>
      </c>
      <c r="B60" s="450">
        <v>43466</v>
      </c>
      <c r="C60" s="490">
        <v>106.2200223</v>
      </c>
      <c r="D60" s="138">
        <v>106.2200223</v>
      </c>
      <c r="E60" s="489"/>
      <c r="F60" s="489">
        <v>106.2200223</v>
      </c>
      <c r="G60" s="140"/>
    </row>
    <row r="61" spans="1:7" x14ac:dyDescent="0.25">
      <c r="A61" s="149">
        <f t="shared" si="2"/>
        <v>2019</v>
      </c>
      <c r="B61" s="450">
        <v>43497</v>
      </c>
      <c r="C61" s="490" t="e">
        <v>#N/A</v>
      </c>
      <c r="D61" s="138">
        <v>101.5346</v>
      </c>
      <c r="E61" s="489">
        <f t="shared" ref="E61:E70" si="7">AVERAGEIF($A$36:$A$97,A61,$F$36:$F$97)</f>
        <v>82.605049358333332</v>
      </c>
      <c r="F61" s="489">
        <v>101.5346</v>
      </c>
      <c r="G61" s="140"/>
    </row>
    <row r="62" spans="1:7" x14ac:dyDescent="0.25">
      <c r="A62" s="149">
        <f t="shared" si="2"/>
        <v>2019</v>
      </c>
      <c r="B62" s="450">
        <v>43525</v>
      </c>
      <c r="C62" s="490" t="e">
        <v>#N/A</v>
      </c>
      <c r="D62" s="138">
        <v>89.656850000000006</v>
      </c>
      <c r="E62" s="489">
        <f t="shared" si="7"/>
        <v>82.605049358333332</v>
      </c>
      <c r="F62" s="489">
        <v>89.656850000000006</v>
      </c>
      <c r="G62" s="140"/>
    </row>
    <row r="63" spans="1:7" x14ac:dyDescent="0.25">
      <c r="A63" s="149">
        <f t="shared" si="2"/>
        <v>2019</v>
      </c>
      <c r="B63" s="450">
        <v>43556</v>
      </c>
      <c r="C63" s="490" t="e">
        <v>#N/A</v>
      </c>
      <c r="D63" s="138">
        <v>75.806420000000003</v>
      </c>
      <c r="E63" s="489">
        <f t="shared" si="7"/>
        <v>82.605049358333332</v>
      </c>
      <c r="F63" s="489">
        <v>75.806420000000003</v>
      </c>
      <c r="G63" s="140"/>
    </row>
    <row r="64" spans="1:7" x14ac:dyDescent="0.25">
      <c r="A64" s="149">
        <f t="shared" si="2"/>
        <v>2019</v>
      </c>
      <c r="B64" s="450">
        <v>43586</v>
      </c>
      <c r="C64" s="490" t="e">
        <v>#N/A</v>
      </c>
      <c r="D64" s="138">
        <v>68.603089999999995</v>
      </c>
      <c r="E64" s="489">
        <f t="shared" si="7"/>
        <v>82.605049358333332</v>
      </c>
      <c r="F64" s="489">
        <v>68.603089999999995</v>
      </c>
      <c r="G64" s="140"/>
    </row>
    <row r="65" spans="1:7" x14ac:dyDescent="0.25">
      <c r="A65" s="149">
        <f t="shared" si="2"/>
        <v>2019</v>
      </c>
      <c r="B65" s="450">
        <v>43617</v>
      </c>
      <c r="C65" s="490" t="e">
        <v>#N/A</v>
      </c>
      <c r="D65" s="138">
        <v>70.56174</v>
      </c>
      <c r="E65" s="489">
        <f t="shared" si="7"/>
        <v>82.605049358333332</v>
      </c>
      <c r="F65" s="489">
        <v>70.56174</v>
      </c>
      <c r="G65" s="140"/>
    </row>
    <row r="66" spans="1:7" x14ac:dyDescent="0.25">
      <c r="A66" s="149">
        <f t="shared" si="2"/>
        <v>2019</v>
      </c>
      <c r="B66" s="450">
        <v>43647</v>
      </c>
      <c r="C66" s="490" t="e">
        <v>#N/A</v>
      </c>
      <c r="D66" s="138">
        <v>75.895099999999999</v>
      </c>
      <c r="E66" s="489">
        <f t="shared" si="7"/>
        <v>82.605049358333332</v>
      </c>
      <c r="F66" s="489">
        <v>75.895099999999999</v>
      </c>
      <c r="G66" s="140"/>
    </row>
    <row r="67" spans="1:7" x14ac:dyDescent="0.25">
      <c r="A67" s="149">
        <f t="shared" si="2"/>
        <v>2019</v>
      </c>
      <c r="B67" s="450">
        <v>43678</v>
      </c>
      <c r="C67" s="490" t="e">
        <v>#N/A</v>
      </c>
      <c r="D67" s="138">
        <v>76.122</v>
      </c>
      <c r="E67" s="489">
        <f t="shared" si="7"/>
        <v>82.605049358333332</v>
      </c>
      <c r="F67" s="489">
        <v>76.122</v>
      </c>
      <c r="G67" s="140"/>
    </row>
    <row r="68" spans="1:7" x14ac:dyDescent="0.25">
      <c r="A68" s="149">
        <f t="shared" si="2"/>
        <v>2019</v>
      </c>
      <c r="B68" s="450">
        <v>43709</v>
      </c>
      <c r="C68" s="490" t="e">
        <v>#N/A</v>
      </c>
      <c r="D68" s="138">
        <v>70.532439999999994</v>
      </c>
      <c r="E68" s="489">
        <f t="shared" si="7"/>
        <v>82.605049358333332</v>
      </c>
      <c r="F68" s="489">
        <v>70.532439999999994</v>
      </c>
      <c r="G68" s="140"/>
    </row>
    <row r="69" spans="1:7" x14ac:dyDescent="0.25">
      <c r="A69" s="149">
        <f t="shared" si="2"/>
        <v>2019</v>
      </c>
      <c r="B69" s="450">
        <v>43739</v>
      </c>
      <c r="C69" s="490" t="e">
        <v>#N/A</v>
      </c>
      <c r="D69" s="138">
        <v>72.691990000000004</v>
      </c>
      <c r="E69" s="489">
        <f t="shared" si="7"/>
        <v>82.605049358333332</v>
      </c>
      <c r="F69" s="489">
        <v>72.691990000000004</v>
      </c>
      <c r="G69" s="140"/>
    </row>
    <row r="70" spans="1:7" x14ac:dyDescent="0.25">
      <c r="A70" s="149">
        <f t="shared" si="2"/>
        <v>2019</v>
      </c>
      <c r="B70" s="450">
        <v>43770</v>
      </c>
      <c r="C70" s="490" t="e">
        <v>#N/A</v>
      </c>
      <c r="D70" s="138">
        <v>83.671949999999995</v>
      </c>
      <c r="E70" s="489">
        <f t="shared" si="7"/>
        <v>82.605049358333332</v>
      </c>
      <c r="F70" s="489">
        <v>83.671949999999995</v>
      </c>
      <c r="G70" s="140"/>
    </row>
    <row r="71" spans="1:7" x14ac:dyDescent="0.25">
      <c r="A71" s="149">
        <f t="shared" si="2"/>
        <v>2019</v>
      </c>
      <c r="B71" s="450">
        <v>43800</v>
      </c>
      <c r="C71" s="490" t="e">
        <v>#N/A</v>
      </c>
      <c r="D71" s="138">
        <v>99.964389999999995</v>
      </c>
      <c r="E71" s="489"/>
      <c r="F71" s="489">
        <v>99.964389999999995</v>
      </c>
      <c r="G71" s="140"/>
    </row>
    <row r="72" spans="1:7" x14ac:dyDescent="0.25">
      <c r="A72" s="149">
        <f t="shared" si="2"/>
        <v>2020</v>
      </c>
      <c r="B72" s="450">
        <v>43831</v>
      </c>
      <c r="C72" s="490" t="e">
        <v>#N/A</v>
      </c>
      <c r="D72" s="138">
        <v>106.4302</v>
      </c>
      <c r="E72" s="489"/>
      <c r="F72" s="489">
        <v>106.4302</v>
      </c>
      <c r="G72" s="140"/>
    </row>
    <row r="73" spans="1:7" x14ac:dyDescent="0.25">
      <c r="A73" s="149">
        <f t="shared" si="2"/>
        <v>2020</v>
      </c>
      <c r="B73" s="450">
        <v>43862</v>
      </c>
      <c r="C73" s="490" t="e">
        <v>#N/A</v>
      </c>
      <c r="D73" s="138">
        <v>101.4104</v>
      </c>
      <c r="E73" s="489">
        <f t="shared" ref="E73:E82" si="8">AVERAGEIF($A$36:$A$97,A73,$F$36:$F$97)</f>
        <v>83.580699166666648</v>
      </c>
      <c r="F73" s="489">
        <v>101.4104</v>
      </c>
      <c r="G73" s="140"/>
    </row>
    <row r="74" spans="1:7" x14ac:dyDescent="0.25">
      <c r="A74" s="149">
        <f t="shared" si="2"/>
        <v>2020</v>
      </c>
      <c r="B74" s="450">
        <v>43891</v>
      </c>
      <c r="C74" s="490" t="e">
        <v>#N/A</v>
      </c>
      <c r="D74" s="138">
        <v>89.369249999999994</v>
      </c>
      <c r="E74" s="489">
        <f t="shared" si="8"/>
        <v>83.580699166666648</v>
      </c>
      <c r="F74" s="489">
        <v>89.369249999999994</v>
      </c>
      <c r="G74" s="140"/>
    </row>
    <row r="75" spans="1:7" x14ac:dyDescent="0.25">
      <c r="A75" s="149">
        <f t="shared" si="2"/>
        <v>2020</v>
      </c>
      <c r="B75" s="450">
        <v>43922</v>
      </c>
      <c r="C75" s="490" t="e">
        <v>#N/A</v>
      </c>
      <c r="D75" s="138">
        <v>75.82629</v>
      </c>
      <c r="E75" s="489">
        <f t="shared" si="8"/>
        <v>83.580699166666648</v>
      </c>
      <c r="F75" s="489">
        <v>75.82629</v>
      </c>
      <c r="G75" s="140"/>
    </row>
    <row r="76" spans="1:7" x14ac:dyDescent="0.25">
      <c r="A76" s="149">
        <f t="shared" si="2"/>
        <v>2020</v>
      </c>
      <c r="B76" s="450">
        <v>43952</v>
      </c>
      <c r="C76" s="490" t="e">
        <v>#N/A</v>
      </c>
      <c r="D76" s="138">
        <v>69.526319999999998</v>
      </c>
      <c r="E76" s="489">
        <f t="shared" si="8"/>
        <v>83.580699166666648</v>
      </c>
      <c r="F76" s="489">
        <v>69.526319999999998</v>
      </c>
      <c r="G76" s="140"/>
    </row>
    <row r="77" spans="1:7" x14ac:dyDescent="0.25">
      <c r="A77" s="149">
        <f t="shared" si="2"/>
        <v>2020</v>
      </c>
      <c r="B77" s="450">
        <v>43983</v>
      </c>
      <c r="C77" s="490" t="e">
        <v>#N/A</v>
      </c>
      <c r="D77" s="138">
        <v>72.111189999999993</v>
      </c>
      <c r="E77" s="489">
        <f t="shared" si="8"/>
        <v>83.580699166666648</v>
      </c>
      <c r="F77" s="489">
        <v>72.111189999999993</v>
      </c>
      <c r="G77" s="140"/>
    </row>
    <row r="78" spans="1:7" x14ac:dyDescent="0.25">
      <c r="A78" s="149">
        <f t="shared" si="2"/>
        <v>2020</v>
      </c>
      <c r="B78" s="450">
        <v>44013</v>
      </c>
      <c r="C78" s="490" t="e">
        <v>#N/A</v>
      </c>
      <c r="D78" s="138">
        <v>78.423720000000003</v>
      </c>
      <c r="E78" s="489">
        <f t="shared" si="8"/>
        <v>83.580699166666648</v>
      </c>
      <c r="F78" s="489">
        <v>78.423720000000003</v>
      </c>
      <c r="G78" s="140"/>
    </row>
    <row r="79" spans="1:7" x14ac:dyDescent="0.25">
      <c r="A79" s="149">
        <f t="shared" si="2"/>
        <v>2020</v>
      </c>
      <c r="B79" s="450">
        <v>44044</v>
      </c>
      <c r="C79" s="490" t="e">
        <v>#N/A</v>
      </c>
      <c r="D79" s="138">
        <v>78.777640000000005</v>
      </c>
      <c r="E79" s="489">
        <f t="shared" si="8"/>
        <v>83.580699166666648</v>
      </c>
      <c r="F79" s="489">
        <v>78.777640000000005</v>
      </c>
      <c r="G79" s="140"/>
    </row>
    <row r="80" spans="1:7" x14ac:dyDescent="0.25">
      <c r="A80" s="149">
        <f t="shared" si="2"/>
        <v>2020</v>
      </c>
      <c r="B80" s="450">
        <v>44075</v>
      </c>
      <c r="C80" s="490" t="e">
        <v>#N/A</v>
      </c>
      <c r="D80" s="138">
        <v>72.593500000000006</v>
      </c>
      <c r="E80" s="489">
        <f t="shared" si="8"/>
        <v>83.580699166666648</v>
      </c>
      <c r="F80" s="489">
        <v>72.593500000000006</v>
      </c>
      <c r="G80" s="140"/>
    </row>
    <row r="81" spans="1:7" x14ac:dyDescent="0.25">
      <c r="A81" s="149">
        <f t="shared" si="2"/>
        <v>2020</v>
      </c>
      <c r="B81" s="450">
        <v>44105</v>
      </c>
      <c r="C81" s="490" t="e">
        <v>#N/A</v>
      </c>
      <c r="D81" s="138">
        <v>73.843320000000006</v>
      </c>
      <c r="E81" s="489">
        <f t="shared" si="8"/>
        <v>83.580699166666648</v>
      </c>
      <c r="F81" s="489">
        <v>73.843320000000006</v>
      </c>
      <c r="G81" s="140"/>
    </row>
    <row r="82" spans="1:7" x14ac:dyDescent="0.25">
      <c r="A82" s="149">
        <f t="shared" si="2"/>
        <v>2020</v>
      </c>
      <c r="B82" s="450">
        <v>44136</v>
      </c>
      <c r="C82" s="490" t="e">
        <v>#N/A</v>
      </c>
      <c r="D82" s="138">
        <v>84.148259999999993</v>
      </c>
      <c r="E82" s="489">
        <f t="shared" si="8"/>
        <v>83.580699166666648</v>
      </c>
      <c r="F82" s="489">
        <v>84.148259999999993</v>
      </c>
      <c r="G82" s="140"/>
    </row>
    <row r="83" spans="1:7" x14ac:dyDescent="0.25">
      <c r="A83" s="149">
        <f t="shared" si="2"/>
        <v>2020</v>
      </c>
      <c r="B83" s="450">
        <v>44166</v>
      </c>
      <c r="C83" s="490" t="e">
        <v>#N/A</v>
      </c>
      <c r="D83" s="138">
        <v>100.50830000000001</v>
      </c>
      <c r="E83" s="489"/>
      <c r="F83" s="489">
        <v>100.50830000000001</v>
      </c>
      <c r="G83" s="140"/>
    </row>
    <row r="84" spans="1:7" x14ac:dyDescent="0.25">
      <c r="A84" s="149"/>
      <c r="B84" s="450"/>
      <c r="C84" s="149"/>
      <c r="D84" s="452"/>
      <c r="E84" s="149"/>
      <c r="F84" s="452"/>
      <c r="G84" s="140"/>
    </row>
    <row r="85" spans="1:7" x14ac:dyDescent="0.25">
      <c r="A85" s="149"/>
      <c r="B85" s="450"/>
      <c r="C85" s="149"/>
      <c r="D85" s="452"/>
      <c r="E85" s="149"/>
      <c r="F85" s="452"/>
      <c r="G85" s="140"/>
    </row>
    <row r="86" spans="1:7" x14ac:dyDescent="0.25">
      <c r="A86" s="149"/>
      <c r="B86" s="450"/>
      <c r="C86" s="149"/>
      <c r="D86" s="452"/>
      <c r="E86" s="149"/>
      <c r="F86" s="452"/>
      <c r="G86" s="140"/>
    </row>
    <row r="87" spans="1:7" x14ac:dyDescent="0.25">
      <c r="A87" s="149"/>
      <c r="B87" s="450"/>
      <c r="C87" s="149"/>
      <c r="D87" s="452"/>
      <c r="E87" s="149"/>
      <c r="F87" s="452"/>
      <c r="G87" s="140"/>
    </row>
    <row r="88" spans="1:7" x14ac:dyDescent="0.25">
      <c r="A88" s="149"/>
      <c r="B88" s="450"/>
      <c r="C88" s="149"/>
      <c r="D88" s="452"/>
      <c r="E88" s="149"/>
      <c r="F88" s="452"/>
      <c r="G88" s="140"/>
    </row>
    <row r="89" spans="1:7" x14ac:dyDescent="0.25">
      <c r="A89" s="75"/>
      <c r="B89" s="75" t="s">
        <v>0</v>
      </c>
      <c r="C89" s="149"/>
      <c r="D89" s="452"/>
      <c r="E89" s="149"/>
      <c r="F89" s="452"/>
      <c r="G89" s="140"/>
    </row>
    <row r="90" spans="1:7" x14ac:dyDescent="0.25">
      <c r="A90" s="30">
        <v>2.5</v>
      </c>
      <c r="B90" s="29">
        <v>-2</v>
      </c>
      <c r="C90" s="149"/>
      <c r="D90" s="452"/>
      <c r="E90" s="149"/>
      <c r="F90" s="452"/>
      <c r="G90" s="140"/>
    </row>
    <row r="91" spans="1:7" x14ac:dyDescent="0.25">
      <c r="A91" s="30">
        <v>2.5</v>
      </c>
      <c r="B91" s="29">
        <v>4</v>
      </c>
      <c r="C91" s="149"/>
      <c r="D91" s="452"/>
      <c r="E91" s="149"/>
      <c r="F91" s="452"/>
      <c r="G91" s="140"/>
    </row>
    <row r="92" spans="1:7" x14ac:dyDescent="0.25">
      <c r="A92" s="149"/>
      <c r="B92" s="450"/>
      <c r="C92" s="149"/>
      <c r="D92" s="452"/>
      <c r="E92" s="149"/>
      <c r="F92" s="452"/>
      <c r="G92" s="140"/>
    </row>
    <row r="93" spans="1:7" x14ac:dyDescent="0.25">
      <c r="B93" s="136"/>
      <c r="D93" s="142"/>
      <c r="F93" s="142"/>
      <c r="G93" s="140"/>
    </row>
    <row r="94" spans="1:7" x14ac:dyDescent="0.25">
      <c r="B94" s="136"/>
      <c r="D94" s="142"/>
      <c r="F94" s="142"/>
      <c r="G94" s="140"/>
    </row>
    <row r="95" spans="1:7" x14ac:dyDescent="0.25">
      <c r="B95" s="136"/>
      <c r="D95" s="142"/>
      <c r="F95" s="142"/>
      <c r="G95" s="140"/>
    </row>
    <row r="96" spans="1:7" x14ac:dyDescent="0.25">
      <c r="B96" s="136"/>
      <c r="D96" s="142"/>
      <c r="F96" s="142"/>
      <c r="G96" s="140"/>
    </row>
    <row r="97" spans="2:7" x14ac:dyDescent="0.25">
      <c r="B97" s="136"/>
      <c r="C97" s="137"/>
      <c r="D97" s="138"/>
      <c r="F97" s="142"/>
      <c r="G97" s="140"/>
    </row>
    <row r="98" spans="2:7" x14ac:dyDescent="0.25">
      <c r="F98" s="142"/>
      <c r="G98" s="140"/>
    </row>
    <row r="99" spans="2:7" x14ac:dyDescent="0.25">
      <c r="F99" s="142"/>
      <c r="G99" s="140"/>
    </row>
    <row r="100" spans="2:7" x14ac:dyDescent="0.25">
      <c r="F100" s="142"/>
      <c r="G100" s="140"/>
    </row>
    <row r="101" spans="2:7" x14ac:dyDescent="0.25">
      <c r="F101" s="142"/>
      <c r="G101" s="140"/>
    </row>
    <row r="102" spans="2:7" x14ac:dyDescent="0.25">
      <c r="F102" s="142"/>
      <c r="G102" s="140"/>
    </row>
    <row r="103" spans="2:7" x14ac:dyDescent="0.25">
      <c r="F103" s="142"/>
      <c r="G103" s="140"/>
    </row>
    <row r="104" spans="2:7" x14ac:dyDescent="0.25">
      <c r="F104" s="142"/>
      <c r="G104" s="140"/>
    </row>
    <row r="105" spans="2:7" x14ac:dyDescent="0.25">
      <c r="F105" s="142"/>
      <c r="G105" s="140"/>
    </row>
    <row r="106" spans="2:7" x14ac:dyDescent="0.25">
      <c r="F106" s="142"/>
      <c r="G106" s="140"/>
    </row>
    <row r="107" spans="2:7" x14ac:dyDescent="0.25">
      <c r="F107" s="142"/>
    </row>
    <row r="108" spans="2:7" x14ac:dyDescent="0.25">
      <c r="F108" s="142"/>
    </row>
    <row r="109" spans="2:7" x14ac:dyDescent="0.25">
      <c r="F109" s="142"/>
    </row>
    <row r="110" spans="2:7" x14ac:dyDescent="0.25">
      <c r="F110" s="142"/>
    </row>
    <row r="111" spans="2:7" x14ac:dyDescent="0.25">
      <c r="F111" s="142"/>
    </row>
    <row r="112" spans="2:7" x14ac:dyDescent="0.25">
      <c r="F112" s="142"/>
    </row>
    <row r="113" spans="6:6" x14ac:dyDescent="0.25">
      <c r="F113" s="142"/>
    </row>
    <row r="114" spans="6:6" x14ac:dyDescent="0.25">
      <c r="F114" s="142"/>
    </row>
    <row r="115" spans="6:6" x14ac:dyDescent="0.25">
      <c r="F115" s="142"/>
    </row>
    <row r="116" spans="6:6" x14ac:dyDescent="0.25">
      <c r="F116" s="142"/>
    </row>
    <row r="117" spans="6:6" x14ac:dyDescent="0.25">
      <c r="F117" s="142"/>
    </row>
    <row r="118" spans="6:6" x14ac:dyDescent="0.25">
      <c r="F118" s="142"/>
    </row>
    <row r="119" spans="6:6" x14ac:dyDescent="0.25">
      <c r="F119" s="142"/>
    </row>
    <row r="120" spans="6:6" x14ac:dyDescent="0.25">
      <c r="F120" s="142"/>
    </row>
    <row r="121" spans="6:6" x14ac:dyDescent="0.25">
      <c r="F121" s="142"/>
    </row>
    <row r="122" spans="6:6" x14ac:dyDescent="0.25">
      <c r="F122" s="142"/>
    </row>
    <row r="123" spans="6:6" x14ac:dyDescent="0.25">
      <c r="F123" s="142"/>
    </row>
    <row r="124" spans="6:6" x14ac:dyDescent="0.25">
      <c r="F124" s="142"/>
    </row>
    <row r="125" spans="6:6" x14ac:dyDescent="0.25">
      <c r="F125" s="142"/>
    </row>
    <row r="126" spans="6:6" x14ac:dyDescent="0.25">
      <c r="F126" s="142"/>
    </row>
    <row r="127" spans="6:6" x14ac:dyDescent="0.25">
      <c r="F127" s="142"/>
    </row>
    <row r="128" spans="6:6" x14ac:dyDescent="0.25">
      <c r="F128" s="142"/>
    </row>
    <row r="129" spans="6:6" x14ac:dyDescent="0.25">
      <c r="F129" s="142"/>
    </row>
    <row r="130" spans="6:6" x14ac:dyDescent="0.25">
      <c r="F130" s="142"/>
    </row>
    <row r="131" spans="6:6" x14ac:dyDescent="0.25">
      <c r="F131" s="142"/>
    </row>
  </sheetData>
  <mergeCells count="2">
    <mergeCell ref="C24:G24"/>
    <mergeCell ref="I24:L24"/>
  </mergeCells>
  <conditionalFormatting sqref="C36">
    <cfRule type="expression" dxfId="42" priority="12" stopIfTrue="1">
      <formula>ISNA(C36)</formula>
    </cfRule>
  </conditionalFormatting>
  <conditionalFormatting sqref="C36">
    <cfRule type="expression" dxfId="41" priority="11" stopIfTrue="1">
      <formula>ISNA(C36)</formula>
    </cfRule>
  </conditionalFormatting>
  <conditionalFormatting sqref="D36">
    <cfRule type="expression" dxfId="40" priority="10" stopIfTrue="1">
      <formula>ISNA(D36)</formula>
    </cfRule>
  </conditionalFormatting>
  <conditionalFormatting sqref="C97">
    <cfRule type="expression" dxfId="39" priority="9" stopIfTrue="1">
      <formula>ISNA(C97)</formula>
    </cfRule>
  </conditionalFormatting>
  <conditionalFormatting sqref="C97">
    <cfRule type="expression" dxfId="38" priority="8" stopIfTrue="1">
      <formula>ISNA(C97)</formula>
    </cfRule>
  </conditionalFormatting>
  <conditionalFormatting sqref="D97">
    <cfRule type="expression" dxfId="37" priority="7" stopIfTrue="1">
      <formula>ISNA(D97)</formula>
    </cfRule>
  </conditionalFormatting>
  <conditionalFormatting sqref="C37:C83">
    <cfRule type="expression" dxfId="36" priority="3" stopIfTrue="1">
      <formula>ISNA(C37)</formula>
    </cfRule>
  </conditionalFormatting>
  <conditionalFormatting sqref="C37:C83">
    <cfRule type="expression" dxfId="35" priority="2" stopIfTrue="1">
      <formula>ISNA(C37)</formula>
    </cfRule>
  </conditionalFormatting>
  <conditionalFormatting sqref="D37:D83">
    <cfRule type="expression" dxfId="34" priority="1" stopIfTrue="1">
      <formula>ISNA(D37)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E64"/>
  <sheetViews>
    <sheetView workbookViewId="0"/>
  </sheetViews>
  <sheetFormatPr defaultRowHeight="12.75" x14ac:dyDescent="0.2"/>
  <cols>
    <col min="1" max="10" width="9.140625" style="100"/>
    <col min="11" max="11" width="10.42578125" style="100" customWidth="1"/>
    <col min="12" max="16" width="9.140625" style="100"/>
    <col min="17" max="17" width="27.5703125" style="100" customWidth="1"/>
    <col min="18" max="18" width="14.5703125" style="100" customWidth="1"/>
    <col min="19" max="16384" width="9.140625" style="100"/>
  </cols>
  <sheetData>
    <row r="1" spans="1:31" x14ac:dyDescent="0.2">
      <c r="A1" s="121" t="s">
        <v>95</v>
      </c>
    </row>
    <row r="2" spans="1:31" ht="15.75" x14ac:dyDescent="0.25">
      <c r="A2" s="44" t="s">
        <v>547</v>
      </c>
      <c r="F2" s="122"/>
    </row>
    <row r="3" spans="1:31" x14ac:dyDescent="0.2">
      <c r="A3" s="22" t="s">
        <v>16</v>
      </c>
      <c r="F3" s="122"/>
    </row>
    <row r="4" spans="1:31" x14ac:dyDescent="0.2">
      <c r="A4" s="186"/>
      <c r="B4" s="186"/>
      <c r="C4" s="186"/>
      <c r="D4" s="186"/>
      <c r="E4" s="186"/>
      <c r="F4" s="186"/>
      <c r="G4" s="186"/>
      <c r="H4" s="186"/>
      <c r="I4" s="186"/>
      <c r="J4" s="186"/>
      <c r="K4" s="186"/>
      <c r="M4" s="101"/>
    </row>
    <row r="5" spans="1:31" x14ac:dyDescent="0.2">
      <c r="A5" s="186"/>
      <c r="B5" s="186"/>
      <c r="C5" s="186"/>
      <c r="D5" s="186"/>
      <c r="E5" s="186"/>
      <c r="F5" s="186"/>
      <c r="G5" s="186"/>
      <c r="H5" s="186"/>
      <c r="I5" s="186"/>
      <c r="J5" s="186"/>
      <c r="K5" s="186"/>
      <c r="Q5" s="182" t="s">
        <v>369</v>
      </c>
      <c r="R5" s="183"/>
    </row>
    <row r="6" spans="1:31" x14ac:dyDescent="0.2">
      <c r="A6" s="186"/>
      <c r="B6" s="186"/>
      <c r="C6" s="186"/>
      <c r="D6" s="186"/>
      <c r="E6" s="186"/>
      <c r="F6" s="186"/>
      <c r="G6" s="186"/>
      <c r="H6" s="186"/>
      <c r="I6" s="186"/>
      <c r="J6" s="186"/>
      <c r="K6" s="186"/>
      <c r="M6" s="101"/>
      <c r="Q6" s="358" t="s">
        <v>464</v>
      </c>
      <c r="R6" s="359" t="s">
        <v>357</v>
      </c>
      <c r="AE6"/>
    </row>
    <row r="7" spans="1:31" x14ac:dyDescent="0.2">
      <c r="A7" s="186"/>
      <c r="B7" s="186"/>
      <c r="C7" s="186"/>
      <c r="D7" s="186"/>
      <c r="E7" s="186"/>
      <c r="F7" s="186"/>
      <c r="G7" s="186"/>
      <c r="H7" s="186"/>
      <c r="I7" s="186"/>
      <c r="J7" s="186"/>
      <c r="K7" s="186"/>
      <c r="Q7" s="360" t="s">
        <v>467</v>
      </c>
      <c r="R7" s="361" t="s">
        <v>366</v>
      </c>
      <c r="U7"/>
    </row>
    <row r="8" spans="1:31" x14ac:dyDescent="0.2">
      <c r="A8" s="186"/>
      <c r="B8" s="186"/>
      <c r="C8" s="186"/>
      <c r="D8" s="186"/>
      <c r="E8" s="186"/>
      <c r="F8" s="186"/>
      <c r="G8" s="186"/>
      <c r="H8" s="186"/>
      <c r="I8" s="186"/>
      <c r="J8" s="186"/>
      <c r="K8" s="186"/>
      <c r="Q8" s="360" t="s">
        <v>469</v>
      </c>
      <c r="R8" s="361" t="s">
        <v>359</v>
      </c>
    </row>
    <row r="9" spans="1:31" x14ac:dyDescent="0.2">
      <c r="A9" s="186"/>
      <c r="B9" s="186"/>
      <c r="C9" s="186"/>
      <c r="D9" s="186"/>
      <c r="E9" s="186"/>
      <c r="F9" s="186"/>
      <c r="G9" s="186"/>
      <c r="H9" s="186"/>
      <c r="I9" s="186"/>
      <c r="J9" s="186"/>
      <c r="K9" s="186"/>
      <c r="Q9" s="360" t="s">
        <v>465</v>
      </c>
      <c r="R9" s="361" t="s">
        <v>276</v>
      </c>
    </row>
    <row r="10" spans="1:31" x14ac:dyDescent="0.2">
      <c r="A10" s="186"/>
      <c r="B10" s="186"/>
      <c r="C10" s="186"/>
      <c r="D10" s="186"/>
      <c r="E10" s="186"/>
      <c r="F10" s="186"/>
      <c r="G10" s="186"/>
      <c r="H10" s="186"/>
      <c r="I10" s="186"/>
      <c r="J10" s="186"/>
      <c r="K10" s="186"/>
      <c r="Q10" s="360" t="s">
        <v>466</v>
      </c>
      <c r="R10" s="361" t="s">
        <v>367</v>
      </c>
    </row>
    <row r="11" spans="1:31" x14ac:dyDescent="0.2">
      <c r="A11" s="186"/>
      <c r="B11" s="186"/>
      <c r="C11" s="186"/>
      <c r="D11" s="186"/>
      <c r="E11" s="186"/>
      <c r="F11" s="186"/>
      <c r="G11" s="186"/>
      <c r="H11" s="186"/>
      <c r="I11" s="186"/>
      <c r="J11" s="186"/>
      <c r="K11" s="186"/>
      <c r="Q11" s="362" t="s">
        <v>468</v>
      </c>
      <c r="R11" s="363" t="s">
        <v>358</v>
      </c>
    </row>
    <row r="12" spans="1:31" x14ac:dyDescent="0.2">
      <c r="A12" s="186"/>
      <c r="B12" s="186"/>
      <c r="C12" s="186"/>
      <c r="D12" s="186"/>
      <c r="E12" s="186"/>
      <c r="F12" s="186"/>
      <c r="G12" s="186"/>
      <c r="H12" s="186"/>
      <c r="I12" s="186"/>
      <c r="J12" s="186"/>
      <c r="K12" s="186"/>
    </row>
    <row r="13" spans="1:31" x14ac:dyDescent="0.2">
      <c r="A13" s="186"/>
      <c r="B13" s="186"/>
      <c r="C13" s="186"/>
      <c r="D13" s="186"/>
      <c r="E13" s="186"/>
      <c r="F13" s="186"/>
      <c r="G13" s="186"/>
      <c r="H13" s="186"/>
      <c r="I13" s="186"/>
      <c r="J13" s="186"/>
      <c r="K13" s="186"/>
    </row>
    <row r="14" spans="1:31" x14ac:dyDescent="0.2">
      <c r="A14" s="186"/>
      <c r="B14" s="186"/>
      <c r="C14" s="186"/>
      <c r="D14" s="186"/>
      <c r="E14" s="186"/>
      <c r="F14" s="186"/>
      <c r="G14" s="186"/>
      <c r="H14" s="186"/>
      <c r="I14" s="186"/>
      <c r="J14" s="186"/>
      <c r="K14" s="186"/>
    </row>
    <row r="15" spans="1:31" x14ac:dyDescent="0.2">
      <c r="A15" s="186"/>
      <c r="B15" s="186"/>
      <c r="C15" s="186"/>
      <c r="D15" s="186"/>
      <c r="E15" s="186"/>
      <c r="F15" s="186"/>
      <c r="G15" s="186"/>
      <c r="H15" s="186"/>
      <c r="I15" s="186"/>
      <c r="J15" s="186"/>
      <c r="K15" s="186"/>
    </row>
    <row r="16" spans="1:31" x14ac:dyDescent="0.2">
      <c r="A16" s="186"/>
      <c r="B16" s="186"/>
      <c r="C16" s="186"/>
      <c r="D16" s="186"/>
      <c r="E16" s="186"/>
      <c r="F16" s="186"/>
      <c r="G16" s="186"/>
      <c r="H16" s="186"/>
      <c r="I16" s="186"/>
      <c r="J16" s="186"/>
      <c r="K16" s="186"/>
    </row>
    <row r="17" spans="1:14" x14ac:dyDescent="0.2">
      <c r="A17" s="186"/>
      <c r="B17" s="186"/>
      <c r="C17" s="186"/>
      <c r="D17" s="186"/>
      <c r="E17" s="186"/>
      <c r="F17" s="186"/>
      <c r="G17" s="186"/>
      <c r="H17" s="186"/>
      <c r="I17" s="186"/>
      <c r="J17" s="186"/>
      <c r="K17" s="186"/>
    </row>
    <row r="18" spans="1:14" x14ac:dyDescent="0.2">
      <c r="A18" s="186"/>
      <c r="B18" s="186"/>
      <c r="C18" s="186"/>
      <c r="D18" s="186"/>
      <c r="E18" s="186"/>
      <c r="F18" s="186"/>
      <c r="G18" s="186"/>
      <c r="H18" s="186"/>
      <c r="I18" s="186"/>
      <c r="J18" s="186"/>
      <c r="K18" s="186"/>
    </row>
    <row r="19" spans="1:14" x14ac:dyDescent="0.2">
      <c r="A19" s="186"/>
      <c r="B19" s="186"/>
      <c r="C19" s="186"/>
      <c r="D19" s="186"/>
      <c r="E19" s="186"/>
      <c r="F19" s="186"/>
      <c r="G19" s="186"/>
      <c r="H19" s="186"/>
      <c r="I19" s="186"/>
      <c r="J19" s="186"/>
      <c r="K19" s="186"/>
    </row>
    <row r="20" spans="1:14" x14ac:dyDescent="0.2">
      <c r="A20" s="186"/>
      <c r="B20" s="186"/>
      <c r="C20" s="186"/>
      <c r="D20" s="186"/>
      <c r="E20" s="186"/>
      <c r="F20" s="186"/>
      <c r="G20" s="186"/>
      <c r="H20" s="186"/>
      <c r="I20" s="186"/>
      <c r="J20" s="186"/>
      <c r="K20" s="186"/>
    </row>
    <row r="21" spans="1:14" x14ac:dyDescent="0.2">
      <c r="A21" s="186"/>
      <c r="B21" s="186"/>
      <c r="C21" s="186"/>
      <c r="D21" s="186"/>
      <c r="E21" s="186"/>
      <c r="F21" s="186"/>
      <c r="G21" s="186"/>
      <c r="H21" s="186"/>
      <c r="I21" s="186"/>
      <c r="J21" s="186"/>
      <c r="K21" s="186"/>
    </row>
    <row r="22" spans="1:14" x14ac:dyDescent="0.2">
      <c r="A22" s="186"/>
      <c r="B22" s="186"/>
      <c r="C22" s="186"/>
      <c r="D22" s="186"/>
      <c r="E22" s="186"/>
      <c r="F22" s="186"/>
      <c r="G22" s="186"/>
      <c r="H22" s="186"/>
      <c r="I22" s="186"/>
      <c r="J22" s="186"/>
      <c r="K22" s="186"/>
    </row>
    <row r="23" spans="1:14" x14ac:dyDescent="0.2">
      <c r="A23" s="186"/>
      <c r="B23" s="186"/>
      <c r="C23" s="186"/>
      <c r="D23" s="186"/>
      <c r="E23" s="186"/>
      <c r="F23" s="186"/>
      <c r="G23" s="186"/>
      <c r="H23" s="186"/>
      <c r="I23" s="186"/>
      <c r="J23" s="186"/>
      <c r="K23" s="186"/>
    </row>
    <row r="24" spans="1:14" x14ac:dyDescent="0.2">
      <c r="A24" s="186"/>
      <c r="B24" s="186"/>
      <c r="C24" s="186"/>
      <c r="D24" s="186"/>
      <c r="E24" s="186"/>
      <c r="F24" s="186"/>
      <c r="G24" s="186"/>
      <c r="H24" s="186"/>
      <c r="I24" s="186"/>
      <c r="J24" s="186"/>
      <c r="K24" s="186"/>
    </row>
    <row r="25" spans="1:14" x14ac:dyDescent="0.2">
      <c r="A25" s="186"/>
      <c r="B25" s="186"/>
      <c r="C25" s="186"/>
      <c r="D25" s="186"/>
      <c r="E25" s="186"/>
      <c r="F25" s="186"/>
      <c r="G25" s="186"/>
      <c r="H25" s="186"/>
      <c r="I25" s="186"/>
      <c r="J25" s="186"/>
      <c r="K25" s="186"/>
    </row>
    <row r="26" spans="1:14" x14ac:dyDescent="0.2">
      <c r="A26" s="121"/>
      <c r="B26" s="469"/>
      <c r="C26" s="121"/>
      <c r="D26" s="469"/>
      <c r="E26" s="469"/>
      <c r="F26" s="470"/>
      <c r="G26" s="121"/>
      <c r="H26" s="470"/>
      <c r="I26" s="470"/>
      <c r="J26" s="121"/>
      <c r="K26" s="121"/>
      <c r="N26" s="121"/>
    </row>
    <row r="27" spans="1:14" x14ac:dyDescent="0.2">
      <c r="A27" s="121"/>
      <c r="B27" s="469"/>
      <c r="C27" s="121"/>
      <c r="D27" s="469"/>
      <c r="E27" s="470"/>
      <c r="F27" s="470"/>
      <c r="G27" s="121"/>
      <c r="H27" s="470"/>
      <c r="I27" s="470"/>
      <c r="J27" s="121"/>
      <c r="K27" s="121"/>
      <c r="N27" s="121"/>
    </row>
    <row r="28" spans="1:14" ht="48" x14ac:dyDescent="0.2">
      <c r="A28" s="511" t="s">
        <v>15</v>
      </c>
      <c r="B28" s="158"/>
      <c r="C28" s="162"/>
      <c r="D28" s="511" t="s">
        <v>73</v>
      </c>
      <c r="E28" s="512" t="s">
        <v>501</v>
      </c>
      <c r="F28" s="512" t="s">
        <v>521</v>
      </c>
      <c r="G28" s="513" t="s">
        <v>469</v>
      </c>
      <c r="H28" s="512" t="s">
        <v>502</v>
      </c>
      <c r="I28" s="512" t="s">
        <v>520</v>
      </c>
      <c r="J28" s="513" t="s">
        <v>365</v>
      </c>
      <c r="K28" s="513" t="s">
        <v>468</v>
      </c>
      <c r="L28" s="513" t="s">
        <v>523</v>
      </c>
      <c r="M28" s="513" t="s">
        <v>522</v>
      </c>
    </row>
    <row r="29" spans="1:14" x14ac:dyDescent="0.2">
      <c r="A29" s="503" t="s">
        <v>551</v>
      </c>
      <c r="B29" s="585" t="str">
        <f>LEFT(A29,4)</f>
        <v>2014</v>
      </c>
      <c r="C29" s="504" t="str">
        <f t="shared" ref="C29:C56" si="0">RIGHT(A29,2)</f>
        <v>Q1</v>
      </c>
      <c r="D29" s="505">
        <v>41640</v>
      </c>
      <c r="E29" s="29">
        <v>67.987677778000005</v>
      </c>
      <c r="F29" s="29">
        <v>8.6107464999999994</v>
      </c>
      <c r="G29" s="29">
        <v>-0.91108997767</v>
      </c>
      <c r="H29" s="29">
        <v>94.480549389000004</v>
      </c>
      <c r="I29" s="29">
        <v>4.6984960221999996</v>
      </c>
      <c r="J29" s="506">
        <f>+F29-I29</f>
        <v>3.9122504777999998</v>
      </c>
      <c r="K29" s="29">
        <v>23.335100000000001</v>
      </c>
      <c r="L29" s="506">
        <f>+IF(K29&gt;0,+K29,0)*-1</f>
        <v>-23.335100000000001</v>
      </c>
      <c r="M29" s="506">
        <f>+IF(K29&lt;0,+K29,0)*-1</f>
        <v>0</v>
      </c>
    </row>
    <row r="30" spans="1:14" x14ac:dyDescent="0.2">
      <c r="A30" s="503" t="s">
        <v>552</v>
      </c>
      <c r="B30" s="584"/>
      <c r="C30" s="504" t="str">
        <f t="shared" si="0"/>
        <v>Q2</v>
      </c>
      <c r="D30" s="505">
        <v>41730</v>
      </c>
      <c r="E30" s="29">
        <v>70.404945054999999</v>
      </c>
      <c r="F30" s="29">
        <v>6.6920889670000001</v>
      </c>
      <c r="G30" s="29">
        <v>0.30533504143000001</v>
      </c>
      <c r="H30" s="29">
        <v>60.629018051999999</v>
      </c>
      <c r="I30" s="29">
        <v>3.9109554065999999</v>
      </c>
      <c r="J30" s="506">
        <f t="shared" ref="J30:J56" si="1">+F30-I30</f>
        <v>2.7811335604000003</v>
      </c>
      <c r="K30" s="29">
        <v>-13.024571429</v>
      </c>
      <c r="L30" s="506">
        <f t="shared" ref="L30:L56" si="2">+IF(K30&gt;0,+K30,0)*-1</f>
        <v>0</v>
      </c>
      <c r="M30" s="506">
        <f t="shared" ref="M30:M56" si="3">+IF(K30&lt;0,+K30,0)*-1</f>
        <v>13.024571429</v>
      </c>
      <c r="N30" s="506"/>
    </row>
    <row r="31" spans="1:14" x14ac:dyDescent="0.2">
      <c r="A31" s="503" t="s">
        <v>553</v>
      </c>
      <c r="B31" s="584"/>
      <c r="C31" s="504" t="str">
        <f t="shared" si="0"/>
        <v>Q3</v>
      </c>
      <c r="D31" s="505">
        <v>41821</v>
      </c>
      <c r="E31" s="29">
        <v>72.273456522000004</v>
      </c>
      <c r="F31" s="29">
        <v>6.6233909999999998</v>
      </c>
      <c r="G31" s="29">
        <v>-0.71122712054000004</v>
      </c>
      <c r="H31" s="29">
        <v>61.123470302999998</v>
      </c>
      <c r="I31" s="29">
        <v>3.9409544457000001</v>
      </c>
      <c r="J31" s="506">
        <f t="shared" si="1"/>
        <v>2.6824365542999997</v>
      </c>
      <c r="K31" s="29">
        <v>-13.287673913000001</v>
      </c>
      <c r="L31" s="506">
        <f t="shared" si="2"/>
        <v>0</v>
      </c>
      <c r="M31" s="506">
        <f t="shared" si="3"/>
        <v>13.287673913000001</v>
      </c>
      <c r="N31" s="506"/>
    </row>
    <row r="32" spans="1:14" x14ac:dyDescent="0.2">
      <c r="A32" s="503" t="s">
        <v>554</v>
      </c>
      <c r="B32" s="584"/>
      <c r="C32" s="504" t="str">
        <f t="shared" si="0"/>
        <v>Q4</v>
      </c>
      <c r="D32" s="505">
        <v>41913</v>
      </c>
      <c r="E32" s="29">
        <v>72.985858695999994</v>
      </c>
      <c r="F32" s="29">
        <v>7.6312957390999996</v>
      </c>
      <c r="G32" s="29">
        <v>-1.7812177899999999</v>
      </c>
      <c r="H32" s="29">
        <v>75.537899134</v>
      </c>
      <c r="I32" s="29">
        <v>4.0533962065000004</v>
      </c>
      <c r="J32" s="506">
        <f t="shared" si="1"/>
        <v>3.5778995325999992</v>
      </c>
      <c r="K32" s="29">
        <v>0.58723913042999998</v>
      </c>
      <c r="L32" s="506">
        <f t="shared" si="2"/>
        <v>-0.58723913042999998</v>
      </c>
      <c r="M32" s="506">
        <f t="shared" si="3"/>
        <v>0</v>
      </c>
      <c r="N32" s="506"/>
    </row>
    <row r="33" spans="1:14" x14ac:dyDescent="0.2">
      <c r="A33" s="503" t="s">
        <v>555</v>
      </c>
      <c r="B33" s="584" t="str">
        <f>LEFT(A33,4)</f>
        <v>2015</v>
      </c>
      <c r="C33" s="504" t="str">
        <f t="shared" si="0"/>
        <v>Q1</v>
      </c>
      <c r="D33" s="505">
        <v>42005</v>
      </c>
      <c r="E33" s="29">
        <v>73.796366667000001</v>
      </c>
      <c r="F33" s="29">
        <v>8.7877897888999996</v>
      </c>
      <c r="G33" s="29">
        <v>-0.67454482166999996</v>
      </c>
      <c r="H33" s="29">
        <v>95.905291656000003</v>
      </c>
      <c r="I33" s="29">
        <v>5.0382644222000001</v>
      </c>
      <c r="J33" s="506">
        <f t="shared" si="1"/>
        <v>3.7495253666999995</v>
      </c>
      <c r="K33" s="29">
        <v>18.874111111000001</v>
      </c>
      <c r="L33" s="506">
        <f t="shared" si="2"/>
        <v>-18.874111111000001</v>
      </c>
      <c r="M33" s="506">
        <f t="shared" si="3"/>
        <v>0</v>
      </c>
      <c r="N33" s="506"/>
    </row>
    <row r="34" spans="1:14" x14ac:dyDescent="0.2">
      <c r="A34" s="74" t="s">
        <v>556</v>
      </c>
      <c r="B34" s="584"/>
      <c r="C34" s="504" t="str">
        <f t="shared" si="0"/>
        <v>Q2</v>
      </c>
      <c r="D34" s="505">
        <v>42095</v>
      </c>
      <c r="E34" s="29">
        <v>74.423439560000006</v>
      </c>
      <c r="F34" s="29">
        <v>6.7663856043999999</v>
      </c>
      <c r="G34" s="29">
        <v>-0.30560804253000001</v>
      </c>
      <c r="H34" s="29">
        <v>63.362289979000003</v>
      </c>
      <c r="I34" s="29">
        <v>4.4261689010999996</v>
      </c>
      <c r="J34" s="506">
        <f t="shared" si="1"/>
        <v>2.3402167033000003</v>
      </c>
      <c r="K34" s="29">
        <v>-13.256956044000001</v>
      </c>
      <c r="L34" s="506">
        <f t="shared" si="2"/>
        <v>0</v>
      </c>
      <c r="M34" s="506">
        <f t="shared" si="3"/>
        <v>13.256956044000001</v>
      </c>
      <c r="N34" s="506"/>
    </row>
    <row r="35" spans="1:14" x14ac:dyDescent="0.2">
      <c r="A35" s="74" t="s">
        <v>557</v>
      </c>
      <c r="B35" s="584"/>
      <c r="C35" s="504" t="str">
        <f t="shared" si="0"/>
        <v>Q3</v>
      </c>
      <c r="D35" s="505">
        <v>42186</v>
      </c>
      <c r="E35" s="29">
        <v>74.394119564999997</v>
      </c>
      <c r="F35" s="29">
        <v>6.9528910978000003</v>
      </c>
      <c r="G35" s="29">
        <v>-0.39754909934999999</v>
      </c>
      <c r="H35" s="29">
        <v>65.454016856999999</v>
      </c>
      <c r="I35" s="29">
        <v>4.905183837</v>
      </c>
      <c r="J35" s="506">
        <f t="shared" si="1"/>
        <v>2.0477072608000002</v>
      </c>
      <c r="K35" s="29">
        <v>-10.751391304</v>
      </c>
      <c r="L35" s="506">
        <f t="shared" si="2"/>
        <v>0</v>
      </c>
      <c r="M35" s="506">
        <f t="shared" si="3"/>
        <v>10.751391304</v>
      </c>
      <c r="N35" s="506"/>
    </row>
    <row r="36" spans="1:14" x14ac:dyDescent="0.2">
      <c r="A36" s="74" t="s">
        <v>558</v>
      </c>
      <c r="B36" s="584"/>
      <c r="C36" s="504" t="str">
        <f t="shared" si="0"/>
        <v>Q4</v>
      </c>
      <c r="D36" s="505">
        <v>42278</v>
      </c>
      <c r="E36" s="29">
        <v>73.989010870000001</v>
      </c>
      <c r="F36" s="29">
        <v>7.3020150978</v>
      </c>
      <c r="G36" s="29">
        <v>-1.5525762489999999</v>
      </c>
      <c r="H36" s="29">
        <v>74.180554001000004</v>
      </c>
      <c r="I36" s="29">
        <v>5.1740261521999997</v>
      </c>
      <c r="J36" s="506">
        <f t="shared" si="1"/>
        <v>2.1279889456000003</v>
      </c>
      <c r="K36" s="29">
        <v>-0.54411956522000005</v>
      </c>
      <c r="L36" s="506">
        <f t="shared" si="2"/>
        <v>0</v>
      </c>
      <c r="M36" s="506">
        <f t="shared" si="3"/>
        <v>0.54411956522000005</v>
      </c>
      <c r="N36" s="506"/>
    </row>
    <row r="37" spans="1:14" x14ac:dyDescent="0.2">
      <c r="A37" s="74" t="s">
        <v>559</v>
      </c>
      <c r="B37" s="584" t="str">
        <f>LEFT(A37,4)</f>
        <v>2016</v>
      </c>
      <c r="C37" s="504" t="str">
        <f t="shared" si="0"/>
        <v>Q1</v>
      </c>
      <c r="D37" s="505">
        <v>42370</v>
      </c>
      <c r="E37" s="29">
        <v>73.959274725</v>
      </c>
      <c r="F37" s="29">
        <v>8.4191165274999999</v>
      </c>
      <c r="G37" s="29">
        <v>-0.98358408758000004</v>
      </c>
      <c r="H37" s="29">
        <v>89.013702867999996</v>
      </c>
      <c r="I37" s="29">
        <v>5.7823350658999999</v>
      </c>
      <c r="J37" s="506">
        <f t="shared" si="1"/>
        <v>2.6367814616</v>
      </c>
      <c r="K37" s="29">
        <v>13.242186813</v>
      </c>
      <c r="L37" s="506">
        <f t="shared" si="2"/>
        <v>-13.242186813</v>
      </c>
      <c r="M37" s="506">
        <f t="shared" si="3"/>
        <v>0</v>
      </c>
      <c r="N37" s="506"/>
    </row>
    <row r="38" spans="1:14" x14ac:dyDescent="0.2">
      <c r="A38" s="74" t="s">
        <v>560</v>
      </c>
      <c r="B38" s="584"/>
      <c r="C38" s="504" t="str">
        <f t="shared" si="0"/>
        <v>Q2</v>
      </c>
      <c r="D38" s="505">
        <v>42461</v>
      </c>
      <c r="E38" s="29">
        <v>72.914340659000004</v>
      </c>
      <c r="F38" s="29">
        <v>8.0386799451000002</v>
      </c>
      <c r="G38" s="29">
        <v>-0.49796526374</v>
      </c>
      <c r="H38" s="29">
        <v>66.486767757999999</v>
      </c>
      <c r="I38" s="29">
        <v>6.0345073626000003</v>
      </c>
      <c r="J38" s="506">
        <f t="shared" si="1"/>
        <v>2.0041725824999999</v>
      </c>
      <c r="K38" s="29">
        <v>-8.0905714286000006</v>
      </c>
      <c r="L38" s="506">
        <f t="shared" si="2"/>
        <v>0</v>
      </c>
      <c r="M38" s="506">
        <f t="shared" si="3"/>
        <v>8.0905714286000006</v>
      </c>
      <c r="N38" s="506"/>
    </row>
    <row r="39" spans="1:14" x14ac:dyDescent="0.2">
      <c r="A39" s="74" t="s">
        <v>561</v>
      </c>
      <c r="B39" s="584"/>
      <c r="C39" s="504" t="str">
        <f t="shared" si="0"/>
        <v>Q3</v>
      </c>
      <c r="D39" s="505">
        <v>42552</v>
      </c>
      <c r="E39" s="29">
        <v>72.221652173999999</v>
      </c>
      <c r="F39" s="29">
        <v>8.3206048696000003</v>
      </c>
      <c r="G39" s="29">
        <v>0.66983319390999996</v>
      </c>
      <c r="H39" s="29">
        <v>68.942769694000006</v>
      </c>
      <c r="I39" s="29">
        <v>6.5749401086999999</v>
      </c>
      <c r="J39" s="506">
        <f t="shared" si="1"/>
        <v>1.7456647609000004</v>
      </c>
      <c r="K39" s="29">
        <v>-5.8496847825999998</v>
      </c>
      <c r="L39" s="506">
        <f t="shared" si="2"/>
        <v>0</v>
      </c>
      <c r="M39" s="506">
        <f t="shared" si="3"/>
        <v>5.8496847825999998</v>
      </c>
      <c r="N39" s="506"/>
    </row>
    <row r="40" spans="1:14" x14ac:dyDescent="0.2">
      <c r="A40" s="74" t="s">
        <v>562</v>
      </c>
      <c r="B40" s="584"/>
      <c r="C40" s="504" t="str">
        <f t="shared" si="0"/>
        <v>Q4</v>
      </c>
      <c r="D40" s="505">
        <v>42644</v>
      </c>
      <c r="E40" s="29">
        <v>71.545858695999996</v>
      </c>
      <c r="F40" s="29">
        <v>8.0791769457000004</v>
      </c>
      <c r="G40" s="29">
        <v>-1.5576506176</v>
      </c>
      <c r="H40" s="29">
        <v>75.553406457999998</v>
      </c>
      <c r="I40" s="29">
        <v>7.1219676957000004</v>
      </c>
      <c r="J40" s="506">
        <f t="shared" si="1"/>
        <v>0.95720925000000001</v>
      </c>
      <c r="K40" s="29">
        <v>4.4541413043000002</v>
      </c>
      <c r="L40" s="506">
        <f t="shared" si="2"/>
        <v>-4.4541413043000002</v>
      </c>
      <c r="M40" s="506">
        <f t="shared" si="3"/>
        <v>0</v>
      </c>
      <c r="N40" s="506"/>
    </row>
    <row r="41" spans="1:14" x14ac:dyDescent="0.2">
      <c r="A41" s="74" t="s">
        <v>563</v>
      </c>
      <c r="B41" s="584" t="str">
        <f>LEFT(A41,4)</f>
        <v>2017</v>
      </c>
      <c r="C41" s="504" t="str">
        <f t="shared" si="0"/>
        <v>Q1</v>
      </c>
      <c r="D41" s="505">
        <v>42736</v>
      </c>
      <c r="E41" s="29">
        <v>71.993366667000004</v>
      </c>
      <c r="F41" s="29">
        <v>9.1868909777999992</v>
      </c>
      <c r="G41" s="29">
        <v>0.16952609756000001</v>
      </c>
      <c r="H41" s="29">
        <v>86.386756074999994</v>
      </c>
      <c r="I41" s="29">
        <v>8.8739609999999995</v>
      </c>
      <c r="J41" s="506">
        <f t="shared" si="1"/>
        <v>0.31292997779999965</v>
      </c>
      <c r="K41" s="29">
        <v>13.737655556</v>
      </c>
      <c r="L41" s="506">
        <f t="shared" si="2"/>
        <v>-13.737655556</v>
      </c>
      <c r="M41" s="506">
        <f t="shared" si="3"/>
        <v>0</v>
      </c>
      <c r="N41" s="506"/>
    </row>
    <row r="42" spans="1:14" x14ac:dyDescent="0.2">
      <c r="A42" s="74" t="s">
        <v>564</v>
      </c>
      <c r="B42" s="584"/>
      <c r="C42" s="504" t="str">
        <f t="shared" si="0"/>
        <v>Q2</v>
      </c>
      <c r="D42" s="505">
        <v>42826</v>
      </c>
      <c r="E42" s="29">
        <v>73.485934065999999</v>
      </c>
      <c r="F42" s="29">
        <v>7.9388673625999999</v>
      </c>
      <c r="G42" s="29">
        <v>-1.3195875163999999</v>
      </c>
      <c r="H42" s="29">
        <v>62.976084274999998</v>
      </c>
      <c r="I42" s="29">
        <v>8.2905142526999995</v>
      </c>
      <c r="J42" s="506">
        <f t="shared" si="1"/>
        <v>-0.35164689009999961</v>
      </c>
      <c r="K42" s="29">
        <v>-9.0154945054999995</v>
      </c>
      <c r="L42" s="506">
        <f t="shared" si="2"/>
        <v>0</v>
      </c>
      <c r="M42" s="506">
        <f t="shared" si="3"/>
        <v>9.0154945054999995</v>
      </c>
      <c r="N42" s="506"/>
    </row>
    <row r="43" spans="1:14" x14ac:dyDescent="0.2">
      <c r="A43" s="74" t="s">
        <v>565</v>
      </c>
      <c r="B43" s="584"/>
      <c r="C43" s="504" t="str">
        <f t="shared" si="0"/>
        <v>Q3</v>
      </c>
      <c r="D43" s="505">
        <v>42917</v>
      </c>
      <c r="E43" s="29">
        <v>75.089652173999994</v>
      </c>
      <c r="F43" s="29">
        <v>7.9117121303999998</v>
      </c>
      <c r="G43" s="29">
        <v>-0.99889772467000004</v>
      </c>
      <c r="H43" s="29">
        <v>66.882805993000005</v>
      </c>
      <c r="I43" s="29">
        <v>8.1046388478000004</v>
      </c>
      <c r="J43" s="506">
        <f t="shared" si="1"/>
        <v>-0.19292671740000067</v>
      </c>
      <c r="K43" s="29">
        <v>-7.1957608695999999</v>
      </c>
      <c r="L43" s="506">
        <f t="shared" si="2"/>
        <v>0</v>
      </c>
      <c r="M43" s="506">
        <f t="shared" si="3"/>
        <v>7.1957608695999999</v>
      </c>
      <c r="N43" s="506"/>
    </row>
    <row r="44" spans="1:14" x14ac:dyDescent="0.2">
      <c r="A44" s="74" t="s">
        <v>566</v>
      </c>
      <c r="B44" s="584"/>
      <c r="C44" s="504" t="str">
        <f t="shared" si="0"/>
        <v>Q4</v>
      </c>
      <c r="D44" s="505">
        <v>43009</v>
      </c>
      <c r="E44" s="29">
        <v>78.438543478</v>
      </c>
      <c r="F44" s="29">
        <v>8.3180007499999995</v>
      </c>
      <c r="G44" s="29">
        <v>-2.1008618484000001</v>
      </c>
      <c r="H44" s="29">
        <v>81.161706738999996</v>
      </c>
      <c r="I44" s="29">
        <v>9.4471386848000005</v>
      </c>
      <c r="J44" s="506">
        <f t="shared" si="1"/>
        <v>-1.129137934800001</v>
      </c>
      <c r="K44" s="29">
        <v>5.7643586957000004</v>
      </c>
      <c r="L44" s="506">
        <f t="shared" si="2"/>
        <v>-5.7643586957000004</v>
      </c>
      <c r="M44" s="506">
        <f t="shared" si="3"/>
        <v>0</v>
      </c>
      <c r="N44" s="506"/>
    </row>
    <row r="45" spans="1:14" x14ac:dyDescent="0.2">
      <c r="A45" s="74" t="s">
        <v>567</v>
      </c>
      <c r="B45" s="584" t="str">
        <f>LEFT(A45,4)</f>
        <v>2018</v>
      </c>
      <c r="C45" s="504" t="str">
        <f t="shared" si="0"/>
        <v>Q1</v>
      </c>
      <c r="D45" s="505">
        <v>43101</v>
      </c>
      <c r="E45" s="29">
        <v>79.130588888999995</v>
      </c>
      <c r="F45" s="29">
        <v>9.0944984666999993</v>
      </c>
      <c r="G45" s="29">
        <v>0.45451845578</v>
      </c>
      <c r="H45" s="29">
        <v>97.542149056</v>
      </c>
      <c r="I45" s="29">
        <v>9.6587011999999994</v>
      </c>
      <c r="J45" s="506">
        <f t="shared" si="1"/>
        <v>-0.56420273330000015</v>
      </c>
      <c r="K45" s="29">
        <v>18.314755556000001</v>
      </c>
      <c r="L45" s="506">
        <f t="shared" si="2"/>
        <v>-18.314755556000001</v>
      </c>
      <c r="M45" s="506">
        <f t="shared" si="3"/>
        <v>0</v>
      </c>
      <c r="N45" s="506"/>
    </row>
    <row r="46" spans="1:14" x14ac:dyDescent="0.2">
      <c r="A46" s="74" t="s">
        <v>568</v>
      </c>
      <c r="B46" s="584"/>
      <c r="C46" s="504" t="str">
        <f t="shared" si="0"/>
        <v>Q2</v>
      </c>
      <c r="D46" s="505">
        <v>43191</v>
      </c>
      <c r="E46" s="29">
        <v>81.173043956000001</v>
      </c>
      <c r="F46" s="29">
        <v>7.7307749780000004</v>
      </c>
      <c r="G46" s="29">
        <v>-0.60855927625999995</v>
      </c>
      <c r="H46" s="29">
        <v>70.660026680000001</v>
      </c>
      <c r="I46" s="29">
        <v>8.9434747363000007</v>
      </c>
      <c r="J46" s="506">
        <f t="shared" si="1"/>
        <v>-1.2126997583000003</v>
      </c>
      <c r="K46" s="29">
        <v>-8.8574175824000001</v>
      </c>
      <c r="L46" s="506">
        <f t="shared" si="2"/>
        <v>0</v>
      </c>
      <c r="M46" s="506">
        <f t="shared" si="3"/>
        <v>8.8574175824000001</v>
      </c>
      <c r="N46" s="506"/>
    </row>
    <row r="47" spans="1:14" x14ac:dyDescent="0.2">
      <c r="A47" s="74" t="s">
        <v>569</v>
      </c>
      <c r="B47" s="584"/>
      <c r="C47" s="504" t="str">
        <f t="shared" si="0"/>
        <v>Q3</v>
      </c>
      <c r="D47" s="505">
        <v>43282</v>
      </c>
      <c r="E47" s="29">
        <v>84.956380435</v>
      </c>
      <c r="F47" s="29">
        <v>7.6511142065</v>
      </c>
      <c r="G47" s="29">
        <v>-0.54807610977999999</v>
      </c>
      <c r="H47" s="29">
        <v>74.040230053000002</v>
      </c>
      <c r="I47" s="29">
        <v>9.9860906521999997</v>
      </c>
      <c r="J47" s="506">
        <f t="shared" si="1"/>
        <v>-2.3349764456999997</v>
      </c>
      <c r="K47" s="29">
        <v>-8.2200760870000007</v>
      </c>
      <c r="L47" s="506">
        <f t="shared" si="2"/>
        <v>0</v>
      </c>
      <c r="M47" s="506">
        <f t="shared" si="3"/>
        <v>8.2200760870000007</v>
      </c>
      <c r="N47" s="506"/>
    </row>
    <row r="48" spans="1:14" x14ac:dyDescent="0.2">
      <c r="A48" s="74" t="s">
        <v>570</v>
      </c>
      <c r="B48" s="584"/>
      <c r="C48" s="504" t="str">
        <f t="shared" si="0"/>
        <v>Q4</v>
      </c>
      <c r="D48" s="505">
        <v>43374</v>
      </c>
      <c r="E48" s="29">
        <v>87.670494673999997</v>
      </c>
      <c r="F48" s="29">
        <v>7.3712889456999999</v>
      </c>
      <c r="G48" s="29">
        <v>-2.0902204971999998</v>
      </c>
      <c r="H48" s="29">
        <v>84.707639525000005</v>
      </c>
      <c r="I48" s="29">
        <v>11.119787924000001</v>
      </c>
      <c r="J48" s="506">
        <f t="shared" si="1"/>
        <v>-3.7484989783000007</v>
      </c>
      <c r="K48" s="29">
        <v>2.6831071429</v>
      </c>
      <c r="L48" s="506">
        <f t="shared" si="2"/>
        <v>-2.6831071429</v>
      </c>
      <c r="M48" s="506">
        <f t="shared" si="3"/>
        <v>0</v>
      </c>
      <c r="N48" s="506"/>
    </row>
    <row r="49" spans="1:14" x14ac:dyDescent="0.2">
      <c r="A49" s="74" t="s">
        <v>571</v>
      </c>
      <c r="B49" s="584" t="str">
        <f>LEFT(A49,4)</f>
        <v>2019</v>
      </c>
      <c r="C49" s="504" t="str">
        <f t="shared" si="0"/>
        <v>Q1</v>
      </c>
      <c r="D49" s="505">
        <v>43466</v>
      </c>
      <c r="E49" s="29">
        <v>88.477212555999998</v>
      </c>
      <c r="F49" s="29">
        <v>8.6695758332999997</v>
      </c>
      <c r="G49" s="29">
        <v>0.12997870778000001</v>
      </c>
      <c r="H49" s="29">
        <v>99.057242681000005</v>
      </c>
      <c r="I49" s="29">
        <v>12.714085444</v>
      </c>
      <c r="J49" s="506">
        <f t="shared" si="1"/>
        <v>-4.0445096107000005</v>
      </c>
      <c r="K49" s="29">
        <v>14.293261422</v>
      </c>
      <c r="L49" s="506">
        <f t="shared" si="2"/>
        <v>-14.293261422</v>
      </c>
      <c r="M49" s="506">
        <f t="shared" si="3"/>
        <v>0</v>
      </c>
      <c r="N49" s="506"/>
    </row>
    <row r="50" spans="1:14" x14ac:dyDescent="0.2">
      <c r="A50" s="74" t="s">
        <v>572</v>
      </c>
      <c r="B50" s="584"/>
      <c r="C50" s="504" t="str">
        <f t="shared" si="0"/>
        <v>Q2</v>
      </c>
      <c r="D50" s="505">
        <v>43556</v>
      </c>
      <c r="E50" s="29">
        <v>90.159112856999997</v>
      </c>
      <c r="F50" s="29">
        <v>6.5512790879000002</v>
      </c>
      <c r="G50" s="29">
        <v>-0.85459583516000004</v>
      </c>
      <c r="H50" s="29">
        <v>71.623522967</v>
      </c>
      <c r="I50" s="29">
        <v>11.957776153999999</v>
      </c>
      <c r="J50" s="506">
        <f t="shared" si="1"/>
        <v>-5.4064970660999991</v>
      </c>
      <c r="K50" s="29">
        <v>-12.47962967</v>
      </c>
      <c r="L50" s="506">
        <f t="shared" si="2"/>
        <v>0</v>
      </c>
      <c r="M50" s="506">
        <f t="shared" si="3"/>
        <v>12.47962967</v>
      </c>
      <c r="N50" s="506"/>
    </row>
    <row r="51" spans="1:14" x14ac:dyDescent="0.2">
      <c r="A51" s="74" t="s">
        <v>573</v>
      </c>
      <c r="B51" s="584"/>
      <c r="C51" s="504" t="str">
        <f t="shared" si="0"/>
        <v>Q3</v>
      </c>
      <c r="D51" s="505">
        <v>43647</v>
      </c>
      <c r="E51" s="29">
        <v>90.797880977999995</v>
      </c>
      <c r="F51" s="29">
        <v>6.2643699239000004</v>
      </c>
      <c r="G51" s="29">
        <v>-0.58472475435000004</v>
      </c>
      <c r="H51" s="29">
        <v>74.222861957000006</v>
      </c>
      <c r="I51" s="29">
        <v>12.921826304</v>
      </c>
      <c r="J51" s="506">
        <f t="shared" si="1"/>
        <v>-6.6574563800999993</v>
      </c>
      <c r="K51" s="29">
        <v>-9.5394303370000006</v>
      </c>
      <c r="L51" s="506">
        <f t="shared" si="2"/>
        <v>0</v>
      </c>
      <c r="M51" s="506">
        <f t="shared" si="3"/>
        <v>9.5394303370000006</v>
      </c>
      <c r="N51" s="506"/>
    </row>
    <row r="52" spans="1:14" x14ac:dyDescent="0.2">
      <c r="A52" s="74" t="s">
        <v>574</v>
      </c>
      <c r="B52" s="584"/>
      <c r="C52" s="504" t="str">
        <f t="shared" si="0"/>
        <v>Q4</v>
      </c>
      <c r="D52" s="505">
        <v>43739</v>
      </c>
      <c r="E52" s="29">
        <v>91.175655434999996</v>
      </c>
      <c r="F52" s="29">
        <v>7.3182393369999996</v>
      </c>
      <c r="G52" s="29">
        <v>-1.7390352608999999</v>
      </c>
      <c r="H52" s="29">
        <v>85.462024783000004</v>
      </c>
      <c r="I52" s="29">
        <v>14.535490978</v>
      </c>
      <c r="J52" s="506">
        <f t="shared" si="1"/>
        <v>-7.2172516410000007</v>
      </c>
      <c r="K52" s="29">
        <v>3.0352134783000002</v>
      </c>
      <c r="L52" s="506">
        <f t="shared" si="2"/>
        <v>-3.0352134783000002</v>
      </c>
      <c r="M52" s="506">
        <f t="shared" si="3"/>
        <v>0</v>
      </c>
      <c r="N52" s="506"/>
    </row>
    <row r="53" spans="1:14" x14ac:dyDescent="0.2">
      <c r="A53" s="74" t="s">
        <v>575</v>
      </c>
      <c r="B53" s="584" t="str">
        <f>LEFT(A53,4)</f>
        <v>2020</v>
      </c>
      <c r="C53" s="504" t="str">
        <f t="shared" si="0"/>
        <v>Q1</v>
      </c>
      <c r="D53" s="505">
        <v>43831</v>
      </c>
      <c r="E53" s="29">
        <v>91.634261099</v>
      </c>
      <c r="F53" s="29">
        <v>8.5718123845999994</v>
      </c>
      <c r="G53" s="29">
        <v>-1.0139416944999999</v>
      </c>
      <c r="H53" s="29">
        <v>99.018511537999998</v>
      </c>
      <c r="I53" s="29">
        <v>16.494813297</v>
      </c>
      <c r="J53" s="506">
        <f t="shared" si="1"/>
        <v>-7.9230009124000009</v>
      </c>
      <c r="K53" s="29">
        <v>16.112691725000001</v>
      </c>
      <c r="L53" s="506">
        <f t="shared" si="2"/>
        <v>-16.112691725000001</v>
      </c>
      <c r="M53" s="506">
        <f t="shared" si="3"/>
        <v>0</v>
      </c>
      <c r="N53" s="506"/>
    </row>
    <row r="54" spans="1:14" x14ac:dyDescent="0.2">
      <c r="A54" s="74" t="s">
        <v>576</v>
      </c>
      <c r="B54" s="584"/>
      <c r="C54" s="504" t="str">
        <f t="shared" si="0"/>
        <v>Q2</v>
      </c>
      <c r="D54" s="505">
        <v>43922</v>
      </c>
      <c r="E54" s="29">
        <v>92.108775604000002</v>
      </c>
      <c r="F54" s="29">
        <v>6.3194422747000001</v>
      </c>
      <c r="G54" s="29">
        <v>-0.85580924175999995</v>
      </c>
      <c r="H54" s="29">
        <v>72.455388131999996</v>
      </c>
      <c r="I54" s="29">
        <v>14.315171318999999</v>
      </c>
      <c r="J54" s="506">
        <f t="shared" si="1"/>
        <v>-7.9957290442999991</v>
      </c>
      <c r="K54" s="29">
        <v>-11.011423407000001</v>
      </c>
      <c r="L54" s="506">
        <f t="shared" si="2"/>
        <v>0</v>
      </c>
      <c r="M54" s="506">
        <f t="shared" si="3"/>
        <v>11.011423407000001</v>
      </c>
      <c r="N54" s="506"/>
    </row>
    <row r="55" spans="1:14" x14ac:dyDescent="0.2">
      <c r="A55" s="74" t="s">
        <v>577</v>
      </c>
      <c r="B55" s="584"/>
      <c r="C55" s="504" t="str">
        <f t="shared" si="0"/>
        <v>Q3</v>
      </c>
      <c r="D55" s="505">
        <v>44013</v>
      </c>
      <c r="E55" s="29">
        <v>92.155811087000004</v>
      </c>
      <c r="F55" s="29">
        <v>6.3121513803999996</v>
      </c>
      <c r="G55" s="29">
        <v>0.29044146630000001</v>
      </c>
      <c r="H55" s="29">
        <v>76.641816957000003</v>
      </c>
      <c r="I55" s="29">
        <v>14.212606413</v>
      </c>
      <c r="J55" s="506">
        <f t="shared" si="1"/>
        <v>-7.9004550326</v>
      </c>
      <c r="K55" s="29">
        <v>-8.1136578261000007</v>
      </c>
      <c r="L55" s="506">
        <f t="shared" si="2"/>
        <v>0</v>
      </c>
      <c r="M55" s="506">
        <f t="shared" si="3"/>
        <v>8.1136578261000007</v>
      </c>
      <c r="N55" s="506"/>
    </row>
    <row r="56" spans="1:14" x14ac:dyDescent="0.2">
      <c r="A56" s="75" t="s">
        <v>578</v>
      </c>
      <c r="B56" s="584"/>
      <c r="C56" s="502" t="str">
        <f t="shared" si="0"/>
        <v>Q4</v>
      </c>
      <c r="D56" s="507">
        <v>44105</v>
      </c>
      <c r="E56" s="67">
        <v>92.305278260999998</v>
      </c>
      <c r="F56" s="67">
        <v>6.8247837935</v>
      </c>
      <c r="G56" s="67">
        <v>-0.74499719021999999</v>
      </c>
      <c r="H56" s="67">
        <v>86.188565435000001</v>
      </c>
      <c r="I56" s="67">
        <v>15.645434891000001</v>
      </c>
      <c r="J56" s="508">
        <f t="shared" si="1"/>
        <v>-8.8206510975000008</v>
      </c>
      <c r="K56" s="67">
        <v>3.2389275543</v>
      </c>
      <c r="L56" s="508">
        <f t="shared" si="2"/>
        <v>-3.2389275543</v>
      </c>
      <c r="M56" s="508">
        <f t="shared" si="3"/>
        <v>0</v>
      </c>
      <c r="N56" s="508"/>
    </row>
    <row r="57" spans="1:14" x14ac:dyDescent="0.2">
      <c r="A57" s="121"/>
      <c r="B57" s="121"/>
      <c r="C57" s="30"/>
      <c r="D57" s="30"/>
      <c r="E57" s="121"/>
      <c r="F57" s="29"/>
      <c r="G57" s="121"/>
      <c r="H57" s="30"/>
      <c r="I57" s="121"/>
      <c r="J57" s="121"/>
      <c r="K57" s="121"/>
      <c r="L57" s="121"/>
      <c r="M57" s="121"/>
      <c r="N57" s="121"/>
    </row>
    <row r="58" spans="1:14" x14ac:dyDescent="0.2">
      <c r="A58" s="30"/>
      <c r="B58" s="379" t="s">
        <v>549</v>
      </c>
      <c r="C58" s="30"/>
      <c r="D58" s="121"/>
      <c r="E58" s="30"/>
      <c r="F58" s="121"/>
      <c r="G58" s="30"/>
      <c r="H58" s="121"/>
      <c r="I58" s="121"/>
      <c r="J58" s="121"/>
      <c r="K58" s="121"/>
      <c r="L58" s="121"/>
      <c r="M58" s="121"/>
      <c r="N58" s="121"/>
    </row>
    <row r="59" spans="1:14" x14ac:dyDescent="0.2">
      <c r="A59" s="75"/>
      <c r="B59" s="75" t="s">
        <v>0</v>
      </c>
      <c r="C59" s="30"/>
      <c r="D59" s="121"/>
      <c r="E59" s="30"/>
      <c r="F59" s="121"/>
      <c r="G59" s="30"/>
      <c r="H59" s="121"/>
      <c r="I59" s="121"/>
      <c r="J59" s="121"/>
      <c r="K59" s="121"/>
      <c r="L59" s="121"/>
      <c r="M59" s="121"/>
      <c r="N59" s="121"/>
    </row>
    <row r="60" spans="1:14" x14ac:dyDescent="0.2">
      <c r="A60" s="30">
        <v>20.5</v>
      </c>
      <c r="B60" s="509">
        <v>-25</v>
      </c>
      <c r="C60" s="30"/>
      <c r="D60" s="121"/>
      <c r="E60" s="30"/>
      <c r="F60" s="121"/>
      <c r="G60" s="30"/>
      <c r="H60" s="121"/>
      <c r="I60" s="121"/>
      <c r="J60" s="121"/>
      <c r="K60" s="121"/>
      <c r="L60" s="121"/>
      <c r="M60" s="121"/>
      <c r="N60" s="121"/>
    </row>
    <row r="61" spans="1:14" x14ac:dyDescent="0.2">
      <c r="A61" s="30">
        <v>20.5</v>
      </c>
      <c r="B61" s="509">
        <v>125</v>
      </c>
      <c r="C61" s="30"/>
      <c r="D61" s="121"/>
      <c r="E61" s="30"/>
      <c r="F61" s="121"/>
      <c r="G61" s="30"/>
      <c r="H61" s="121"/>
      <c r="I61" s="121"/>
      <c r="J61" s="121"/>
      <c r="K61" s="121"/>
      <c r="L61" s="121"/>
      <c r="M61" s="121"/>
      <c r="N61" s="121"/>
    </row>
    <row r="62" spans="1:14" x14ac:dyDescent="0.2">
      <c r="A62" s="121"/>
      <c r="B62" s="502" t="s">
        <v>0</v>
      </c>
      <c r="C62" s="121"/>
      <c r="D62" s="121"/>
      <c r="E62" s="121"/>
      <c r="F62" s="121"/>
      <c r="G62" s="121"/>
      <c r="H62" s="121"/>
      <c r="I62" s="121"/>
      <c r="J62" s="121"/>
      <c r="K62" s="121"/>
      <c r="L62" s="121"/>
      <c r="M62" s="121"/>
      <c r="N62" s="121"/>
    </row>
    <row r="63" spans="1:14" x14ac:dyDescent="0.2">
      <c r="A63" s="30">
        <v>20.5</v>
      </c>
      <c r="B63" s="510">
        <v>-50</v>
      </c>
      <c r="C63" s="121"/>
      <c r="D63" s="121"/>
      <c r="E63" s="121"/>
      <c r="F63" s="121"/>
      <c r="G63" s="121"/>
      <c r="H63" s="121"/>
      <c r="I63" s="121"/>
      <c r="J63" s="121"/>
      <c r="K63" s="121"/>
      <c r="L63" s="121"/>
      <c r="M63" s="121"/>
      <c r="N63" s="121"/>
    </row>
    <row r="64" spans="1:14" x14ac:dyDescent="0.2">
      <c r="A64" s="30">
        <v>20.5</v>
      </c>
      <c r="B64" s="510">
        <v>50</v>
      </c>
      <c r="C64" s="121"/>
      <c r="D64" s="121"/>
      <c r="E64" s="121"/>
      <c r="F64" s="121"/>
      <c r="G64" s="121"/>
      <c r="H64" s="121"/>
      <c r="I64" s="121"/>
      <c r="J64" s="121"/>
      <c r="K64" s="121"/>
      <c r="L64" s="121"/>
      <c r="M64" s="121"/>
      <c r="N64" s="121"/>
    </row>
  </sheetData>
  <mergeCells count="7">
    <mergeCell ref="B53:B56"/>
    <mergeCell ref="B29:B32"/>
    <mergeCell ref="B33:B36"/>
    <mergeCell ref="B37:B40"/>
    <mergeCell ref="B41:B44"/>
    <mergeCell ref="B45:B48"/>
    <mergeCell ref="B49:B52"/>
  </mergeCells>
  <hyperlinks>
    <hyperlink ref="A3" location="Contents!A1" display="Return to Contents"/>
  </hyperlinks>
  <pageMargins left="0.7" right="0.7" top="0.75" bottom="0.75" header="0.3" footer="0.3"/>
  <pageSetup scale="50" fitToHeight="0" orientation="landscape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2:R44"/>
  <sheetViews>
    <sheetView workbookViewId="0"/>
  </sheetViews>
  <sheetFormatPr defaultRowHeight="15" x14ac:dyDescent="0.25"/>
  <cols>
    <col min="1" max="1" width="9.140625" style="173"/>
    <col min="2" max="2" width="13.85546875" style="173" customWidth="1"/>
    <col min="3" max="3" width="15" style="173" customWidth="1"/>
    <col min="4" max="4" width="7.85546875" style="173" customWidth="1"/>
    <col min="5" max="5" width="6" style="173" customWidth="1"/>
    <col min="6" max="6" width="7.7109375" style="173" customWidth="1"/>
    <col min="7" max="7" width="6" style="173" customWidth="1"/>
    <col min="8" max="8" width="6.140625" style="173" customWidth="1"/>
    <col min="9" max="16" width="9.140625" style="173"/>
    <col min="17" max="17" width="16.7109375" style="173" customWidth="1"/>
    <col min="18" max="18" width="14.28515625" style="173" customWidth="1"/>
    <col min="19" max="24" width="9.140625" style="173"/>
    <col min="25" max="25" width="27" style="173" customWidth="1"/>
    <col min="26" max="16384" width="9.140625" style="173"/>
  </cols>
  <sheetData>
    <row r="2" spans="1:18" ht="15.75" x14ac:dyDescent="0.25">
      <c r="A2" s="44" t="s">
        <v>547</v>
      </c>
    </row>
    <row r="3" spans="1:18" x14ac:dyDescent="0.25">
      <c r="A3" s="22" t="s">
        <v>16</v>
      </c>
      <c r="C3" s="408"/>
      <c r="D3" s="408"/>
      <c r="E3" s="408"/>
      <c r="F3" s="408"/>
      <c r="G3" s="408"/>
      <c r="H3" s="408"/>
      <c r="I3" s="408"/>
      <c r="J3" s="408"/>
      <c r="K3" s="408"/>
      <c r="N3"/>
    </row>
    <row r="4" spans="1:18" x14ac:dyDescent="0.25">
      <c r="A4" s="190"/>
      <c r="B4" s="190"/>
      <c r="C4" s="190"/>
      <c r="D4" s="190"/>
      <c r="E4" s="190"/>
      <c r="F4" s="190"/>
      <c r="G4" s="190"/>
      <c r="H4" s="190"/>
      <c r="I4" s="190"/>
      <c r="J4" s="190"/>
      <c r="K4" s="190"/>
    </row>
    <row r="5" spans="1:18" x14ac:dyDescent="0.25">
      <c r="A5" s="190"/>
      <c r="B5" s="190"/>
      <c r="C5" s="190"/>
      <c r="D5" s="190"/>
      <c r="E5" s="190"/>
      <c r="F5" s="190"/>
      <c r="G5" s="190"/>
      <c r="H5" s="190"/>
      <c r="I5" s="190"/>
      <c r="J5" s="190"/>
      <c r="K5" s="190"/>
      <c r="Q5" s="182" t="s">
        <v>369</v>
      </c>
      <c r="R5" s="183"/>
    </row>
    <row r="6" spans="1:18" x14ac:dyDescent="0.25">
      <c r="A6" s="190"/>
      <c r="B6" s="190"/>
      <c r="C6" s="190"/>
      <c r="D6" s="190"/>
      <c r="E6" s="190"/>
      <c r="F6" s="190"/>
      <c r="G6" s="190"/>
      <c r="H6" s="190"/>
      <c r="I6" s="190"/>
      <c r="J6" s="190"/>
      <c r="K6" s="190"/>
      <c r="Q6" s="520" t="s">
        <v>363</v>
      </c>
      <c r="R6" s="521" t="s">
        <v>355</v>
      </c>
    </row>
    <row r="7" spans="1:18" x14ac:dyDescent="0.25">
      <c r="A7" s="190"/>
      <c r="B7" s="190"/>
      <c r="C7" s="190"/>
      <c r="D7" s="190"/>
      <c r="E7" s="190"/>
      <c r="F7" s="190"/>
      <c r="G7" s="190"/>
      <c r="H7" s="190"/>
      <c r="I7" s="190"/>
      <c r="J7" s="190"/>
      <c r="K7" s="190"/>
      <c r="Q7" s="522" t="s">
        <v>361</v>
      </c>
      <c r="R7" s="523" t="s">
        <v>353</v>
      </c>
    </row>
    <row r="8" spans="1:18" x14ac:dyDescent="0.25">
      <c r="A8" s="190"/>
      <c r="B8" s="190"/>
      <c r="C8" s="190"/>
      <c r="D8" s="190"/>
      <c r="E8" s="190"/>
      <c r="F8" s="190"/>
      <c r="G8" s="190"/>
      <c r="H8" s="190"/>
      <c r="I8" s="190"/>
      <c r="J8" s="190"/>
      <c r="K8" s="190"/>
      <c r="Q8" s="522" t="s">
        <v>364</v>
      </c>
      <c r="R8" s="523" t="s">
        <v>356</v>
      </c>
    </row>
    <row r="9" spans="1:18" x14ac:dyDescent="0.25">
      <c r="A9" s="190"/>
      <c r="B9" s="190"/>
      <c r="C9" s="190"/>
      <c r="D9" s="190"/>
      <c r="E9" s="190"/>
      <c r="F9" s="190"/>
      <c r="G9" s="190"/>
      <c r="H9" s="190"/>
      <c r="I9" s="190"/>
      <c r="J9" s="190"/>
      <c r="K9" s="190"/>
      <c r="Q9" s="524" t="s">
        <v>362</v>
      </c>
      <c r="R9" s="525" t="s">
        <v>354</v>
      </c>
    </row>
    <row r="10" spans="1:18" x14ac:dyDescent="0.25">
      <c r="A10" s="190"/>
      <c r="B10" s="190"/>
      <c r="C10" s="190"/>
      <c r="D10" s="190"/>
      <c r="E10" s="190"/>
      <c r="F10" s="190"/>
      <c r="G10" s="190"/>
      <c r="H10" s="190"/>
      <c r="I10" s="190"/>
      <c r="J10" s="190"/>
      <c r="K10" s="190"/>
      <c r="Q10" s="195"/>
    </row>
    <row r="11" spans="1:18" x14ac:dyDescent="0.25">
      <c r="A11" s="190"/>
      <c r="B11" s="190"/>
      <c r="C11" s="190"/>
      <c r="D11" s="190"/>
      <c r="E11" s="190"/>
      <c r="F11" s="190"/>
      <c r="G11" s="190"/>
      <c r="H11" s="190"/>
      <c r="I11" s="190"/>
      <c r="J11" s="190"/>
      <c r="K11" s="190"/>
    </row>
    <row r="12" spans="1:18" x14ac:dyDescent="0.25">
      <c r="A12" s="190"/>
      <c r="B12" s="190"/>
      <c r="C12" s="190"/>
      <c r="D12" s="190"/>
      <c r="E12" s="190"/>
      <c r="F12" s="190"/>
      <c r="G12" s="190"/>
      <c r="H12" s="190"/>
      <c r="I12" s="190"/>
      <c r="J12" s="190"/>
      <c r="K12" s="190"/>
    </row>
    <row r="13" spans="1:18" x14ac:dyDescent="0.25">
      <c r="A13" s="190"/>
      <c r="B13" s="190"/>
      <c r="C13" s="190"/>
      <c r="D13" s="190"/>
      <c r="E13" s="190"/>
      <c r="F13" s="190"/>
      <c r="G13" s="190"/>
      <c r="H13" s="190"/>
      <c r="I13" s="190"/>
      <c r="J13" s="190"/>
      <c r="K13" s="190"/>
    </row>
    <row r="14" spans="1:18" x14ac:dyDescent="0.25">
      <c r="A14" s="190"/>
      <c r="B14" s="190"/>
      <c r="C14" s="190"/>
      <c r="D14" s="190"/>
      <c r="E14" s="190"/>
      <c r="F14" s="190"/>
      <c r="G14" s="190"/>
      <c r="H14" s="190"/>
      <c r="I14" s="190"/>
      <c r="J14" s="190"/>
      <c r="K14" s="190"/>
    </row>
    <row r="15" spans="1:18" x14ac:dyDescent="0.25">
      <c r="A15" s="190"/>
      <c r="B15" s="190"/>
      <c r="C15" s="190"/>
      <c r="D15" s="190"/>
      <c r="E15" s="190"/>
      <c r="F15" s="190"/>
      <c r="G15" s="190"/>
      <c r="H15" s="190"/>
      <c r="I15" s="190"/>
      <c r="J15" s="190"/>
      <c r="K15" s="190"/>
    </row>
    <row r="16" spans="1:18" x14ac:dyDescent="0.25">
      <c r="A16" s="190"/>
      <c r="B16" s="190"/>
      <c r="C16" s="190"/>
      <c r="D16" s="190"/>
      <c r="E16" s="190"/>
      <c r="F16" s="190"/>
      <c r="G16" s="190"/>
      <c r="H16" s="190"/>
      <c r="I16" s="190"/>
      <c r="J16" s="190"/>
      <c r="K16" s="190"/>
    </row>
    <row r="17" spans="1:18" x14ac:dyDescent="0.25">
      <c r="A17" s="190"/>
      <c r="B17" s="190"/>
      <c r="C17" s="190"/>
      <c r="D17" s="190"/>
      <c r="E17" s="190"/>
      <c r="F17" s="190"/>
      <c r="G17" s="190"/>
      <c r="H17" s="190"/>
      <c r="I17" s="190"/>
      <c r="J17" s="190"/>
      <c r="K17" s="190"/>
    </row>
    <row r="18" spans="1:18" x14ac:dyDescent="0.25">
      <c r="A18" s="190"/>
      <c r="B18" s="190"/>
      <c r="C18" s="190"/>
      <c r="D18" s="190"/>
      <c r="E18" s="190"/>
      <c r="F18" s="190"/>
      <c r="G18" s="190"/>
      <c r="H18" s="190"/>
      <c r="I18" s="190"/>
      <c r="J18" s="190"/>
      <c r="K18" s="190"/>
    </row>
    <row r="19" spans="1:18" x14ac:dyDescent="0.25">
      <c r="A19" s="190"/>
      <c r="B19" s="190"/>
      <c r="C19" s="190"/>
      <c r="D19" s="190"/>
      <c r="E19" s="190"/>
      <c r="F19" s="190"/>
      <c r="G19" s="190"/>
      <c r="H19" s="190"/>
      <c r="I19" s="190"/>
      <c r="J19" s="190"/>
      <c r="K19" s="190"/>
    </row>
    <row r="20" spans="1:18" x14ac:dyDescent="0.25">
      <c r="A20" s="190"/>
      <c r="B20" s="190"/>
      <c r="C20" s="190"/>
      <c r="D20" s="190"/>
      <c r="E20" s="190"/>
      <c r="F20" s="190"/>
      <c r="G20" s="190"/>
      <c r="H20" s="190"/>
      <c r="I20" s="190"/>
      <c r="J20" s="190"/>
      <c r="K20" s="190"/>
    </row>
    <row r="21" spans="1:18" x14ac:dyDescent="0.25">
      <c r="A21" s="190"/>
      <c r="B21" s="190"/>
      <c r="C21" s="190"/>
      <c r="D21" s="190"/>
      <c r="E21" s="190"/>
      <c r="F21" s="190"/>
      <c r="G21" s="190"/>
      <c r="H21" s="190"/>
      <c r="I21" s="190"/>
      <c r="J21" s="190"/>
      <c r="K21" s="190"/>
    </row>
    <row r="23" spans="1:18" x14ac:dyDescent="0.25">
      <c r="N23" s="193"/>
    </row>
    <row r="24" spans="1:18" x14ac:dyDescent="0.25">
      <c r="N24" s="174"/>
      <c r="O24" s="174"/>
      <c r="P24" s="174"/>
      <c r="Q24" s="174"/>
    </row>
    <row r="25" spans="1:18" x14ac:dyDescent="0.25">
      <c r="B25" s="514" t="s">
        <v>12</v>
      </c>
      <c r="C25" s="514">
        <v>2016</v>
      </c>
      <c r="D25" s="514">
        <f>+C25+1</f>
        <v>2017</v>
      </c>
      <c r="E25" s="514">
        <f t="shared" ref="E25:G25" si="0">+D25+1</f>
        <v>2018</v>
      </c>
      <c r="F25" s="514">
        <f t="shared" si="0"/>
        <v>2019</v>
      </c>
      <c r="G25" s="514">
        <f t="shared" si="0"/>
        <v>2020</v>
      </c>
    </row>
    <row r="26" spans="1:18" x14ac:dyDescent="0.25">
      <c r="B26" s="515" t="s">
        <v>363</v>
      </c>
      <c r="C26" s="516">
        <v>7.9720594179999997</v>
      </c>
      <c r="D26" s="516">
        <v>8.1206433562000004</v>
      </c>
      <c r="E26" s="516">
        <v>7.7649568658000003</v>
      </c>
      <c r="F26" s="516">
        <v>6.9777772301000001</v>
      </c>
      <c r="G26" s="516">
        <v>6.7863477048999998</v>
      </c>
      <c r="N26" s="174"/>
      <c r="O26" s="174"/>
      <c r="P26" s="174"/>
      <c r="Q26" s="174"/>
      <c r="R26" s="174"/>
    </row>
    <row r="27" spans="1:18" x14ac:dyDescent="0.25">
      <c r="B27" s="514" t="s">
        <v>361</v>
      </c>
      <c r="C27" s="517">
        <v>0.24144010929000001</v>
      </c>
      <c r="D27" s="517">
        <v>0.21372901095999999</v>
      </c>
      <c r="E27" s="517">
        <v>0.19048772164</v>
      </c>
      <c r="F27" s="517">
        <v>0.21682072297999999</v>
      </c>
      <c r="G27" s="517">
        <v>0.21830308470000001</v>
      </c>
      <c r="N27" s="174"/>
      <c r="O27" s="174"/>
      <c r="P27" s="174"/>
      <c r="Q27" s="174"/>
      <c r="R27" s="174"/>
    </row>
    <row r="28" spans="1:18" x14ac:dyDescent="0.25">
      <c r="B28" s="514" t="s">
        <v>364</v>
      </c>
      <c r="C28" s="517">
        <v>-5.8705115519</v>
      </c>
      <c r="D28" s="517">
        <v>-6.7405887699000004</v>
      </c>
      <c r="E28" s="517">
        <v>-6.9654436328999996</v>
      </c>
      <c r="F28" s="517">
        <v>-7.9181621479000004</v>
      </c>
      <c r="G28" s="517">
        <v>-8.4099057458999997</v>
      </c>
      <c r="N28" s="174"/>
      <c r="O28" s="174"/>
      <c r="P28" s="174"/>
      <c r="Q28" s="174"/>
      <c r="R28" s="174"/>
    </row>
    <row r="29" spans="1:18" x14ac:dyDescent="0.25">
      <c r="B29" s="514" t="s">
        <v>362</v>
      </c>
      <c r="C29" s="517">
        <v>-0.51049440164000004</v>
      </c>
      <c r="D29" s="517">
        <v>-1.9384710110000001</v>
      </c>
      <c r="E29" s="517">
        <v>-2.9657348077000001</v>
      </c>
      <c r="F29" s="517">
        <v>-5.1188202739999999</v>
      </c>
      <c r="G29" s="517">
        <v>-6.7557998634</v>
      </c>
      <c r="N29" s="174"/>
      <c r="O29" s="174"/>
      <c r="P29" s="174"/>
      <c r="Q29" s="174"/>
      <c r="R29" s="174"/>
    </row>
    <row r="30" spans="1:18" x14ac:dyDescent="0.25">
      <c r="B30" s="518" t="s">
        <v>375</v>
      </c>
      <c r="C30" s="519">
        <f>+SUM(C26:C29)</f>
        <v>1.832493573749999</v>
      </c>
      <c r="D30" s="519">
        <f t="shared" ref="D30:G30" si="1">+SUM(D26:D29)</f>
        <v>-0.34468741374000023</v>
      </c>
      <c r="E30" s="519">
        <f t="shared" si="1"/>
        <v>-1.9757338531599991</v>
      </c>
      <c r="F30" s="519">
        <f t="shared" si="1"/>
        <v>-5.8423844688200006</v>
      </c>
      <c r="G30" s="519">
        <f t="shared" si="1"/>
        <v>-8.1610548197000004</v>
      </c>
      <c r="N30" s="174"/>
      <c r="O30" s="174"/>
      <c r="P30" s="174"/>
      <c r="Q30" s="174"/>
      <c r="R30" s="174"/>
    </row>
    <row r="32" spans="1:18" x14ac:dyDescent="0.25">
      <c r="B32" s="379" t="s">
        <v>549</v>
      </c>
      <c r="C32" s="514"/>
    </row>
    <row r="33" spans="2:3" x14ac:dyDescent="0.25">
      <c r="B33" s="514"/>
      <c r="C33" s="514"/>
    </row>
    <row r="34" spans="2:3" x14ac:dyDescent="0.25">
      <c r="B34" s="514"/>
      <c r="C34" s="514"/>
    </row>
    <row r="35" spans="2:3" x14ac:dyDescent="0.25">
      <c r="B35" s="514"/>
      <c r="C35" s="514"/>
    </row>
    <row r="36" spans="2:3" x14ac:dyDescent="0.25">
      <c r="B36" s="514"/>
      <c r="C36" s="514"/>
    </row>
    <row r="37" spans="2:3" x14ac:dyDescent="0.25">
      <c r="B37" s="514"/>
      <c r="C37" s="514"/>
    </row>
    <row r="38" spans="2:3" x14ac:dyDescent="0.25">
      <c r="B38" s="514"/>
      <c r="C38" s="514"/>
    </row>
    <row r="39" spans="2:3" x14ac:dyDescent="0.25">
      <c r="B39" s="514"/>
      <c r="C39" s="514"/>
    </row>
    <row r="40" spans="2:3" x14ac:dyDescent="0.25">
      <c r="B40" s="514"/>
      <c r="C40" s="514"/>
    </row>
    <row r="41" spans="2:3" x14ac:dyDescent="0.25">
      <c r="B41" s="514"/>
      <c r="C41" s="514"/>
    </row>
    <row r="42" spans="2:3" x14ac:dyDescent="0.25">
      <c r="B42" s="75"/>
      <c r="C42" s="75" t="s">
        <v>0</v>
      </c>
    </row>
    <row r="43" spans="2:3" x14ac:dyDescent="0.25">
      <c r="B43" s="30">
        <v>3.5</v>
      </c>
      <c r="C43" s="29">
        <v>-2</v>
      </c>
    </row>
    <row r="44" spans="2:3" x14ac:dyDescent="0.25">
      <c r="B44" s="30">
        <v>3.5</v>
      </c>
      <c r="C44" s="29">
        <v>4</v>
      </c>
    </row>
  </sheetData>
  <hyperlinks>
    <hyperlink ref="A3" location="Contents!A1" display="Return to Contents"/>
  </hyperlinks>
  <pageMargins left="0.7" right="0.7" top="0.75" bottom="0.75" header="0.3" footer="0.3"/>
  <pageSetup scale="49" orientation="landscape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R123"/>
  <sheetViews>
    <sheetView workbookViewId="0"/>
  </sheetViews>
  <sheetFormatPr defaultRowHeight="12.75" x14ac:dyDescent="0.2"/>
  <cols>
    <col min="1" max="1" width="9.140625" style="1"/>
    <col min="17" max="17" width="32.5703125" customWidth="1"/>
    <col min="18" max="18" width="12" customWidth="1"/>
  </cols>
  <sheetData>
    <row r="1" spans="1:18" x14ac:dyDescent="0.2">
      <c r="M1" s="119"/>
    </row>
    <row r="2" spans="1:18" ht="15.75" x14ac:dyDescent="0.25">
      <c r="A2" s="44" t="s">
        <v>547</v>
      </c>
      <c r="B2" s="328"/>
    </row>
    <row r="3" spans="1:18" x14ac:dyDescent="0.2">
      <c r="A3" s="22" t="s">
        <v>16</v>
      </c>
      <c r="B3" s="22"/>
    </row>
    <row r="4" spans="1:18" x14ac:dyDescent="0.2">
      <c r="A4" s="409"/>
      <c r="B4" s="325"/>
      <c r="C4" s="325"/>
      <c r="D4" s="325"/>
      <c r="E4" s="325"/>
      <c r="F4" s="325"/>
      <c r="G4" s="325"/>
      <c r="H4" s="325"/>
      <c r="I4" s="325"/>
      <c r="J4" s="325"/>
      <c r="K4" s="325"/>
    </row>
    <row r="5" spans="1:18" x14ac:dyDescent="0.2">
      <c r="A5" s="409"/>
      <c r="B5" s="325"/>
      <c r="C5" s="325"/>
      <c r="D5" s="325"/>
      <c r="E5" s="325"/>
      <c r="F5" s="325"/>
      <c r="G5" s="325"/>
      <c r="H5" s="325"/>
      <c r="I5" s="325"/>
      <c r="J5" s="325"/>
      <c r="K5" s="325"/>
      <c r="Q5" s="182" t="s">
        <v>369</v>
      </c>
      <c r="R5" s="183"/>
    </row>
    <row r="6" spans="1:18" x14ac:dyDescent="0.2">
      <c r="A6" s="409"/>
      <c r="B6" s="325"/>
      <c r="C6" s="325"/>
      <c r="D6" s="325"/>
      <c r="E6" s="325"/>
      <c r="F6" s="325"/>
      <c r="G6" s="325"/>
      <c r="H6" s="325"/>
      <c r="I6" s="325"/>
      <c r="J6" s="325"/>
      <c r="K6" s="325"/>
      <c r="Q6" s="332" t="s">
        <v>211</v>
      </c>
      <c r="R6" s="249" t="s">
        <v>360</v>
      </c>
    </row>
    <row r="7" spans="1:18" x14ac:dyDescent="0.2">
      <c r="A7" s="409"/>
      <c r="B7" s="325"/>
      <c r="C7" s="325"/>
      <c r="D7" s="325"/>
      <c r="E7" s="325"/>
      <c r="F7" s="325"/>
      <c r="G7" s="325"/>
      <c r="H7" s="325"/>
      <c r="I7" s="325"/>
      <c r="J7" s="325"/>
      <c r="K7" s="325"/>
    </row>
    <row r="8" spans="1:18" x14ac:dyDescent="0.2">
      <c r="A8" s="409"/>
      <c r="B8" s="325"/>
      <c r="C8" s="325"/>
      <c r="D8" s="325"/>
      <c r="E8" s="325"/>
      <c r="F8" s="325"/>
      <c r="G8" s="325"/>
      <c r="H8" s="325"/>
      <c r="I8" s="325"/>
      <c r="J8" s="325"/>
      <c r="K8" s="325"/>
    </row>
    <row r="9" spans="1:18" x14ac:dyDescent="0.2">
      <c r="A9" s="409"/>
      <c r="B9" s="325"/>
      <c r="C9" s="325"/>
      <c r="D9" s="325"/>
      <c r="E9" s="325"/>
      <c r="F9" s="325"/>
      <c r="G9" s="325"/>
      <c r="H9" s="325"/>
      <c r="I9" s="325"/>
      <c r="J9" s="325"/>
      <c r="K9" s="325"/>
    </row>
    <row r="10" spans="1:18" x14ac:dyDescent="0.2">
      <c r="A10" s="409"/>
      <c r="B10" s="325"/>
      <c r="C10" s="325"/>
      <c r="D10" s="325"/>
      <c r="E10" s="325"/>
      <c r="F10" s="325"/>
      <c r="G10" s="325"/>
      <c r="H10" s="325"/>
      <c r="I10" s="325"/>
      <c r="J10" s="325"/>
      <c r="K10" s="325"/>
    </row>
    <row r="11" spans="1:18" x14ac:dyDescent="0.2">
      <c r="A11" s="409"/>
      <c r="B11" s="325"/>
      <c r="C11" s="325"/>
      <c r="D11" s="325"/>
      <c r="E11" s="325"/>
      <c r="F11" s="325"/>
      <c r="G11" s="325"/>
      <c r="H11" s="325"/>
      <c r="I11" s="325"/>
      <c r="J11" s="325"/>
      <c r="K11" s="325"/>
    </row>
    <row r="12" spans="1:18" x14ac:dyDescent="0.2">
      <c r="A12" s="409"/>
      <c r="B12" s="325"/>
      <c r="C12" s="325"/>
      <c r="D12" s="325"/>
      <c r="E12" s="325"/>
      <c r="F12" s="325"/>
      <c r="G12" s="325"/>
      <c r="H12" s="325"/>
      <c r="I12" s="325"/>
      <c r="J12" s="325"/>
      <c r="K12" s="325"/>
    </row>
    <row r="13" spans="1:18" x14ac:dyDescent="0.2">
      <c r="A13" s="409"/>
      <c r="B13" s="325"/>
      <c r="C13" s="325"/>
      <c r="D13" s="325"/>
      <c r="E13" s="325"/>
      <c r="F13" s="325"/>
      <c r="G13" s="325"/>
      <c r="H13" s="325"/>
      <c r="I13" s="325"/>
      <c r="J13" s="325"/>
      <c r="K13" s="325"/>
    </row>
    <row r="14" spans="1:18" x14ac:dyDescent="0.2">
      <c r="A14" s="409"/>
      <c r="B14" s="325"/>
      <c r="C14" s="325"/>
      <c r="D14" s="325"/>
      <c r="E14" s="325"/>
      <c r="F14" s="325"/>
      <c r="G14" s="325"/>
      <c r="H14" s="325"/>
      <c r="I14" s="325"/>
      <c r="J14" s="325"/>
      <c r="K14" s="325"/>
    </row>
    <row r="15" spans="1:18" x14ac:dyDescent="0.2">
      <c r="A15" s="409"/>
      <c r="B15" s="325"/>
      <c r="C15" s="325"/>
      <c r="D15" s="325"/>
      <c r="E15" s="325"/>
      <c r="F15" s="325"/>
      <c r="G15" s="325"/>
      <c r="H15" s="325"/>
      <c r="I15" s="325"/>
      <c r="J15" s="325"/>
      <c r="K15" s="325"/>
    </row>
    <row r="16" spans="1:18" x14ac:dyDescent="0.2">
      <c r="A16" s="409"/>
      <c r="B16" s="325"/>
      <c r="C16" s="325"/>
      <c r="D16" s="325"/>
      <c r="E16" s="325"/>
      <c r="F16" s="325"/>
      <c r="G16" s="325"/>
      <c r="H16" s="325"/>
      <c r="I16" s="325"/>
      <c r="J16" s="325"/>
      <c r="K16" s="325"/>
    </row>
    <row r="17" spans="1:11" x14ac:dyDescent="0.2">
      <c r="A17" s="409"/>
      <c r="B17" s="325"/>
      <c r="C17" s="325"/>
      <c r="D17" s="325"/>
      <c r="E17" s="325"/>
      <c r="F17" s="325"/>
      <c r="G17" s="325"/>
      <c r="H17" s="325"/>
      <c r="I17" s="325"/>
      <c r="J17" s="325"/>
      <c r="K17" s="325"/>
    </row>
    <row r="18" spans="1:11" x14ac:dyDescent="0.2">
      <c r="A18" s="409"/>
      <c r="B18" s="325"/>
      <c r="C18" s="325"/>
      <c r="D18" s="325"/>
      <c r="E18" s="325"/>
      <c r="F18" s="325"/>
      <c r="G18" s="325"/>
      <c r="H18" s="325"/>
      <c r="I18" s="325"/>
      <c r="J18" s="325"/>
      <c r="K18" s="325"/>
    </row>
    <row r="19" spans="1:11" x14ac:dyDescent="0.2">
      <c r="A19" s="409"/>
      <c r="B19" s="325"/>
      <c r="C19" s="325"/>
      <c r="D19" s="325"/>
      <c r="E19" s="325"/>
      <c r="F19" s="325"/>
      <c r="G19" s="325"/>
      <c r="H19" s="325"/>
      <c r="I19" s="325"/>
      <c r="J19" s="325"/>
      <c r="K19" s="325"/>
    </row>
    <row r="20" spans="1:11" x14ac:dyDescent="0.2">
      <c r="A20" s="409"/>
      <c r="B20" s="325"/>
      <c r="C20" s="325"/>
      <c r="D20" s="325"/>
      <c r="E20" s="325"/>
      <c r="F20" s="325"/>
      <c r="G20" s="325"/>
      <c r="H20" s="325"/>
      <c r="I20" s="325"/>
      <c r="J20" s="325"/>
      <c r="K20" s="325"/>
    </row>
    <row r="21" spans="1:11" x14ac:dyDescent="0.2">
      <c r="A21" s="409"/>
      <c r="B21" s="325"/>
      <c r="C21" s="325"/>
      <c r="D21" s="325"/>
      <c r="E21" s="325"/>
      <c r="F21" s="325"/>
      <c r="G21" s="325"/>
      <c r="H21" s="325"/>
      <c r="I21" s="325"/>
      <c r="J21" s="325"/>
      <c r="K21" s="325"/>
    </row>
    <row r="22" spans="1:11" x14ac:dyDescent="0.2">
      <c r="A22" s="409"/>
      <c r="B22" s="325"/>
      <c r="C22" s="325"/>
      <c r="D22" s="325"/>
      <c r="E22" s="325"/>
      <c r="F22" s="325"/>
      <c r="G22" s="325"/>
      <c r="H22" s="325"/>
      <c r="I22" s="325"/>
      <c r="J22" s="325"/>
      <c r="K22" s="325"/>
    </row>
    <row r="23" spans="1:11" x14ac:dyDescent="0.2">
      <c r="A23" s="409"/>
      <c r="B23" s="325"/>
      <c r="C23" s="325"/>
      <c r="D23" s="325"/>
      <c r="E23" s="325"/>
      <c r="F23" s="325"/>
      <c r="G23" s="325"/>
      <c r="H23" s="325"/>
      <c r="I23" s="325"/>
      <c r="J23" s="325"/>
      <c r="K23" s="325"/>
    </row>
    <row r="24" spans="1:11" x14ac:dyDescent="0.2">
      <c r="A24" s="409"/>
      <c r="B24" s="325"/>
      <c r="C24" s="325"/>
      <c r="D24" s="325"/>
      <c r="E24" s="325"/>
      <c r="F24" s="325"/>
      <c r="G24" s="325"/>
      <c r="H24" s="325"/>
      <c r="I24" s="325"/>
      <c r="J24" s="325"/>
      <c r="K24" s="325"/>
    </row>
    <row r="25" spans="1:11" x14ac:dyDescent="0.2">
      <c r="A25" s="409"/>
      <c r="B25" s="325"/>
      <c r="C25" s="325"/>
      <c r="D25" s="325"/>
      <c r="E25" s="325"/>
      <c r="F25" s="325"/>
      <c r="G25" s="325"/>
      <c r="H25" s="325"/>
      <c r="I25" s="325"/>
      <c r="J25" s="325"/>
      <c r="K25" s="325"/>
    </row>
    <row r="26" spans="1:11" ht="25.15" customHeight="1" x14ac:dyDescent="0.2">
      <c r="A26" s="526"/>
      <c r="B26" s="586" t="s">
        <v>524</v>
      </c>
      <c r="C26" s="586"/>
      <c r="D26" s="586"/>
      <c r="E26" s="586"/>
      <c r="F26" s="586"/>
      <c r="G26" s="586"/>
    </row>
    <row r="27" spans="1:11" x14ac:dyDescent="0.2">
      <c r="A27" s="526"/>
      <c r="B27" s="527" t="s">
        <v>45</v>
      </c>
      <c r="C27" s="587" t="s">
        <v>580</v>
      </c>
      <c r="D27" s="587"/>
      <c r="E27" s="587"/>
      <c r="F27" s="587"/>
      <c r="G27" s="587"/>
    </row>
    <row r="28" spans="1:11" ht="12.75" customHeight="1" x14ac:dyDescent="0.2">
      <c r="A28" s="109"/>
      <c r="B28" s="433" t="s">
        <v>39</v>
      </c>
      <c r="C28" s="433" t="s">
        <v>8</v>
      </c>
      <c r="D28" s="433" t="s">
        <v>9</v>
      </c>
      <c r="E28" s="76" t="s">
        <v>13</v>
      </c>
      <c r="F28" s="76" t="s">
        <v>11</v>
      </c>
      <c r="G28" s="528" t="s">
        <v>46</v>
      </c>
      <c r="H28" t="s">
        <v>47</v>
      </c>
    </row>
    <row r="29" spans="1:11" x14ac:dyDescent="0.2">
      <c r="A29" s="529">
        <v>41640</v>
      </c>
      <c r="B29" s="530">
        <v>1924.922</v>
      </c>
      <c r="C29" s="530">
        <f>MIN($B$29,$B$41,$B$53,$B$65,$B$77)</f>
        <v>1924.922</v>
      </c>
      <c r="D29" s="530">
        <f>MAX($B$29,$B$41,$B$53,$B$65,$B$77)</f>
        <v>2938.0889999999999</v>
      </c>
      <c r="E29" s="530">
        <f t="shared" ref="E29:E92" si="0">D29-C29</f>
        <v>1013.1669999999999</v>
      </c>
      <c r="F29" s="530">
        <f>AVERAGE($B$29,$B$41,$B$53,$B$65,$B$77)</f>
        <v>2406.6318000000001</v>
      </c>
      <c r="G29" s="31">
        <f t="shared" ref="G29:G92" si="1">B29/F29-1</f>
        <v>-0.20015932640796985</v>
      </c>
    </row>
    <row r="30" spans="1:11" x14ac:dyDescent="0.2">
      <c r="A30" s="529">
        <v>41671</v>
      </c>
      <c r="B30" s="530">
        <v>1199.9870000000001</v>
      </c>
      <c r="C30" s="530">
        <f>MIN($B$30,$B$42,$B$54,$B$66,$B$78)</f>
        <v>1199.9870000000001</v>
      </c>
      <c r="D30" s="530">
        <f>MAX($B$30,$B$42,$B$54,$B$66,$B$78)</f>
        <v>2534.2919999999999</v>
      </c>
      <c r="E30" s="530">
        <f t="shared" si="0"/>
        <v>1334.3049999999998</v>
      </c>
      <c r="F30" s="530">
        <f>AVERAGE($B$30,$B$42,$B$54,$B$66,$B$78)</f>
        <v>1882.0969999999998</v>
      </c>
      <c r="G30" s="31">
        <f t="shared" si="1"/>
        <v>-0.36242021532365221</v>
      </c>
    </row>
    <row r="31" spans="1:11" x14ac:dyDescent="0.2">
      <c r="A31" s="529">
        <v>41699</v>
      </c>
      <c r="B31" s="530">
        <v>857.31</v>
      </c>
      <c r="C31" s="530">
        <f>MIN($B$31,$B$43,$B$55,$B$67,$B$79)</f>
        <v>857.31</v>
      </c>
      <c r="D31" s="530">
        <f>MAX($B$31,$B$43,$B$55,$B$67,$B$79)</f>
        <v>2486.3220000000001</v>
      </c>
      <c r="E31" s="530">
        <f t="shared" si="0"/>
        <v>1629.0120000000002</v>
      </c>
      <c r="F31" s="530">
        <f>AVERAGE($B$31,$B$43,$B$55,$B$67,$B$79)</f>
        <v>1653.7159999999999</v>
      </c>
      <c r="G31" s="31">
        <f t="shared" si="1"/>
        <v>-0.48158571362918423</v>
      </c>
    </row>
    <row r="32" spans="1:11" x14ac:dyDescent="0.2">
      <c r="A32" s="529">
        <v>41730</v>
      </c>
      <c r="B32" s="530">
        <v>1066.3800000000001</v>
      </c>
      <c r="C32" s="530">
        <f>MIN($B$32,$B$44,$B$56,$B$68,$B$80)</f>
        <v>1066.3800000000001</v>
      </c>
      <c r="D32" s="530">
        <f>MAX($B$32,$B$44,$B$56,$B$68,$B$80)</f>
        <v>2645.56</v>
      </c>
      <c r="E32" s="530">
        <f t="shared" si="0"/>
        <v>1579.1799999999998</v>
      </c>
      <c r="F32" s="530">
        <f>AVERAGE($B$32,$B$44,$B$56,$B$68,$B$80)</f>
        <v>1844.7529999999999</v>
      </c>
      <c r="G32" s="31">
        <f t="shared" si="1"/>
        <v>-0.42193887203327485</v>
      </c>
    </row>
    <row r="33" spans="1:7" x14ac:dyDescent="0.2">
      <c r="A33" s="529">
        <v>41760</v>
      </c>
      <c r="B33" s="530">
        <v>1547.944</v>
      </c>
      <c r="C33" s="530">
        <f>MIN($B$33,$B$45,$B$57,$B$69,$B$81)</f>
        <v>1547.944</v>
      </c>
      <c r="D33" s="530">
        <f>MAX($B$33,$B$45,$B$57,$B$69,$B$81)</f>
        <v>2966.2649999999999</v>
      </c>
      <c r="E33" s="530">
        <f t="shared" si="0"/>
        <v>1418.3209999999999</v>
      </c>
      <c r="F33" s="530">
        <f>AVERAGE($B$33,$B$45,$B$57,$B$69,$B$81)</f>
        <v>2255.1143999999999</v>
      </c>
      <c r="G33" s="31">
        <f t="shared" si="1"/>
        <v>-0.31358515559121969</v>
      </c>
    </row>
    <row r="34" spans="1:7" x14ac:dyDescent="0.2">
      <c r="A34" s="529">
        <v>41791</v>
      </c>
      <c r="B34" s="530">
        <v>2005.4749999999999</v>
      </c>
      <c r="C34" s="530">
        <f>MIN($B$34,$B$46,$B$58,$B$70,$B$82)</f>
        <v>2005.4749999999999</v>
      </c>
      <c r="D34" s="530">
        <f>MAX($B$34,$B$46,$B$58,$B$70,$B$82)</f>
        <v>3186.0320000000002</v>
      </c>
      <c r="E34" s="530">
        <f t="shared" si="0"/>
        <v>1180.5570000000002</v>
      </c>
      <c r="F34" s="530">
        <f>AVERAGE($B$34,$B$46,$B$58,$B$70,$B$82)</f>
        <v>2588.1027999999997</v>
      </c>
      <c r="G34" s="31">
        <f t="shared" si="1"/>
        <v>-0.22511771943525571</v>
      </c>
    </row>
    <row r="35" spans="1:7" x14ac:dyDescent="0.2">
      <c r="A35" s="529">
        <v>41821</v>
      </c>
      <c r="B35" s="530">
        <v>2399.9740000000002</v>
      </c>
      <c r="C35" s="530">
        <f>MIN($B$35,$B$47,$B$59,$B$71,$B$83)</f>
        <v>2381.7190000000001</v>
      </c>
      <c r="D35" s="530">
        <f>MAX($B$35,$B$47,$B$59,$B$71,$B$83)</f>
        <v>3318.1390000000001</v>
      </c>
      <c r="E35" s="530">
        <f t="shared" si="0"/>
        <v>936.42000000000007</v>
      </c>
      <c r="F35" s="530">
        <f>AVERAGE($B$35,$B$47,$B$59,$B$71,$B$83)</f>
        <v>2815.6817999999998</v>
      </c>
      <c r="G35" s="31">
        <f t="shared" si="1"/>
        <v>-0.14764019144492813</v>
      </c>
    </row>
    <row r="36" spans="1:7" x14ac:dyDescent="0.2">
      <c r="A36" s="529">
        <v>41852</v>
      </c>
      <c r="B36" s="530">
        <v>2768.3980000000001</v>
      </c>
      <c r="C36" s="530">
        <f>MIN($B$36,$B$48,$B$60,$B$72,$B$84)</f>
        <v>2617.2020000000002</v>
      </c>
      <c r="D36" s="530">
        <f>MAX($B$36,$B$48,$B$60,$B$72,$B$84)</f>
        <v>3441.3249999999998</v>
      </c>
      <c r="E36" s="530">
        <f t="shared" si="0"/>
        <v>824.12299999999959</v>
      </c>
      <c r="F36" s="530">
        <f>AVERAGE($B$36,$B$48,$B$60,$B$72,$B$84)</f>
        <v>3063.6904000000004</v>
      </c>
      <c r="G36" s="31">
        <f t="shared" si="1"/>
        <v>-9.638454329458368E-2</v>
      </c>
    </row>
    <row r="37" spans="1:7" x14ac:dyDescent="0.2">
      <c r="A37" s="529">
        <v>41883</v>
      </c>
      <c r="B37" s="530">
        <v>3187.0160000000001</v>
      </c>
      <c r="C37" s="530">
        <f>MIN($B$37,$B$49,$B$61,$B$73,$B$85)</f>
        <v>2950.5630000000001</v>
      </c>
      <c r="D37" s="530">
        <f>MAX($B$37,$B$49,$B$61,$B$73,$B$85)</f>
        <v>3705.1610000000001</v>
      </c>
      <c r="E37" s="530">
        <f t="shared" si="0"/>
        <v>754.59799999999996</v>
      </c>
      <c r="F37" s="530">
        <f>AVERAGE($B$37,$B$49,$B$61,$B$73,$B$85)</f>
        <v>3404.8096000000005</v>
      </c>
      <c r="G37" s="31">
        <f t="shared" si="1"/>
        <v>-6.3966454981799981E-2</v>
      </c>
    </row>
    <row r="38" spans="1:7" x14ac:dyDescent="0.2">
      <c r="A38" s="529">
        <v>41913</v>
      </c>
      <c r="B38" s="530">
        <v>3587.27</v>
      </c>
      <c r="C38" s="530">
        <f>MIN($B$38,$B$50,$B$62,$B$74,$B$86)</f>
        <v>3236.8580000000002</v>
      </c>
      <c r="D38" s="530">
        <f>MAX($B$38,$B$50,$B$62,$B$74,$B$86)</f>
        <v>4012.723</v>
      </c>
      <c r="E38" s="530">
        <f t="shared" si="0"/>
        <v>775.86499999999978</v>
      </c>
      <c r="F38" s="530">
        <f>AVERAGE($B$38,$B$50,$B$62,$B$74,$B$86)</f>
        <v>3719.1251999999999</v>
      </c>
      <c r="G38" s="31">
        <f t="shared" si="1"/>
        <v>-3.5453283476447606E-2</v>
      </c>
    </row>
    <row r="39" spans="1:7" x14ac:dyDescent="0.2">
      <c r="A39" s="529">
        <v>41944</v>
      </c>
      <c r="B39" s="530">
        <v>3426.8679999999999</v>
      </c>
      <c r="C39" s="530">
        <f>MIN($B$39,$B$51,$B$63,$B$75,$B$87)</f>
        <v>3031.0549999999998</v>
      </c>
      <c r="D39" s="530">
        <f>MAX($B$39,$B$51,$B$63,$B$75,$B$87)</f>
        <v>3976.5810000000001</v>
      </c>
      <c r="E39" s="530">
        <f t="shared" si="0"/>
        <v>945.52600000000029</v>
      </c>
      <c r="F39" s="530">
        <f>AVERAGE($B$39,$B$51,$B$63,$B$75,$B$87)</f>
        <v>3614.1178</v>
      </c>
      <c r="G39" s="31">
        <f t="shared" si="1"/>
        <v>-5.1810652104366972E-2</v>
      </c>
    </row>
    <row r="40" spans="1:7" x14ac:dyDescent="0.2">
      <c r="A40" s="529">
        <v>41974</v>
      </c>
      <c r="B40" s="530">
        <v>3141.2220000000002</v>
      </c>
      <c r="C40" s="530">
        <f>MIN($B$40,$B$52,$B$64,$B$76,$B$88)</f>
        <v>2703.1771429</v>
      </c>
      <c r="D40" s="530">
        <f>MAX($B$40,$B$52,$B$64,$B$76,$B$88)</f>
        <v>3666.6320000000001</v>
      </c>
      <c r="E40" s="530">
        <f t="shared" si="0"/>
        <v>963.45485710000003</v>
      </c>
      <c r="F40" s="530">
        <f>AVERAGE($B$40,$B$52,$B$64,$B$76,$B$88)</f>
        <v>3168.1152285800003</v>
      </c>
      <c r="G40" s="31">
        <f t="shared" si="1"/>
        <v>-8.4887154158386213E-3</v>
      </c>
    </row>
    <row r="41" spans="1:7" x14ac:dyDescent="0.2">
      <c r="A41" s="529">
        <v>42005</v>
      </c>
      <c r="B41" s="530">
        <v>2407.1210000000001</v>
      </c>
      <c r="C41" s="530">
        <f>MIN($B$29,$B$41,$B$53,$B$65,$B$77)</f>
        <v>1924.922</v>
      </c>
      <c r="D41" s="530">
        <f>MAX($B$29,$B$41,$B$53,$B$65,$B$77)</f>
        <v>2938.0889999999999</v>
      </c>
      <c r="E41" s="530">
        <f t="shared" si="0"/>
        <v>1013.1669999999999</v>
      </c>
      <c r="F41" s="530">
        <f>AVERAGE($B$29,$B$41,$B$53,$B$65,$B$77)</f>
        <v>2406.6318000000001</v>
      </c>
      <c r="G41" s="31">
        <f t="shared" si="1"/>
        <v>2.032716429658521E-4</v>
      </c>
    </row>
    <row r="42" spans="1:7" x14ac:dyDescent="0.2">
      <c r="A42" s="529">
        <v>42036</v>
      </c>
      <c r="B42" s="530">
        <v>1665.548</v>
      </c>
      <c r="C42" s="530">
        <f>MIN($B$30,$B$42,$B$54,$B$66,$B$78)</f>
        <v>1199.9870000000001</v>
      </c>
      <c r="D42" s="530">
        <f>MAX($B$30,$B$42,$B$54,$B$66,$B$78)</f>
        <v>2534.2919999999999</v>
      </c>
      <c r="E42" s="530">
        <f t="shared" si="0"/>
        <v>1334.3049999999998</v>
      </c>
      <c r="F42" s="530">
        <f>AVERAGE($B$30,$B$42,$B$54,$B$66,$B$78)</f>
        <v>1882.0969999999998</v>
      </c>
      <c r="G42" s="31">
        <f t="shared" si="1"/>
        <v>-0.1150573004473201</v>
      </c>
    </row>
    <row r="43" spans="1:7" x14ac:dyDescent="0.2">
      <c r="A43" s="529">
        <v>42064</v>
      </c>
      <c r="B43" s="530">
        <v>1471.4760000000001</v>
      </c>
      <c r="C43" s="530">
        <f>MIN($B$31,$B$43,$B$55,$B$67,$B$79)</f>
        <v>857.31</v>
      </c>
      <c r="D43" s="530">
        <f>MAX($B$31,$B$43,$B$55,$B$67,$B$79)</f>
        <v>2486.3220000000001</v>
      </c>
      <c r="E43" s="530">
        <f t="shared" si="0"/>
        <v>1629.0120000000002</v>
      </c>
      <c r="F43" s="530">
        <f>AVERAGE($B$31,$B$43,$B$55,$B$67,$B$79)</f>
        <v>1653.7159999999999</v>
      </c>
      <c r="G43" s="31">
        <f t="shared" si="1"/>
        <v>-0.11020030041433948</v>
      </c>
    </row>
    <row r="44" spans="1:7" x14ac:dyDescent="0.2">
      <c r="A44" s="529">
        <v>42095</v>
      </c>
      <c r="B44" s="530">
        <v>1793.086</v>
      </c>
      <c r="C44" s="530">
        <f>MIN($B$32,$B$44,$B$56,$B$68,$B$80)</f>
        <v>1066.3800000000001</v>
      </c>
      <c r="D44" s="530">
        <f>MAX($B$32,$B$44,$B$56,$B$68,$B$80)</f>
        <v>2645.56</v>
      </c>
      <c r="E44" s="530">
        <f t="shared" si="0"/>
        <v>1579.1799999999998</v>
      </c>
      <c r="F44" s="530">
        <f>AVERAGE($B$32,$B$44,$B$56,$B$68,$B$80)</f>
        <v>1844.7529999999999</v>
      </c>
      <c r="G44" s="31">
        <f t="shared" si="1"/>
        <v>-2.8007543557321712E-2</v>
      </c>
    </row>
    <row r="45" spans="1:7" x14ac:dyDescent="0.2">
      <c r="A45" s="529">
        <v>42125</v>
      </c>
      <c r="B45" s="530">
        <v>2287.2379999999998</v>
      </c>
      <c r="C45" s="530">
        <f>MIN($B$33,$B$45,$B$57,$B$69,$B$81)</f>
        <v>1547.944</v>
      </c>
      <c r="D45" s="530">
        <f>MAX($B$33,$B$45,$B$57,$B$69,$B$81)</f>
        <v>2966.2649999999999</v>
      </c>
      <c r="E45" s="530">
        <f t="shared" si="0"/>
        <v>1418.3209999999999</v>
      </c>
      <c r="F45" s="530">
        <f>AVERAGE($B$33,$B$45,$B$57,$B$69,$B$81)</f>
        <v>2255.1143999999999</v>
      </c>
      <c r="G45" s="31">
        <f t="shared" si="1"/>
        <v>1.4244776229534128E-2</v>
      </c>
    </row>
    <row r="46" spans="1:7" x14ac:dyDescent="0.2">
      <c r="A46" s="529">
        <v>42156</v>
      </c>
      <c r="B46" s="530">
        <v>2646.5329999999999</v>
      </c>
      <c r="C46" s="530">
        <f>MIN($B$34,$B$46,$B$58,$B$70,$B$82)</f>
        <v>2005.4749999999999</v>
      </c>
      <c r="D46" s="530">
        <f>MAX($B$34,$B$46,$B$58,$B$70,$B$82)</f>
        <v>3186.0320000000002</v>
      </c>
      <c r="E46" s="530">
        <f t="shared" si="0"/>
        <v>1180.5570000000002</v>
      </c>
      <c r="F46" s="530">
        <f>AVERAGE($B$34,$B$46,$B$58,$B$70,$B$82)</f>
        <v>2588.1027999999997</v>
      </c>
      <c r="G46" s="31">
        <f t="shared" si="1"/>
        <v>2.2576460254979169E-2</v>
      </c>
    </row>
    <row r="47" spans="1:7" x14ac:dyDescent="0.2">
      <c r="A47" s="529">
        <v>42186</v>
      </c>
      <c r="B47" s="530">
        <v>2924.4259999999999</v>
      </c>
      <c r="C47" s="530">
        <f>MIN($B$35,$B$47,$B$59,$B$71,$B$83)</f>
        <v>2381.7190000000001</v>
      </c>
      <c r="D47" s="530">
        <f>MAX($B$35,$B$47,$B$59,$B$71,$B$83)</f>
        <v>3318.1390000000001</v>
      </c>
      <c r="E47" s="530">
        <f t="shared" si="0"/>
        <v>936.42000000000007</v>
      </c>
      <c r="F47" s="530">
        <f>AVERAGE($B$35,$B$47,$B$59,$B$71,$B$83)</f>
        <v>2815.6817999999998</v>
      </c>
      <c r="G47" s="31">
        <f t="shared" si="1"/>
        <v>3.8620912348831471E-2</v>
      </c>
    </row>
    <row r="48" spans="1:7" x14ac:dyDescent="0.2">
      <c r="A48" s="529">
        <v>42217</v>
      </c>
      <c r="B48" s="530">
        <v>3241.6309999999999</v>
      </c>
      <c r="C48" s="530">
        <f>MIN($B$36,$B$48,$B$60,$B$72,$B$84)</f>
        <v>2617.2020000000002</v>
      </c>
      <c r="D48" s="530">
        <f>MAX($B$36,$B$48,$B$60,$B$72,$B$84)</f>
        <v>3441.3249999999998</v>
      </c>
      <c r="E48" s="530">
        <f t="shared" si="0"/>
        <v>824.12299999999959</v>
      </c>
      <c r="F48" s="530">
        <f>AVERAGE($B$36,$B$48,$B$60,$B$72,$B$84)</f>
        <v>3063.6904000000004</v>
      </c>
      <c r="G48" s="31">
        <f t="shared" si="1"/>
        <v>5.8080477061259073E-2</v>
      </c>
    </row>
    <row r="49" spans="1:7" x14ac:dyDescent="0.2">
      <c r="A49" s="529">
        <v>42248</v>
      </c>
      <c r="B49" s="530">
        <v>3614.08</v>
      </c>
      <c r="C49" s="530">
        <f>MIN($B$37,$B$49,$B$61,$B$73,$B$85)</f>
        <v>2950.5630000000001</v>
      </c>
      <c r="D49" s="530">
        <f>MAX($B$37,$B$49,$B$61,$B$73,$B$85)</f>
        <v>3705.1610000000001</v>
      </c>
      <c r="E49" s="530">
        <f t="shared" si="0"/>
        <v>754.59799999999996</v>
      </c>
      <c r="F49" s="530">
        <f>AVERAGE($B$37,$B$49,$B$61,$B$73,$B$85)</f>
        <v>3404.8096000000005</v>
      </c>
      <c r="G49" s="31">
        <f t="shared" si="1"/>
        <v>6.1463172566242674E-2</v>
      </c>
    </row>
    <row r="50" spans="1:7" x14ac:dyDescent="0.2">
      <c r="A50" s="529">
        <v>42278</v>
      </c>
      <c r="B50" s="530">
        <v>3942.279</v>
      </c>
      <c r="C50" s="530">
        <f>MIN($B$38,$B$50,$B$62,$B$74,$B$86)</f>
        <v>3236.8580000000002</v>
      </c>
      <c r="D50" s="530">
        <f>MAX($B$38,$B$50,$B$62,$B$74,$B$86)</f>
        <v>4012.723</v>
      </c>
      <c r="E50" s="530">
        <f t="shared" si="0"/>
        <v>775.86499999999978</v>
      </c>
      <c r="F50" s="530">
        <f>AVERAGE($B$38,$B$50,$B$62,$B$74,$B$86)</f>
        <v>3719.1251999999999</v>
      </c>
      <c r="G50" s="31">
        <f t="shared" si="1"/>
        <v>6.0001690720172585E-2</v>
      </c>
    </row>
    <row r="51" spans="1:7" x14ac:dyDescent="0.2">
      <c r="A51" s="529">
        <v>42309</v>
      </c>
      <c r="B51" s="530">
        <v>3926.8220000000001</v>
      </c>
      <c r="C51" s="530">
        <f>MIN($B$39,$B$51,$B$63,$B$75,$B$87)</f>
        <v>3031.0549999999998</v>
      </c>
      <c r="D51" s="530">
        <f>MAX($B$39,$B$51,$B$63,$B$75,$B$87)</f>
        <v>3976.5810000000001</v>
      </c>
      <c r="E51" s="530">
        <f t="shared" si="0"/>
        <v>945.52600000000029</v>
      </c>
      <c r="F51" s="530">
        <f>AVERAGE($B$39,$B$51,$B$63,$B$75,$B$87)</f>
        <v>3614.1178</v>
      </c>
      <c r="G51" s="31">
        <f t="shared" si="1"/>
        <v>8.6522968343754725E-2</v>
      </c>
    </row>
    <row r="52" spans="1:7" x14ac:dyDescent="0.2">
      <c r="A52" s="529">
        <v>42339</v>
      </c>
      <c r="B52" s="530">
        <v>3666.6320000000001</v>
      </c>
      <c r="C52" s="530">
        <f>MIN($B$40,$B$52,$B$64,$B$76,$B$88)</f>
        <v>2703.1771429</v>
      </c>
      <c r="D52" s="530">
        <f>MAX($B$40,$B$52,$B$64,$B$76,$B$88)</f>
        <v>3666.6320000000001</v>
      </c>
      <c r="E52" s="530">
        <f t="shared" si="0"/>
        <v>963.45485710000003</v>
      </c>
      <c r="F52" s="530">
        <f>AVERAGE($B$40,$B$52,$B$64,$B$76,$B$88)</f>
        <v>3168.1152285800003</v>
      </c>
      <c r="G52" s="31">
        <f t="shared" si="1"/>
        <v>0.15735436859202978</v>
      </c>
    </row>
    <row r="53" spans="1:7" x14ac:dyDescent="0.2">
      <c r="A53" s="529">
        <v>42370</v>
      </c>
      <c r="B53" s="530">
        <v>2938.0889999999999</v>
      </c>
      <c r="C53" s="530">
        <f>MIN($B$29,$B$41,$B$53,$B$65,$B$77)</f>
        <v>1924.922</v>
      </c>
      <c r="D53" s="530">
        <f>MAX($B$29,$B$41,$B$53,$B$65,$B$77)</f>
        <v>2938.0889999999999</v>
      </c>
      <c r="E53" s="530">
        <f t="shared" si="0"/>
        <v>1013.1669999999999</v>
      </c>
      <c r="F53" s="530">
        <f>AVERAGE($B$29,$B$41,$B$53,$B$65,$B$77)</f>
        <v>2406.6318000000001</v>
      </c>
      <c r="G53" s="31">
        <f t="shared" si="1"/>
        <v>0.22083029069922522</v>
      </c>
    </row>
    <row r="54" spans="1:7" x14ac:dyDescent="0.2">
      <c r="A54" s="529">
        <v>42401</v>
      </c>
      <c r="B54" s="530">
        <v>2534.2919999999999</v>
      </c>
      <c r="C54" s="530">
        <f>MIN($B$30,$B$42,$B$54,$B$66,$B$78)</f>
        <v>1199.9870000000001</v>
      </c>
      <c r="D54" s="530">
        <f>MAX($B$30,$B$42,$B$54,$B$66,$B$78)</f>
        <v>2534.2919999999999</v>
      </c>
      <c r="E54" s="530">
        <f t="shared" si="0"/>
        <v>1334.3049999999998</v>
      </c>
      <c r="F54" s="530">
        <f>AVERAGE($B$30,$B$42,$B$54,$B$66,$B$78)</f>
        <v>1882.0969999999998</v>
      </c>
      <c r="G54" s="31">
        <f t="shared" si="1"/>
        <v>0.34652571041768843</v>
      </c>
    </row>
    <row r="55" spans="1:7" x14ac:dyDescent="0.2">
      <c r="A55" s="529">
        <v>42430</v>
      </c>
      <c r="B55" s="530">
        <v>2486.3220000000001</v>
      </c>
      <c r="C55" s="530">
        <f>MIN($B$31,$B$43,$B$55,$B$67,$B$79)</f>
        <v>857.31</v>
      </c>
      <c r="D55" s="530">
        <f>MAX($B$31,$B$43,$B$55,$B$67,$B$79)</f>
        <v>2486.3220000000001</v>
      </c>
      <c r="E55" s="530">
        <f t="shared" si="0"/>
        <v>1629.0120000000002</v>
      </c>
      <c r="F55" s="530">
        <f>AVERAGE($B$31,$B$43,$B$55,$B$67,$B$79)</f>
        <v>1653.7159999999999</v>
      </c>
      <c r="G55" s="31">
        <f t="shared" si="1"/>
        <v>0.50347580842176054</v>
      </c>
    </row>
    <row r="56" spans="1:7" x14ac:dyDescent="0.2">
      <c r="A56" s="529">
        <v>42461</v>
      </c>
      <c r="B56" s="530">
        <v>2645.56</v>
      </c>
      <c r="C56" s="530">
        <f>MIN($B$32,$B$44,$B$56,$B$68,$B$80)</f>
        <v>1066.3800000000001</v>
      </c>
      <c r="D56" s="530">
        <f>MAX($B$32,$B$44,$B$56,$B$68,$B$80)</f>
        <v>2645.56</v>
      </c>
      <c r="E56" s="530">
        <f t="shared" si="0"/>
        <v>1579.1799999999998</v>
      </c>
      <c r="F56" s="530">
        <f>AVERAGE($B$32,$B$44,$B$56,$B$68,$B$80)</f>
        <v>1844.7529999999999</v>
      </c>
      <c r="G56" s="31">
        <f t="shared" si="1"/>
        <v>0.43409984968177318</v>
      </c>
    </row>
    <row r="57" spans="1:7" x14ac:dyDescent="0.2">
      <c r="A57" s="529">
        <v>42491</v>
      </c>
      <c r="B57" s="530">
        <v>2966.2649999999999</v>
      </c>
      <c r="C57" s="530">
        <f>MIN($B$33,$B$45,$B$57,$B$69,$B$81)</f>
        <v>1547.944</v>
      </c>
      <c r="D57" s="530">
        <f>MAX($B$33,$B$45,$B$57,$B$69,$B$81)</f>
        <v>2966.2649999999999</v>
      </c>
      <c r="E57" s="530">
        <f t="shared" si="0"/>
        <v>1418.3209999999999</v>
      </c>
      <c r="F57" s="530">
        <f>AVERAGE($B$33,$B$45,$B$57,$B$69,$B$81)</f>
        <v>2255.1143999999999</v>
      </c>
      <c r="G57" s="31">
        <f t="shared" si="1"/>
        <v>0.31535012148385899</v>
      </c>
    </row>
    <row r="58" spans="1:7" x14ac:dyDescent="0.2">
      <c r="A58" s="529">
        <v>42522</v>
      </c>
      <c r="B58" s="530">
        <v>3186.0320000000002</v>
      </c>
      <c r="C58" s="530">
        <f>MIN($B$34,$B$46,$B$58,$B$70,$B$82)</f>
        <v>2005.4749999999999</v>
      </c>
      <c r="D58" s="530">
        <f>MAX($B$34,$B$46,$B$58,$B$70,$B$82)</f>
        <v>3186.0320000000002</v>
      </c>
      <c r="E58" s="530">
        <f t="shared" si="0"/>
        <v>1180.5570000000002</v>
      </c>
      <c r="F58" s="530">
        <f>AVERAGE($B$34,$B$46,$B$58,$B$70,$B$82)</f>
        <v>2588.1027999999997</v>
      </c>
      <c r="G58" s="31">
        <f t="shared" si="1"/>
        <v>0.23102992663197175</v>
      </c>
    </row>
    <row r="59" spans="1:7" x14ac:dyDescent="0.2">
      <c r="A59" s="529">
        <v>42552</v>
      </c>
      <c r="B59" s="530">
        <v>3318.1390000000001</v>
      </c>
      <c r="C59" s="530">
        <f>MIN($B$35,$B$47,$B$59,$B$71,$B$83)</f>
        <v>2381.7190000000001</v>
      </c>
      <c r="D59" s="530">
        <f>MAX($B$35,$B$47,$B$59,$B$71,$B$83)</f>
        <v>3318.1390000000001</v>
      </c>
      <c r="E59" s="530">
        <f t="shared" si="0"/>
        <v>936.42000000000007</v>
      </c>
      <c r="F59" s="530">
        <f>AVERAGE($B$35,$B$47,$B$59,$B$71,$B$83)</f>
        <v>2815.6817999999998</v>
      </c>
      <c r="G59" s="31">
        <f t="shared" si="1"/>
        <v>0.17844956770328246</v>
      </c>
    </row>
    <row r="60" spans="1:7" x14ac:dyDescent="0.2">
      <c r="A60" s="529">
        <v>42583</v>
      </c>
      <c r="B60" s="530">
        <v>3441.3249999999998</v>
      </c>
      <c r="C60" s="530">
        <f>MIN($B$36,$B$48,$B$60,$B$72,$B$84)</f>
        <v>2617.2020000000002</v>
      </c>
      <c r="D60" s="530">
        <f>MAX($B$36,$B$48,$B$60,$B$72,$B$84)</f>
        <v>3441.3249999999998</v>
      </c>
      <c r="E60" s="530">
        <f t="shared" si="0"/>
        <v>824.12299999999959</v>
      </c>
      <c r="F60" s="530">
        <f>AVERAGE($B$36,$B$48,$B$60,$B$72,$B$84)</f>
        <v>3063.6904000000004</v>
      </c>
      <c r="G60" s="31">
        <f t="shared" si="1"/>
        <v>0.12326134520642151</v>
      </c>
    </row>
    <row r="61" spans="1:7" x14ac:dyDescent="0.2">
      <c r="A61" s="529">
        <v>42614</v>
      </c>
      <c r="B61" s="530">
        <v>3705.1610000000001</v>
      </c>
      <c r="C61" s="530">
        <f>MIN($B$37,$B$49,$B$61,$B$73,$B$85)</f>
        <v>2950.5630000000001</v>
      </c>
      <c r="D61" s="530">
        <f>MAX($B$37,$B$49,$B$61,$B$73,$B$85)</f>
        <v>3705.1610000000001</v>
      </c>
      <c r="E61" s="530">
        <f t="shared" si="0"/>
        <v>754.59799999999996</v>
      </c>
      <c r="F61" s="530">
        <f>AVERAGE($B$37,$B$49,$B$61,$B$73,$B$85)</f>
        <v>3404.8096000000005</v>
      </c>
      <c r="G61" s="31">
        <f t="shared" si="1"/>
        <v>8.8213860769189356E-2</v>
      </c>
    </row>
    <row r="62" spans="1:7" x14ac:dyDescent="0.2">
      <c r="A62" s="529">
        <v>42644</v>
      </c>
      <c r="B62" s="530">
        <v>4012.723</v>
      </c>
      <c r="C62" s="530">
        <f>MIN($B$38,$B$50,$B$62,$B$74,$B$86)</f>
        <v>3236.8580000000002</v>
      </c>
      <c r="D62" s="530">
        <f>MAX($B$38,$B$50,$B$62,$B$74,$B$86)</f>
        <v>4012.723</v>
      </c>
      <c r="E62" s="530">
        <f t="shared" si="0"/>
        <v>775.86499999999978</v>
      </c>
      <c r="F62" s="530">
        <f>AVERAGE($B$38,$B$50,$B$62,$B$74,$B$86)</f>
        <v>3719.1251999999999</v>
      </c>
      <c r="G62" s="31">
        <f t="shared" si="1"/>
        <v>7.8942704053093005E-2</v>
      </c>
    </row>
    <row r="63" spans="1:7" x14ac:dyDescent="0.2">
      <c r="A63" s="529">
        <v>42675</v>
      </c>
      <c r="B63" s="530">
        <v>3976.5810000000001</v>
      </c>
      <c r="C63" s="530">
        <f>MIN($B$39,$B$51,$B$63,$B$75,$B$87)</f>
        <v>3031.0549999999998</v>
      </c>
      <c r="D63" s="530">
        <f>MAX($B$39,$B$51,$B$63,$B$75,$B$87)</f>
        <v>3976.5810000000001</v>
      </c>
      <c r="E63" s="530">
        <f t="shared" si="0"/>
        <v>945.52600000000029</v>
      </c>
      <c r="F63" s="530">
        <f>AVERAGE($B$39,$B$51,$B$63,$B$75,$B$87)</f>
        <v>3614.1178</v>
      </c>
      <c r="G63" s="31">
        <f t="shared" si="1"/>
        <v>0.10029092023508479</v>
      </c>
    </row>
    <row r="64" spans="1:7" x14ac:dyDescent="0.2">
      <c r="A64" s="529">
        <v>42705</v>
      </c>
      <c r="B64" s="530">
        <v>3296.944</v>
      </c>
      <c r="C64" s="530">
        <f>MIN($B$40,$B$52,$B$64,$B$76,$B$88)</f>
        <v>2703.1771429</v>
      </c>
      <c r="D64" s="530">
        <f>MAX($B$40,$B$52,$B$64,$B$76,$B$88)</f>
        <v>3666.6320000000001</v>
      </c>
      <c r="E64" s="530">
        <f t="shared" si="0"/>
        <v>963.45485710000003</v>
      </c>
      <c r="F64" s="530">
        <f>AVERAGE($B$40,$B$52,$B$64,$B$76,$B$88)</f>
        <v>3168.1152285800003</v>
      </c>
      <c r="G64" s="31">
        <f t="shared" si="1"/>
        <v>4.066416848030574E-2</v>
      </c>
    </row>
    <row r="65" spans="1:7" x14ac:dyDescent="0.2">
      <c r="A65" s="529">
        <v>42736</v>
      </c>
      <c r="B65" s="530">
        <v>2622.1579999999999</v>
      </c>
      <c r="C65" s="530">
        <f>MIN($B$29,$B$41,$B$53,$B$65,$B$77)</f>
        <v>1924.922</v>
      </c>
      <c r="D65" s="530">
        <f>MAX($B$29,$B$41,$B$53,$B$65,$B$77)</f>
        <v>2938.0889999999999</v>
      </c>
      <c r="E65" s="530">
        <f t="shared" si="0"/>
        <v>1013.1669999999999</v>
      </c>
      <c r="F65" s="530">
        <f>AVERAGE($B$29,$B$41,$B$53,$B$65,$B$77)</f>
        <v>2406.6318000000001</v>
      </c>
      <c r="G65" s="31">
        <f t="shared" si="1"/>
        <v>8.9555120147585487E-2</v>
      </c>
    </row>
    <row r="66" spans="1:7" x14ac:dyDescent="0.2">
      <c r="A66" s="529">
        <v>42767</v>
      </c>
      <c r="B66" s="530">
        <v>2337.3310000000001</v>
      </c>
      <c r="C66" s="530">
        <f>MIN($B$30,$B$42,$B$54,$B$66,$B$78)</f>
        <v>1199.9870000000001</v>
      </c>
      <c r="D66" s="530">
        <f>MAX($B$30,$B$42,$B$54,$B$66,$B$78)</f>
        <v>2534.2919999999999</v>
      </c>
      <c r="E66" s="530">
        <f t="shared" si="0"/>
        <v>1334.3049999999998</v>
      </c>
      <c r="F66" s="530">
        <f>AVERAGE($B$30,$B$42,$B$54,$B$66,$B$78)</f>
        <v>1882.0969999999998</v>
      </c>
      <c r="G66" s="31">
        <f t="shared" si="1"/>
        <v>0.24187595007058649</v>
      </c>
    </row>
    <row r="67" spans="1:7" x14ac:dyDescent="0.2">
      <c r="A67" s="529">
        <v>42795</v>
      </c>
      <c r="B67" s="530">
        <v>2062.5039999999999</v>
      </c>
      <c r="C67" s="530">
        <f>MIN($B$31,$B$43,$B$55,$B$67,$B$79)</f>
        <v>857.31</v>
      </c>
      <c r="D67" s="530">
        <f>MAX($B$31,$B$43,$B$55,$B$67,$B$79)</f>
        <v>2486.3220000000001</v>
      </c>
      <c r="E67" s="530">
        <f t="shared" si="0"/>
        <v>1629.0120000000002</v>
      </c>
      <c r="F67" s="530">
        <f>AVERAGE($B$31,$B$43,$B$55,$B$67,$B$79)</f>
        <v>1653.7159999999999</v>
      </c>
      <c r="G67" s="31">
        <f t="shared" si="1"/>
        <v>0.24719359309579159</v>
      </c>
    </row>
    <row r="68" spans="1:7" x14ac:dyDescent="0.2">
      <c r="A68" s="529">
        <v>42826</v>
      </c>
      <c r="B68" s="530">
        <v>2291.25</v>
      </c>
      <c r="C68" s="530">
        <f>MIN($B$32,$B$44,$B$56,$B$68,$B$80)</f>
        <v>1066.3800000000001</v>
      </c>
      <c r="D68" s="530">
        <f>MAX($B$32,$B$44,$B$56,$B$68,$B$80)</f>
        <v>2645.56</v>
      </c>
      <c r="E68" s="530">
        <f t="shared" si="0"/>
        <v>1579.1799999999998</v>
      </c>
      <c r="F68" s="530">
        <f>AVERAGE($B$32,$B$44,$B$56,$B$68,$B$80)</f>
        <v>1844.7529999999999</v>
      </c>
      <c r="G68" s="31">
        <f t="shared" si="1"/>
        <v>0.24203619671576626</v>
      </c>
    </row>
    <row r="69" spans="1:7" x14ac:dyDescent="0.2">
      <c r="A69" s="529">
        <v>42856</v>
      </c>
      <c r="B69" s="530">
        <v>2626.5070000000001</v>
      </c>
      <c r="C69" s="530">
        <f>MIN($B$33,$B$45,$B$57,$B$69,$B$81)</f>
        <v>1547.944</v>
      </c>
      <c r="D69" s="530">
        <f>MAX($B$33,$B$45,$B$57,$B$69,$B$81)</f>
        <v>2966.2649999999999</v>
      </c>
      <c r="E69" s="530">
        <f t="shared" si="0"/>
        <v>1418.3209999999999</v>
      </c>
      <c r="F69" s="530">
        <f>AVERAGE($B$33,$B$45,$B$57,$B$69,$B$81)</f>
        <v>2255.1143999999999</v>
      </c>
      <c r="G69" s="31">
        <f t="shared" si="1"/>
        <v>0.16468902863641866</v>
      </c>
    </row>
    <row r="70" spans="1:7" x14ac:dyDescent="0.2">
      <c r="A70" s="529">
        <v>42887</v>
      </c>
      <c r="B70" s="530">
        <v>2906.808</v>
      </c>
      <c r="C70" s="530">
        <f>MIN($B$34,$B$46,$B$58,$B$70,$B$82)</f>
        <v>2005.4749999999999</v>
      </c>
      <c r="D70" s="530">
        <f>MAX($B$34,$B$46,$B$58,$B$70,$B$82)</f>
        <v>3186.0320000000002</v>
      </c>
      <c r="E70" s="530">
        <f t="shared" si="0"/>
        <v>1180.5570000000002</v>
      </c>
      <c r="F70" s="530">
        <f>AVERAGE($B$34,$B$46,$B$58,$B$70,$B$82)</f>
        <v>2588.1027999999997</v>
      </c>
      <c r="G70" s="31">
        <f t="shared" si="1"/>
        <v>0.12314240377159691</v>
      </c>
    </row>
    <row r="71" spans="1:7" x14ac:dyDescent="0.2">
      <c r="A71" s="529">
        <v>42917</v>
      </c>
      <c r="B71" s="530">
        <v>3054.1509999999998</v>
      </c>
      <c r="C71" s="530">
        <f>MIN($B$35,$B$47,$B$59,$B$71,$B$83)</f>
        <v>2381.7190000000001</v>
      </c>
      <c r="D71" s="530">
        <f>MAX($B$35,$B$47,$B$59,$B$71,$B$83)</f>
        <v>3318.1390000000001</v>
      </c>
      <c r="E71" s="530">
        <f t="shared" si="0"/>
        <v>936.42000000000007</v>
      </c>
      <c r="F71" s="530">
        <f>AVERAGE($B$35,$B$47,$B$59,$B$71,$B$83)</f>
        <v>2815.6817999999998</v>
      </c>
      <c r="G71" s="31">
        <f t="shared" si="1"/>
        <v>8.4693234867661449E-2</v>
      </c>
    </row>
    <row r="72" spans="1:7" x14ac:dyDescent="0.2">
      <c r="A72" s="529">
        <v>42948</v>
      </c>
      <c r="B72" s="530">
        <v>3249.8960000000002</v>
      </c>
      <c r="C72" s="530">
        <f>MIN($B$36,$B$48,$B$60,$B$72,$B$84)</f>
        <v>2617.2020000000002</v>
      </c>
      <c r="D72" s="530">
        <f>MAX($B$36,$B$48,$B$60,$B$72,$B$84)</f>
        <v>3441.3249999999998</v>
      </c>
      <c r="E72" s="530">
        <f t="shared" si="0"/>
        <v>824.12299999999959</v>
      </c>
      <c r="F72" s="530">
        <f>AVERAGE($B$36,$B$48,$B$60,$B$72,$B$84)</f>
        <v>3063.6904000000004</v>
      </c>
      <c r="G72" s="31">
        <f t="shared" si="1"/>
        <v>6.0778203959512167E-2</v>
      </c>
    </row>
    <row r="73" spans="1:7" x14ac:dyDescent="0.2">
      <c r="A73" s="529">
        <v>42979</v>
      </c>
      <c r="B73" s="530">
        <v>3567.2280000000001</v>
      </c>
      <c r="C73" s="530">
        <f>MIN($B$37,$B$49,$B$61,$B$73,$B$85)</f>
        <v>2950.5630000000001</v>
      </c>
      <c r="D73" s="530">
        <f>MAX($B$37,$B$49,$B$61,$B$73,$B$85)</f>
        <v>3705.1610000000001</v>
      </c>
      <c r="E73" s="530">
        <f t="shared" si="0"/>
        <v>754.59799999999996</v>
      </c>
      <c r="F73" s="530">
        <f>AVERAGE($B$37,$B$49,$B$61,$B$73,$B$85)</f>
        <v>3404.8096000000005</v>
      </c>
      <c r="G73" s="31">
        <f t="shared" si="1"/>
        <v>4.7702638056471569E-2</v>
      </c>
    </row>
    <row r="74" spans="1:7" x14ac:dyDescent="0.2">
      <c r="A74" s="529">
        <v>43009</v>
      </c>
      <c r="B74" s="530">
        <v>3816.4960000000001</v>
      </c>
      <c r="C74" s="530">
        <f>MIN($B$38,$B$50,$B$62,$B$74,$B$86)</f>
        <v>3236.8580000000002</v>
      </c>
      <c r="D74" s="530">
        <f>MAX($B$38,$B$50,$B$62,$B$74,$B$86)</f>
        <v>4012.723</v>
      </c>
      <c r="E74" s="530">
        <f t="shared" si="0"/>
        <v>775.86499999999978</v>
      </c>
      <c r="F74" s="530">
        <f>AVERAGE($B$38,$B$50,$B$62,$B$74,$B$86)</f>
        <v>3719.1251999999999</v>
      </c>
      <c r="G74" s="31">
        <f t="shared" si="1"/>
        <v>2.6181103018527052E-2</v>
      </c>
    </row>
    <row r="75" spans="1:7" x14ac:dyDescent="0.2">
      <c r="A75" s="529">
        <v>43040</v>
      </c>
      <c r="B75" s="530">
        <v>3709.2629999999999</v>
      </c>
      <c r="C75" s="530">
        <f>MIN($B$39,$B$51,$B$63,$B$75,$B$87)</f>
        <v>3031.0549999999998</v>
      </c>
      <c r="D75" s="530">
        <f>MAX($B$39,$B$51,$B$63,$B$75,$B$87)</f>
        <v>3976.5810000000001</v>
      </c>
      <c r="E75" s="530">
        <f t="shared" si="0"/>
        <v>945.52600000000029</v>
      </c>
      <c r="F75" s="530">
        <f>AVERAGE($B$39,$B$51,$B$63,$B$75,$B$87)</f>
        <v>3614.1178</v>
      </c>
      <c r="G75" s="31">
        <f t="shared" si="1"/>
        <v>2.6325981958861489E-2</v>
      </c>
    </row>
    <row r="76" spans="1:7" x14ac:dyDescent="0.2">
      <c r="A76" s="529">
        <v>43070</v>
      </c>
      <c r="B76" s="530">
        <v>3032.6010000000001</v>
      </c>
      <c r="C76" s="530">
        <f>MIN($B$40,$B$52,$B$64,$B$76,$B$88)</f>
        <v>2703.1771429</v>
      </c>
      <c r="D76" s="530">
        <f>MAX($B$40,$B$52,$B$64,$B$76,$B$88)</f>
        <v>3666.6320000000001</v>
      </c>
      <c r="E76" s="530">
        <f t="shared" si="0"/>
        <v>963.45485710000003</v>
      </c>
      <c r="F76" s="530">
        <f>AVERAGE($B$40,$B$52,$B$64,$B$76,$B$88)</f>
        <v>3168.1152285800003</v>
      </c>
      <c r="G76" s="31">
        <f t="shared" si="1"/>
        <v>-4.2774400172540417E-2</v>
      </c>
    </row>
    <row r="77" spans="1:7" x14ac:dyDescent="0.2">
      <c r="A77" s="529">
        <v>43101</v>
      </c>
      <c r="B77" s="530">
        <v>2140.8690000000001</v>
      </c>
      <c r="C77" s="530">
        <f>MIN($B$29,$B$41,$B$53,$B$65,$B$77)</f>
        <v>1924.922</v>
      </c>
      <c r="D77" s="530">
        <f>MAX($B$29,$B$41,$B$53,$B$65,$B$77)</f>
        <v>2938.0889999999999</v>
      </c>
      <c r="E77" s="530">
        <f t="shared" si="0"/>
        <v>1013.1669999999999</v>
      </c>
      <c r="F77" s="530">
        <f>AVERAGE($B$29,$B$41,$B$53,$B$65,$B$77)</f>
        <v>2406.6318000000001</v>
      </c>
      <c r="G77" s="31">
        <f t="shared" si="1"/>
        <v>-0.11042935608180693</v>
      </c>
    </row>
    <row r="78" spans="1:7" x14ac:dyDescent="0.2">
      <c r="A78" s="529">
        <v>43132</v>
      </c>
      <c r="B78" s="530">
        <v>1673.327</v>
      </c>
      <c r="C78" s="530">
        <f>MIN($B$30,$B$42,$B$54,$B$66,$B$78)</f>
        <v>1199.9870000000001</v>
      </c>
      <c r="D78" s="530">
        <f>MAX($B$30,$B$42,$B$54,$B$66,$B$78)</f>
        <v>2534.2919999999999</v>
      </c>
      <c r="E78" s="530">
        <f t="shared" si="0"/>
        <v>1334.3049999999998</v>
      </c>
      <c r="F78" s="530">
        <f>AVERAGE($B$30,$B$42,$B$54,$B$66,$B$78)</f>
        <v>1882.0969999999998</v>
      </c>
      <c r="G78" s="31">
        <f t="shared" si="1"/>
        <v>-0.11092414471730194</v>
      </c>
    </row>
    <row r="79" spans="1:7" x14ac:dyDescent="0.2">
      <c r="A79" s="529">
        <v>43160</v>
      </c>
      <c r="B79" s="530">
        <v>1390.9680000000001</v>
      </c>
      <c r="C79" s="530">
        <f>MIN($B$31,$B$43,$B$55,$B$67,$B$79)</f>
        <v>857.31</v>
      </c>
      <c r="D79" s="530">
        <f>MAX($B$31,$B$43,$B$55,$B$67,$B$79)</f>
        <v>2486.3220000000001</v>
      </c>
      <c r="E79" s="530">
        <f t="shared" si="0"/>
        <v>1629.0120000000002</v>
      </c>
      <c r="F79" s="530">
        <f>AVERAGE($B$31,$B$43,$B$55,$B$67,$B$79)</f>
        <v>1653.7159999999999</v>
      </c>
      <c r="G79" s="31">
        <f t="shared" si="1"/>
        <v>-0.15888338747402808</v>
      </c>
    </row>
    <row r="80" spans="1:7" x14ac:dyDescent="0.2">
      <c r="A80" s="529">
        <v>43191</v>
      </c>
      <c r="B80" s="530">
        <v>1427.489</v>
      </c>
      <c r="C80" s="530">
        <f>MIN($B$32,$B$44,$B$56,$B$68,$B$80)</f>
        <v>1066.3800000000001</v>
      </c>
      <c r="D80" s="530">
        <f>MAX($B$32,$B$44,$B$56,$B$68,$B$80)</f>
        <v>2645.56</v>
      </c>
      <c r="E80" s="530">
        <f t="shared" si="0"/>
        <v>1579.1799999999998</v>
      </c>
      <c r="F80" s="530">
        <f>AVERAGE($B$32,$B$44,$B$56,$B$68,$B$80)</f>
        <v>1844.7529999999999</v>
      </c>
      <c r="G80" s="31">
        <f t="shared" si="1"/>
        <v>-0.22618963080694265</v>
      </c>
    </row>
    <row r="81" spans="1:7" x14ac:dyDescent="0.2">
      <c r="A81" s="529">
        <v>43221</v>
      </c>
      <c r="B81" s="530">
        <v>1847.6179999999999</v>
      </c>
      <c r="C81" s="530">
        <f>MIN($B$33,$B$45,$B$57,$B$69,$B$81)</f>
        <v>1547.944</v>
      </c>
      <c r="D81" s="530">
        <f>MAX($B$33,$B$45,$B$57,$B$69,$B$81)</f>
        <v>2966.2649999999999</v>
      </c>
      <c r="E81" s="530">
        <f t="shared" si="0"/>
        <v>1418.3209999999999</v>
      </c>
      <c r="F81" s="530">
        <f>AVERAGE($B$33,$B$45,$B$57,$B$69,$B$81)</f>
        <v>2255.1143999999999</v>
      </c>
      <c r="G81" s="31">
        <f t="shared" si="1"/>
        <v>-0.18069877075859209</v>
      </c>
    </row>
    <row r="82" spans="1:7" x14ac:dyDescent="0.2">
      <c r="A82" s="529">
        <v>43252</v>
      </c>
      <c r="B82" s="530">
        <v>2195.6660000000002</v>
      </c>
      <c r="C82" s="530">
        <f>MIN($B$34,$B$46,$B$58,$B$70,$B$82)</f>
        <v>2005.4749999999999</v>
      </c>
      <c r="D82" s="530">
        <f>MAX($B$34,$B$46,$B$58,$B$70,$B$82)</f>
        <v>3186.0320000000002</v>
      </c>
      <c r="E82" s="530">
        <f t="shared" si="0"/>
        <v>1180.5570000000002</v>
      </c>
      <c r="F82" s="530">
        <f>AVERAGE($B$34,$B$46,$B$58,$B$70,$B$82)</f>
        <v>2588.1027999999997</v>
      </c>
      <c r="G82" s="31">
        <f t="shared" si="1"/>
        <v>-0.15163107122329123</v>
      </c>
    </row>
    <row r="83" spans="1:7" x14ac:dyDescent="0.2">
      <c r="A83" s="529">
        <v>43282</v>
      </c>
      <c r="B83" s="530">
        <v>2381.7190000000001</v>
      </c>
      <c r="C83" s="530">
        <f>MIN($B$35,$B$47,$B$59,$B$71,$B$83)</f>
        <v>2381.7190000000001</v>
      </c>
      <c r="D83" s="530">
        <f>MAX($B$35,$B$47,$B$59,$B$71,$B$83)</f>
        <v>3318.1390000000001</v>
      </c>
      <c r="E83" s="530">
        <f t="shared" si="0"/>
        <v>936.42000000000007</v>
      </c>
      <c r="F83" s="530">
        <f>AVERAGE($B$35,$B$47,$B$59,$B$71,$B$83)</f>
        <v>2815.6817999999998</v>
      </c>
      <c r="G83" s="31">
        <f t="shared" si="1"/>
        <v>-0.15412352347484715</v>
      </c>
    </row>
    <row r="84" spans="1:7" x14ac:dyDescent="0.2">
      <c r="A84" s="529">
        <v>43313</v>
      </c>
      <c r="B84" s="530">
        <v>2617.2020000000002</v>
      </c>
      <c r="C84" s="530">
        <f>MIN($B$36,$B$48,$B$60,$B$72,$B$84)</f>
        <v>2617.2020000000002</v>
      </c>
      <c r="D84" s="530">
        <f>MAX($B$36,$B$48,$B$60,$B$72,$B$84)</f>
        <v>3441.3249999999998</v>
      </c>
      <c r="E84" s="530">
        <f t="shared" si="0"/>
        <v>824.12299999999959</v>
      </c>
      <c r="F84" s="530">
        <f>AVERAGE($B$36,$B$48,$B$60,$B$72,$B$84)</f>
        <v>3063.6904000000004</v>
      </c>
      <c r="G84" s="31">
        <f t="shared" si="1"/>
        <v>-0.14573548293260963</v>
      </c>
    </row>
    <row r="85" spans="1:7" x14ac:dyDescent="0.2">
      <c r="A85" s="529">
        <v>43344</v>
      </c>
      <c r="B85" s="530">
        <v>2950.5630000000001</v>
      </c>
      <c r="C85" s="530">
        <f>MIN($B$37,$B$49,$B$61,$B$73,$B$85)</f>
        <v>2950.5630000000001</v>
      </c>
      <c r="D85" s="530">
        <f>MAX($B$37,$B$49,$B$61,$B$73,$B$85)</f>
        <v>3705.1610000000001</v>
      </c>
      <c r="E85" s="530">
        <f t="shared" si="0"/>
        <v>754.59799999999996</v>
      </c>
      <c r="F85" s="530">
        <f>AVERAGE($B$37,$B$49,$B$61,$B$73,$B$85)</f>
        <v>3404.8096000000005</v>
      </c>
      <c r="G85" s="31">
        <f t="shared" si="1"/>
        <v>-0.13341321641010417</v>
      </c>
    </row>
    <row r="86" spans="1:7" x14ac:dyDescent="0.2">
      <c r="A86" s="529">
        <v>43374</v>
      </c>
      <c r="B86" s="530">
        <v>3236.8580000000002</v>
      </c>
      <c r="C86" s="530">
        <f>MIN($B$38,$B$50,$B$62,$B$74,$B$86)</f>
        <v>3236.8580000000002</v>
      </c>
      <c r="D86" s="530">
        <f>MAX($B$38,$B$50,$B$62,$B$74,$B$86)</f>
        <v>4012.723</v>
      </c>
      <c r="E86" s="530">
        <f t="shared" si="0"/>
        <v>775.86499999999978</v>
      </c>
      <c r="F86" s="530">
        <f>AVERAGE($B$38,$B$50,$B$62,$B$74,$B$86)</f>
        <v>3719.1251999999999</v>
      </c>
      <c r="G86" s="31">
        <f t="shared" si="1"/>
        <v>-0.12967221431534481</v>
      </c>
    </row>
    <row r="87" spans="1:7" x14ac:dyDescent="0.2">
      <c r="A87" s="529">
        <v>43405</v>
      </c>
      <c r="B87" s="530">
        <v>3031.0549999999998</v>
      </c>
      <c r="C87" s="530">
        <f>MIN($B$39,$B$51,$B$63,$B$75,$B$87)</f>
        <v>3031.0549999999998</v>
      </c>
      <c r="D87" s="530">
        <f>MAX($B$39,$B$51,$B$63,$B$75,$B$87)</f>
        <v>3976.5810000000001</v>
      </c>
      <c r="E87" s="530">
        <f t="shared" si="0"/>
        <v>945.52600000000029</v>
      </c>
      <c r="F87" s="530">
        <f>AVERAGE($B$39,$B$51,$B$63,$B$75,$B$87)</f>
        <v>3614.1178</v>
      </c>
      <c r="G87" s="31">
        <f t="shared" si="1"/>
        <v>-0.16132921843333392</v>
      </c>
    </row>
    <row r="88" spans="1:7" x14ac:dyDescent="0.2">
      <c r="A88" s="529">
        <v>43435</v>
      </c>
      <c r="B88" s="530">
        <v>2703.1771429</v>
      </c>
      <c r="C88" s="530">
        <f>MIN($B$40,$B$52,$B$64,$B$76,$B$88)</f>
        <v>2703.1771429</v>
      </c>
      <c r="D88" s="530">
        <f>MAX($B$40,$B$52,$B$64,$B$76,$B$88)</f>
        <v>3666.6320000000001</v>
      </c>
      <c r="E88" s="530">
        <f t="shared" si="0"/>
        <v>963.45485710000003</v>
      </c>
      <c r="F88" s="530">
        <f>AVERAGE($B$40,$B$52,$B$64,$B$76,$B$88)</f>
        <v>3168.1152285800003</v>
      </c>
      <c r="G88" s="31">
        <f t="shared" si="1"/>
        <v>-0.14675542148395682</v>
      </c>
    </row>
    <row r="89" spans="1:7" x14ac:dyDescent="0.2">
      <c r="A89" s="529">
        <v>43466</v>
      </c>
      <c r="B89" s="530">
        <v>2027.6181429000001</v>
      </c>
      <c r="C89" s="530">
        <f>MIN($B$29,$B$41,$B$53,$B$65,$B$77)</f>
        <v>1924.922</v>
      </c>
      <c r="D89" s="530">
        <f>MAX($B$29,$B$41,$B$53,$B$65,$B$77)</f>
        <v>2938.0889999999999</v>
      </c>
      <c r="E89" s="530">
        <f t="shared" si="0"/>
        <v>1013.1669999999999</v>
      </c>
      <c r="F89" s="530">
        <f>AVERAGE($B$29,$B$41,$B$53,$B$65,$B$77)</f>
        <v>2406.6318000000001</v>
      </c>
      <c r="G89" s="31">
        <f t="shared" si="1"/>
        <v>-0.15748718067300538</v>
      </c>
    </row>
    <row r="90" spans="1:7" x14ac:dyDescent="0.2">
      <c r="A90" s="529">
        <v>43497</v>
      </c>
      <c r="B90" s="530">
        <v>1550.326</v>
      </c>
      <c r="C90" s="530">
        <f>MIN($B$30,$B$42,$B$54,$B$66,$B$78)</f>
        <v>1199.9870000000001</v>
      </c>
      <c r="D90" s="530">
        <f>MAX($B$30,$B$42,$B$54,$B$66,$B$78)</f>
        <v>2534.2919999999999</v>
      </c>
      <c r="E90" s="530">
        <f t="shared" si="0"/>
        <v>1334.3049999999998</v>
      </c>
      <c r="F90" s="530">
        <f>AVERAGE($B$30,$B$42,$B$54,$B$66,$B$78)</f>
        <v>1882.0969999999998</v>
      </c>
      <c r="G90" s="31">
        <f t="shared" si="1"/>
        <v>-0.17627731195575991</v>
      </c>
    </row>
    <row r="91" spans="1:7" x14ac:dyDescent="0.2">
      <c r="A91" s="529">
        <v>43525</v>
      </c>
      <c r="B91" s="530">
        <v>1416.7829999999999</v>
      </c>
      <c r="C91" s="530">
        <f>MIN($B$31,$B$43,$B$55,$B$67,$B$79)</f>
        <v>857.31</v>
      </c>
      <c r="D91" s="530">
        <f>MAX($B$31,$B$43,$B$55,$B$67,$B$79)</f>
        <v>2486.3220000000001</v>
      </c>
      <c r="E91" s="530">
        <f t="shared" si="0"/>
        <v>1629.0120000000002</v>
      </c>
      <c r="F91" s="530">
        <f>AVERAGE($B$31,$B$43,$B$55,$B$67,$B$79)</f>
        <v>1653.7159999999999</v>
      </c>
      <c r="G91" s="31">
        <f t="shared" si="1"/>
        <v>-0.14327308921241622</v>
      </c>
    </row>
    <row r="92" spans="1:7" x14ac:dyDescent="0.2">
      <c r="A92" s="529">
        <v>43556</v>
      </c>
      <c r="B92" s="530">
        <v>1674.9069999999999</v>
      </c>
      <c r="C92" s="530">
        <f>MIN($B$32,$B$44,$B$56,$B$68,$B$80)</f>
        <v>1066.3800000000001</v>
      </c>
      <c r="D92" s="530">
        <f>MAX($B$32,$B$44,$B$56,$B$68,$B$80)</f>
        <v>2645.56</v>
      </c>
      <c r="E92" s="530">
        <f t="shared" si="0"/>
        <v>1579.1799999999998</v>
      </c>
      <c r="F92" s="530">
        <f>AVERAGE($B$32,$B$44,$B$56,$B$68,$B$80)</f>
        <v>1844.7529999999999</v>
      </c>
      <c r="G92" s="31">
        <f t="shared" si="1"/>
        <v>-9.2069778447304351E-2</v>
      </c>
    </row>
    <row r="93" spans="1:7" x14ac:dyDescent="0.2">
      <c r="A93" s="529">
        <v>43586</v>
      </c>
      <c r="B93" s="530">
        <v>2154.4760000000001</v>
      </c>
      <c r="C93" s="530">
        <f>MIN($B$33,$B$45,$B$57,$B$69,$B$81)</f>
        <v>1547.944</v>
      </c>
      <c r="D93" s="530">
        <f>MAX($B$33,$B$45,$B$57,$B$69,$B$81)</f>
        <v>2966.2649999999999</v>
      </c>
      <c r="E93" s="530">
        <f t="shared" ref="E93:E112" si="2">D93-C93</f>
        <v>1418.3209999999999</v>
      </c>
      <c r="F93" s="530">
        <f>AVERAGE($B$33,$B$45,$B$57,$B$69,$B$81)</f>
        <v>2255.1143999999999</v>
      </c>
      <c r="G93" s="31">
        <f t="shared" ref="G93:G112" si="3">B93/F93-1</f>
        <v>-4.4626738226672624E-2</v>
      </c>
    </row>
    <row r="94" spans="1:7" x14ac:dyDescent="0.2">
      <c r="A94" s="529">
        <v>43617</v>
      </c>
      <c r="B94" s="530">
        <v>2552.4299999999998</v>
      </c>
      <c r="C94" s="530">
        <f>MIN($B$34,$B$46,$B$58,$B$70,$B$82)</f>
        <v>2005.4749999999999</v>
      </c>
      <c r="D94" s="530">
        <f>MAX($B$34,$B$46,$B$58,$B$70,$B$82)</f>
        <v>3186.0320000000002</v>
      </c>
      <c r="E94" s="530">
        <f t="shared" si="2"/>
        <v>1180.5570000000002</v>
      </c>
      <c r="F94" s="530">
        <f>AVERAGE($B$34,$B$46,$B$58,$B$70,$B$82)</f>
        <v>2588.1027999999997</v>
      </c>
      <c r="G94" s="31">
        <f t="shared" si="3"/>
        <v>-1.3783378310938788E-2</v>
      </c>
    </row>
    <row r="95" spans="1:7" x14ac:dyDescent="0.2">
      <c r="A95" s="529">
        <v>43647</v>
      </c>
      <c r="B95" s="530">
        <v>2788.1660000000002</v>
      </c>
      <c r="C95" s="530">
        <f>MIN($B$35,$B$47,$B$59,$B$71,$B$83)</f>
        <v>2381.7190000000001</v>
      </c>
      <c r="D95" s="530">
        <f>MAX($B$35,$B$47,$B$59,$B$71,$B$83)</f>
        <v>3318.1390000000001</v>
      </c>
      <c r="E95" s="530">
        <f t="shared" si="2"/>
        <v>936.42000000000007</v>
      </c>
      <c r="F95" s="530">
        <f>AVERAGE($B$35,$B$47,$B$59,$B$71,$B$83)</f>
        <v>2815.6817999999998</v>
      </c>
      <c r="G95" s="31">
        <f t="shared" si="3"/>
        <v>-9.7723400421169115E-3</v>
      </c>
    </row>
    <row r="96" spans="1:7" x14ac:dyDescent="0.2">
      <c r="A96" s="529">
        <v>43678</v>
      </c>
      <c r="B96" s="530">
        <v>3041.6489999999999</v>
      </c>
      <c r="C96" s="530">
        <f>MIN($B$36,$B$48,$B$60,$B$72,$B$84)</f>
        <v>2617.2020000000002</v>
      </c>
      <c r="D96" s="530">
        <f>MAX($B$36,$B$48,$B$60,$B$72,$B$84)</f>
        <v>3441.3249999999998</v>
      </c>
      <c r="E96" s="530">
        <f t="shared" si="2"/>
        <v>824.12299999999959</v>
      </c>
      <c r="F96" s="530">
        <f>AVERAGE($B$36,$B$48,$B$60,$B$72,$B$84)</f>
        <v>3063.6904000000004</v>
      </c>
      <c r="G96" s="31">
        <f t="shared" si="3"/>
        <v>-7.194395360575756E-3</v>
      </c>
    </row>
    <row r="97" spans="1:7" x14ac:dyDescent="0.2">
      <c r="A97" s="529">
        <v>43709</v>
      </c>
      <c r="B97" s="530">
        <v>3430.0569999999998</v>
      </c>
      <c r="C97" s="530">
        <f>MIN($B$37,$B$49,$B$61,$B$73,$B$85)</f>
        <v>2950.5630000000001</v>
      </c>
      <c r="D97" s="530">
        <f>MAX($B$37,$B$49,$B$61,$B$73,$B$85)</f>
        <v>3705.1610000000001</v>
      </c>
      <c r="E97" s="530">
        <f t="shared" si="2"/>
        <v>754.59799999999996</v>
      </c>
      <c r="F97" s="530">
        <f>AVERAGE($B$37,$B$49,$B$61,$B$73,$B$85)</f>
        <v>3404.8096000000005</v>
      </c>
      <c r="G97" s="31">
        <f t="shared" si="3"/>
        <v>7.4152164044647417E-3</v>
      </c>
    </row>
    <row r="98" spans="1:7" x14ac:dyDescent="0.2">
      <c r="A98" s="529">
        <v>43739</v>
      </c>
      <c r="B98" s="530">
        <v>3761.7339999999999</v>
      </c>
      <c r="C98" s="530">
        <f>MIN($B$38,$B$50,$B$62,$B$74,$B$86)</f>
        <v>3236.8580000000002</v>
      </c>
      <c r="D98" s="530">
        <f>MAX($B$38,$B$50,$B$62,$B$74,$B$86)</f>
        <v>4012.723</v>
      </c>
      <c r="E98" s="530">
        <f t="shared" si="2"/>
        <v>775.86499999999978</v>
      </c>
      <c r="F98" s="530">
        <f>AVERAGE($B$38,$B$50,$B$62,$B$74,$B$86)</f>
        <v>3719.1251999999999</v>
      </c>
      <c r="G98" s="31">
        <f t="shared" si="3"/>
        <v>1.1456672660549394E-2</v>
      </c>
    </row>
    <row r="99" spans="1:7" x14ac:dyDescent="0.2">
      <c r="A99" s="529">
        <v>43770</v>
      </c>
      <c r="B99" s="530">
        <v>3684.24</v>
      </c>
      <c r="C99" s="530">
        <f>MIN($B$39,$B$51,$B$63,$B$75,$B$87)</f>
        <v>3031.0549999999998</v>
      </c>
      <c r="D99" s="530">
        <f>MAX($B$39,$B$51,$B$63,$B$75,$B$87)</f>
        <v>3976.5810000000001</v>
      </c>
      <c r="E99" s="530">
        <f t="shared" si="2"/>
        <v>945.52600000000029</v>
      </c>
      <c r="F99" s="530">
        <f>AVERAGE($B$39,$B$51,$B$63,$B$75,$B$87)</f>
        <v>3614.1178</v>
      </c>
      <c r="G99" s="31">
        <f t="shared" si="3"/>
        <v>1.9402300611230716E-2</v>
      </c>
    </row>
    <row r="100" spans="1:7" x14ac:dyDescent="0.2">
      <c r="A100" s="529">
        <v>43800</v>
      </c>
      <c r="B100" s="530">
        <v>3150.8180000000002</v>
      </c>
      <c r="C100" s="530">
        <f>MIN($B$40,$B$52,$B$64,$B$76,$B$88)</f>
        <v>2703.1771429</v>
      </c>
      <c r="D100" s="530">
        <f>MAX($B$40,$B$52,$B$64,$B$76,$B$88)</f>
        <v>3666.6320000000001</v>
      </c>
      <c r="E100" s="530">
        <f t="shared" si="2"/>
        <v>963.45485710000003</v>
      </c>
      <c r="F100" s="530">
        <f>AVERAGE($B$40,$B$52,$B$64,$B$76,$B$88)</f>
        <v>3168.1152285800003</v>
      </c>
      <c r="G100" s="31">
        <f t="shared" si="3"/>
        <v>-5.4597851820411547E-3</v>
      </c>
    </row>
    <row r="101" spans="1:7" x14ac:dyDescent="0.2">
      <c r="A101" s="529">
        <v>43831</v>
      </c>
      <c r="B101" s="530">
        <v>2401.172</v>
      </c>
      <c r="C101" s="530">
        <f>MIN($B$29,$B$41,$B$53,$B$65,$B$77)</f>
        <v>1924.922</v>
      </c>
      <c r="D101" s="530">
        <f>MAX($B$29,$B$41,$B$53,$B$65,$B$77)</f>
        <v>2938.0889999999999</v>
      </c>
      <c r="E101" s="530">
        <f t="shared" si="2"/>
        <v>1013.1669999999999</v>
      </c>
      <c r="F101" s="530">
        <f>AVERAGE($B$29,$B$41,$B$53,$B$65,$B$77)</f>
        <v>2406.6318000000001</v>
      </c>
      <c r="G101" s="31">
        <f t="shared" si="3"/>
        <v>-2.2686478255626863E-3</v>
      </c>
    </row>
    <row r="102" spans="1:7" x14ac:dyDescent="0.2">
      <c r="A102" s="529">
        <v>43862</v>
      </c>
      <c r="B102" s="530">
        <v>1872.2850000000001</v>
      </c>
      <c r="C102" s="530">
        <f>MIN($B$30,$B$42,$B$54,$B$66,$B$78)</f>
        <v>1199.9870000000001</v>
      </c>
      <c r="D102" s="530">
        <f>MAX($B$30,$B$42,$B$54,$B$66,$B$78)</f>
        <v>2534.2919999999999</v>
      </c>
      <c r="E102" s="530">
        <f t="shared" si="2"/>
        <v>1334.3049999999998</v>
      </c>
      <c r="F102" s="530">
        <f>AVERAGE($B$30,$B$42,$B$54,$B$66,$B$78)</f>
        <v>1882.0969999999998</v>
      </c>
      <c r="G102" s="31">
        <f t="shared" si="3"/>
        <v>-5.2133338504868343E-3</v>
      </c>
    </row>
    <row r="103" spans="1:7" x14ac:dyDescent="0.2">
      <c r="A103" s="529">
        <v>43891</v>
      </c>
      <c r="B103" s="530">
        <v>1684.5630000000001</v>
      </c>
      <c r="C103" s="530">
        <f>MIN($B$31,$B$43,$B$55,$B$67,$B$79)</f>
        <v>857.31</v>
      </c>
      <c r="D103" s="530">
        <f>MAX($B$31,$B$43,$B$55,$B$67,$B$79)</f>
        <v>2486.3220000000001</v>
      </c>
      <c r="E103" s="530">
        <f t="shared" si="2"/>
        <v>1629.0120000000002</v>
      </c>
      <c r="F103" s="530">
        <f>AVERAGE($B$31,$B$43,$B$55,$B$67,$B$79)</f>
        <v>1653.7159999999999</v>
      </c>
      <c r="G103" s="31">
        <f t="shared" si="3"/>
        <v>1.8653142377530463E-2</v>
      </c>
    </row>
    <row r="104" spans="1:7" x14ac:dyDescent="0.2">
      <c r="A104" s="529">
        <v>43922</v>
      </c>
      <c r="B104" s="530">
        <v>1914.319</v>
      </c>
      <c r="C104" s="530">
        <f>MIN($B$32,$B$44,$B$56,$B$68,$B$80)</f>
        <v>1066.3800000000001</v>
      </c>
      <c r="D104" s="530">
        <f>MAX($B$32,$B$44,$B$56,$B$68,$B$80)</f>
        <v>2645.56</v>
      </c>
      <c r="E104" s="530">
        <f t="shared" si="2"/>
        <v>1579.1799999999998</v>
      </c>
      <c r="F104" s="530">
        <f>AVERAGE($B$32,$B$44,$B$56,$B$68,$B$80)</f>
        <v>1844.7529999999999</v>
      </c>
      <c r="G104" s="31">
        <f t="shared" si="3"/>
        <v>3.7710197516957589E-2</v>
      </c>
    </row>
    <row r="105" spans="1:7" x14ac:dyDescent="0.2">
      <c r="A105" s="529">
        <v>43952</v>
      </c>
      <c r="B105" s="530">
        <v>2351.5630000000001</v>
      </c>
      <c r="C105" s="530">
        <f>MIN($B$33,$B$45,$B$57,$B$69,$B$81)</f>
        <v>1547.944</v>
      </c>
      <c r="D105" s="530">
        <f>MAX($B$33,$B$45,$B$57,$B$69,$B$81)</f>
        <v>2966.2649999999999</v>
      </c>
      <c r="E105" s="530">
        <f t="shared" si="2"/>
        <v>1418.3209999999999</v>
      </c>
      <c r="F105" s="530">
        <f>AVERAGE($B$33,$B$45,$B$57,$B$69,$B$81)</f>
        <v>2255.1143999999999</v>
      </c>
      <c r="G105" s="31">
        <f t="shared" si="3"/>
        <v>4.276882804703841E-2</v>
      </c>
    </row>
    <row r="106" spans="1:7" x14ac:dyDescent="0.2">
      <c r="A106" s="529">
        <v>43983</v>
      </c>
      <c r="B106" s="530">
        <v>2686.6019999999999</v>
      </c>
      <c r="C106" s="530">
        <f>MIN($B$34,$B$46,$B$58,$B$70,$B$82)</f>
        <v>2005.4749999999999</v>
      </c>
      <c r="D106" s="530">
        <f>MAX($B$34,$B$46,$B$58,$B$70,$B$82)</f>
        <v>3186.0320000000002</v>
      </c>
      <c r="E106" s="530">
        <f t="shared" si="2"/>
        <v>1180.5570000000002</v>
      </c>
      <c r="F106" s="530">
        <f>AVERAGE($B$34,$B$46,$B$58,$B$70,$B$82)</f>
        <v>2588.1027999999997</v>
      </c>
      <c r="G106" s="31">
        <f t="shared" si="3"/>
        <v>3.8058457337939E-2</v>
      </c>
    </row>
    <row r="107" spans="1:7" x14ac:dyDescent="0.2">
      <c r="A107" s="529">
        <v>44013</v>
      </c>
      <c r="B107" s="530">
        <v>2863.32</v>
      </c>
      <c r="C107" s="530">
        <f>MIN($B$35,$B$47,$B$59,$B$71,$B$83)</f>
        <v>2381.7190000000001</v>
      </c>
      <c r="D107" s="530">
        <f>MAX($B$35,$B$47,$B$59,$B$71,$B$83)</f>
        <v>3318.1390000000001</v>
      </c>
      <c r="E107" s="530">
        <f t="shared" si="2"/>
        <v>936.42000000000007</v>
      </c>
      <c r="F107" s="530">
        <f>AVERAGE($B$35,$B$47,$B$59,$B$71,$B$83)</f>
        <v>2815.6817999999998</v>
      </c>
      <c r="G107" s="31">
        <f t="shared" si="3"/>
        <v>1.6918886217895945E-2</v>
      </c>
    </row>
    <row r="108" spans="1:7" x14ac:dyDescent="0.2">
      <c r="A108" s="529">
        <v>44044</v>
      </c>
      <c r="B108" s="530">
        <v>3085.1579999999999</v>
      </c>
      <c r="C108" s="530">
        <f>MIN($B$36,$B$48,$B$60,$B$72,$B$84)</f>
        <v>2617.2020000000002</v>
      </c>
      <c r="D108" s="530">
        <f>MAX($B$36,$B$48,$B$60,$B$72,$B$84)</f>
        <v>3441.3249999999998</v>
      </c>
      <c r="E108" s="530">
        <f t="shared" si="2"/>
        <v>824.12299999999959</v>
      </c>
      <c r="F108" s="530">
        <f>AVERAGE($B$36,$B$48,$B$60,$B$72,$B$84)</f>
        <v>3063.6904000000004</v>
      </c>
      <c r="G108" s="31">
        <f t="shared" si="3"/>
        <v>7.0071048954554183E-3</v>
      </c>
    </row>
    <row r="109" spans="1:7" x14ac:dyDescent="0.2">
      <c r="A109" s="529">
        <v>44075</v>
      </c>
      <c r="B109" s="530">
        <v>3433.0590000000002</v>
      </c>
      <c r="C109" s="530">
        <f>MIN($B$37,$B$49,$B$61,$B$73,$B$85)</f>
        <v>2950.5630000000001</v>
      </c>
      <c r="D109" s="530">
        <f>MAX($B$37,$B$49,$B$61,$B$73,$B$85)</f>
        <v>3705.1610000000001</v>
      </c>
      <c r="E109" s="530">
        <f t="shared" si="2"/>
        <v>754.59799999999996</v>
      </c>
      <c r="F109" s="530">
        <f>AVERAGE($B$37,$B$49,$B$61,$B$73,$B$85)</f>
        <v>3404.8096000000005</v>
      </c>
      <c r="G109" s="31">
        <f t="shared" si="3"/>
        <v>8.2969103470571515E-3</v>
      </c>
    </row>
    <row r="110" spans="1:7" x14ac:dyDescent="0.2">
      <c r="A110" s="529">
        <v>44105</v>
      </c>
      <c r="B110" s="530">
        <v>3733.73</v>
      </c>
      <c r="C110" s="530">
        <f>MIN($B$38,$B$50,$B$62,$B$74,$B$86)</f>
        <v>3236.8580000000002</v>
      </c>
      <c r="D110" s="530">
        <f>MAX($B$38,$B$50,$B$62,$B$74,$B$86)</f>
        <v>4012.723</v>
      </c>
      <c r="E110" s="530">
        <f t="shared" si="2"/>
        <v>775.86499999999978</v>
      </c>
      <c r="F110" s="530">
        <f>AVERAGE($B$38,$B$50,$B$62,$B$74,$B$86)</f>
        <v>3719.1251999999999</v>
      </c>
      <c r="G110" s="31">
        <f t="shared" si="3"/>
        <v>3.9269449708227988E-3</v>
      </c>
    </row>
    <row r="111" spans="1:7" x14ac:dyDescent="0.2">
      <c r="A111" s="529">
        <v>44136</v>
      </c>
      <c r="B111" s="530">
        <v>3652.8069999999998</v>
      </c>
      <c r="C111" s="530">
        <f>MIN($B$39,$B$51,$B$63,$B$75,$B$87)</f>
        <v>3031.0549999999998</v>
      </c>
      <c r="D111" s="530">
        <f>MAX($B$39,$B$51,$B$63,$B$75,$B$87)</f>
        <v>3976.5810000000001</v>
      </c>
      <c r="E111" s="530">
        <f t="shared" si="2"/>
        <v>945.52600000000029</v>
      </c>
      <c r="F111" s="530">
        <f>AVERAGE($B$39,$B$51,$B$63,$B$75,$B$87)</f>
        <v>3614.1178</v>
      </c>
      <c r="G111" s="31">
        <f t="shared" si="3"/>
        <v>1.0705019078238065E-2</v>
      </c>
    </row>
    <row r="112" spans="1:7" x14ac:dyDescent="0.2">
      <c r="A112" s="531">
        <v>44166</v>
      </c>
      <c r="B112" s="530">
        <v>3135.078</v>
      </c>
      <c r="C112" s="532">
        <f>MIN($B$40,$B$52,$B$64,$B$76,$B$88)</f>
        <v>2703.1771429</v>
      </c>
      <c r="D112" s="532">
        <f>MAX($B$40,$B$52,$B$64,$B$76,$B$88)</f>
        <v>3666.6320000000001</v>
      </c>
      <c r="E112" s="532">
        <f t="shared" si="2"/>
        <v>963.45485710000003</v>
      </c>
      <c r="F112" s="532">
        <f>AVERAGE($B$40,$B$52,$B$64,$B$76,$B$88)</f>
        <v>3168.1152285800003</v>
      </c>
      <c r="G112" s="533">
        <f t="shared" si="3"/>
        <v>-1.0428038816886143E-2</v>
      </c>
    </row>
    <row r="113" spans="1:5" x14ac:dyDescent="0.2">
      <c r="A113" s="379" t="s">
        <v>549</v>
      </c>
    </row>
    <row r="114" spans="1:5" x14ac:dyDescent="0.2">
      <c r="A114" t="s">
        <v>586</v>
      </c>
    </row>
    <row r="115" spans="1:5" x14ac:dyDescent="0.2">
      <c r="A115" s="413" t="s">
        <v>587</v>
      </c>
    </row>
    <row r="116" spans="1:5" x14ac:dyDescent="0.2">
      <c r="A116" s="383" t="s">
        <v>582</v>
      </c>
    </row>
    <row r="117" spans="1:5" x14ac:dyDescent="0.2">
      <c r="A117" s="4"/>
      <c r="B117" s="75" t="s">
        <v>368</v>
      </c>
    </row>
    <row r="118" spans="1:5" x14ac:dyDescent="0.2">
      <c r="A118" s="2">
        <v>61</v>
      </c>
      <c r="B118" s="17">
        <v>0</v>
      </c>
      <c r="E118" s="1"/>
    </row>
    <row r="119" spans="1:5" x14ac:dyDescent="0.2">
      <c r="A119" s="2">
        <v>61</v>
      </c>
      <c r="B119" s="17">
        <v>5000</v>
      </c>
    </row>
    <row r="121" spans="1:5" x14ac:dyDescent="0.2">
      <c r="A121" s="4"/>
      <c r="B121" s="75" t="s">
        <v>368</v>
      </c>
    </row>
    <row r="122" spans="1:5" x14ac:dyDescent="0.2">
      <c r="A122" s="2">
        <v>61</v>
      </c>
      <c r="B122" s="94">
        <v>-0.5</v>
      </c>
    </row>
    <row r="123" spans="1:5" x14ac:dyDescent="0.2">
      <c r="A123" s="2">
        <v>61</v>
      </c>
      <c r="B123" s="94">
        <v>0.5</v>
      </c>
    </row>
  </sheetData>
  <mergeCells count="2">
    <mergeCell ref="B26:G26"/>
    <mergeCell ref="C27:G27"/>
  </mergeCells>
  <hyperlinks>
    <hyperlink ref="A3" location="Contents!A1" display="Return to Contents"/>
  </hyperlinks>
  <pageMargins left="0.75" right="0.75" top="1" bottom="1" header="0.5" footer="0.5"/>
  <pageSetup scale="64" fitToHeight="2" orientation="landscape" r:id="rId1"/>
  <headerFooter alignWithMargins="0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AB141"/>
  <sheetViews>
    <sheetView workbookViewId="0"/>
  </sheetViews>
  <sheetFormatPr defaultRowHeight="15" x14ac:dyDescent="0.25"/>
  <cols>
    <col min="1" max="1" width="9.140625" style="133"/>
    <col min="2" max="2" width="14.7109375" style="133" customWidth="1"/>
    <col min="3" max="13" width="9.140625" style="133"/>
    <col min="14" max="15" width="9.140625" style="135"/>
    <col min="16" max="16" width="9.140625" style="133"/>
    <col min="17" max="17" width="16.7109375" style="133" customWidth="1"/>
    <col min="18" max="18" width="15.5703125" style="133" customWidth="1"/>
    <col min="19" max="26" width="9.140625" style="133"/>
    <col min="27" max="28" width="9.140625" style="135"/>
    <col min="29" max="16384" width="9.140625" style="133"/>
  </cols>
  <sheetData>
    <row r="1" spans="1:19" x14ac:dyDescent="0.25">
      <c r="A1" s="189"/>
    </row>
    <row r="2" spans="1:19" ht="15.75" x14ac:dyDescent="0.25">
      <c r="A2" s="406" t="s">
        <v>547</v>
      </c>
      <c r="L2" s="135"/>
    </row>
    <row r="3" spans="1:19" x14ac:dyDescent="0.25">
      <c r="A3" s="22" t="s">
        <v>16</v>
      </c>
      <c r="C3" s="396"/>
      <c r="D3" s="396"/>
      <c r="E3" s="396"/>
      <c r="F3" s="396"/>
      <c r="G3" s="396"/>
      <c r="H3" s="396"/>
      <c r="I3" s="396"/>
      <c r="J3" s="396"/>
      <c r="L3" s="135"/>
      <c r="Q3" s="139"/>
    </row>
    <row r="4" spans="1:19" x14ac:dyDescent="0.25">
      <c r="A4" s="146"/>
      <c r="B4" s="146"/>
      <c r="C4" s="146"/>
      <c r="D4" s="146"/>
      <c r="E4" s="146"/>
      <c r="F4" s="146"/>
      <c r="G4" s="146"/>
      <c r="H4" s="146"/>
      <c r="I4" s="146"/>
      <c r="J4" s="146"/>
      <c r="L4" s="135"/>
      <c r="Q4" s="139"/>
    </row>
    <row r="5" spans="1:19" x14ac:dyDescent="0.25">
      <c r="A5" s="146"/>
      <c r="B5" s="146"/>
      <c r="C5" s="146"/>
      <c r="D5" s="146"/>
      <c r="E5" s="146"/>
      <c r="F5" s="146"/>
      <c r="G5" s="146"/>
      <c r="H5" s="146"/>
      <c r="I5" s="146"/>
      <c r="J5" s="146"/>
      <c r="L5" s="135"/>
      <c r="Q5" s="182" t="s">
        <v>369</v>
      </c>
      <c r="R5" s="183"/>
    </row>
    <row r="6" spans="1:19" x14ac:dyDescent="0.25">
      <c r="A6" s="146"/>
      <c r="B6" s="146"/>
      <c r="C6" s="146"/>
      <c r="D6" s="146"/>
      <c r="E6" s="146"/>
      <c r="F6" s="146"/>
      <c r="G6" s="146"/>
      <c r="H6" s="146"/>
      <c r="I6" s="146"/>
      <c r="J6" s="146"/>
      <c r="Q6" s="334" t="s">
        <v>79</v>
      </c>
      <c r="R6" s="335" t="s">
        <v>322</v>
      </c>
      <c r="S6" s="333"/>
    </row>
    <row r="7" spans="1:19" x14ac:dyDescent="0.25">
      <c r="A7" s="146"/>
      <c r="B7" s="146"/>
      <c r="C7" s="146"/>
      <c r="D7" s="146"/>
      <c r="E7" s="146"/>
      <c r="F7" s="146"/>
      <c r="G7" s="146"/>
      <c r="H7" s="146"/>
      <c r="I7" s="146"/>
      <c r="J7" s="146"/>
      <c r="Q7" s="336" t="s">
        <v>80</v>
      </c>
      <c r="R7" s="337" t="s">
        <v>323</v>
      </c>
      <c r="S7" s="333"/>
    </row>
    <row r="8" spans="1:19" x14ac:dyDescent="0.25">
      <c r="A8" s="146"/>
      <c r="B8" s="146"/>
      <c r="C8" s="146"/>
      <c r="D8" s="146"/>
      <c r="E8" s="146"/>
      <c r="F8" s="146"/>
      <c r="G8" s="146"/>
      <c r="H8" s="146"/>
      <c r="I8" s="146"/>
      <c r="J8" s="146"/>
      <c r="Q8" s="336" t="s">
        <v>81</v>
      </c>
      <c r="R8" s="337" t="s">
        <v>324</v>
      </c>
      <c r="S8" s="333"/>
    </row>
    <row r="9" spans="1:19" x14ac:dyDescent="0.25">
      <c r="A9" s="146"/>
      <c r="B9" s="146"/>
      <c r="C9" s="146"/>
      <c r="D9" s="146"/>
      <c r="E9" s="146"/>
      <c r="F9" s="146"/>
      <c r="G9" s="146"/>
      <c r="H9" s="146"/>
      <c r="I9" s="146"/>
      <c r="J9" s="146"/>
      <c r="Q9" s="338" t="s">
        <v>82</v>
      </c>
      <c r="R9" s="339" t="s">
        <v>321</v>
      </c>
      <c r="S9" s="333"/>
    </row>
    <row r="10" spans="1:19" x14ac:dyDescent="0.25">
      <c r="A10" s="146"/>
      <c r="B10" s="146"/>
      <c r="C10" s="146"/>
      <c r="D10" s="146"/>
      <c r="E10" s="146"/>
      <c r="F10" s="146"/>
      <c r="G10" s="146"/>
      <c r="H10" s="146"/>
      <c r="I10" s="146"/>
      <c r="J10" s="146"/>
      <c r="R10" s="42"/>
    </row>
    <row r="11" spans="1:19" x14ac:dyDescent="0.25">
      <c r="A11" s="146"/>
      <c r="B11" s="146"/>
      <c r="C11" s="146"/>
      <c r="D11" s="146"/>
      <c r="E11" s="146"/>
      <c r="F11" s="146"/>
      <c r="G11" s="146"/>
      <c r="H11" s="146"/>
      <c r="I11" s="146"/>
      <c r="J11" s="146"/>
    </row>
    <row r="12" spans="1:19" x14ac:dyDescent="0.25">
      <c r="A12" s="146"/>
      <c r="B12" s="146"/>
      <c r="C12" s="146"/>
      <c r="D12" s="146"/>
      <c r="E12" s="146"/>
      <c r="F12" s="146"/>
      <c r="G12" s="146"/>
      <c r="H12" s="146"/>
      <c r="I12" s="146"/>
      <c r="J12" s="146"/>
    </row>
    <row r="13" spans="1:19" x14ac:dyDescent="0.25">
      <c r="A13" s="146"/>
      <c r="B13" s="146"/>
      <c r="C13" s="146"/>
      <c r="D13" s="146"/>
      <c r="E13" s="146"/>
      <c r="F13" s="146"/>
      <c r="G13" s="146"/>
      <c r="H13" s="146"/>
      <c r="I13" s="146"/>
      <c r="J13" s="146"/>
    </row>
    <row r="14" spans="1:19" x14ac:dyDescent="0.25">
      <c r="A14" s="146"/>
      <c r="B14" s="146"/>
      <c r="C14" s="146"/>
      <c r="D14" s="146"/>
      <c r="E14" s="146"/>
      <c r="F14" s="146"/>
      <c r="G14" s="146"/>
      <c r="H14" s="146"/>
      <c r="I14" s="146"/>
      <c r="J14" s="146"/>
    </row>
    <row r="15" spans="1:19" x14ac:dyDescent="0.25">
      <c r="A15" s="146"/>
      <c r="B15" s="146"/>
      <c r="C15" s="146"/>
      <c r="D15" s="146"/>
      <c r="E15" s="146"/>
      <c r="F15" s="146"/>
      <c r="G15" s="146"/>
      <c r="H15" s="146"/>
      <c r="I15" s="146"/>
      <c r="J15" s="146"/>
    </row>
    <row r="16" spans="1:19" x14ac:dyDescent="0.25">
      <c r="A16" s="146"/>
      <c r="B16" s="146"/>
      <c r="C16" s="146"/>
      <c r="D16" s="146"/>
      <c r="E16" s="146"/>
      <c r="F16" s="146"/>
      <c r="G16" s="146"/>
      <c r="H16" s="146"/>
      <c r="I16" s="146"/>
      <c r="J16" s="146"/>
    </row>
    <row r="17" spans="1:12" x14ac:dyDescent="0.25">
      <c r="A17" s="146"/>
      <c r="B17" s="146"/>
      <c r="C17" s="146"/>
      <c r="D17" s="146"/>
      <c r="E17" s="146"/>
      <c r="F17" s="146"/>
      <c r="G17" s="146"/>
      <c r="H17" s="146"/>
      <c r="I17" s="146"/>
      <c r="J17" s="146"/>
    </row>
    <row r="18" spans="1:12" x14ac:dyDescent="0.25">
      <c r="A18" s="146"/>
      <c r="B18" s="146"/>
      <c r="C18" s="146"/>
      <c r="D18" s="146"/>
      <c r="E18" s="146"/>
      <c r="F18" s="146"/>
      <c r="G18" s="146"/>
      <c r="H18" s="146"/>
      <c r="I18" s="146"/>
      <c r="J18" s="146"/>
    </row>
    <row r="19" spans="1:12" x14ac:dyDescent="0.25">
      <c r="A19" s="146"/>
      <c r="B19" s="146"/>
      <c r="C19" s="146"/>
      <c r="D19" s="146"/>
      <c r="E19" s="146"/>
      <c r="F19" s="146"/>
      <c r="G19" s="187"/>
      <c r="H19" s="187"/>
      <c r="I19" s="146"/>
      <c r="J19" s="146"/>
    </row>
    <row r="20" spans="1:12" x14ac:dyDescent="0.25">
      <c r="A20" s="146"/>
      <c r="B20" s="146"/>
      <c r="C20" s="146"/>
      <c r="D20" s="146"/>
      <c r="E20" s="146"/>
      <c r="F20" s="146"/>
      <c r="G20" s="146"/>
      <c r="H20" s="146"/>
      <c r="I20" s="146"/>
      <c r="J20" s="146"/>
    </row>
    <row r="21" spans="1:12" x14ac:dyDescent="0.25">
      <c r="A21" s="146"/>
      <c r="B21" s="146"/>
      <c r="C21" s="146"/>
      <c r="D21" s="146"/>
      <c r="E21" s="146"/>
      <c r="F21" s="146"/>
      <c r="G21" s="146"/>
      <c r="H21" s="146"/>
      <c r="I21" s="146"/>
      <c r="J21" s="146"/>
    </row>
    <row r="22" spans="1:12" x14ac:dyDescent="0.25">
      <c r="A22" s="146"/>
      <c r="B22" s="146"/>
      <c r="C22" s="146"/>
      <c r="D22" s="146"/>
      <c r="E22" s="146"/>
      <c r="F22" s="146"/>
      <c r="G22" s="146"/>
      <c r="H22" s="146"/>
      <c r="I22" s="146"/>
      <c r="J22" s="146"/>
    </row>
    <row r="24" spans="1:12" x14ac:dyDescent="0.25">
      <c r="A24"/>
      <c r="B24"/>
      <c r="C24" s="575" t="s">
        <v>77</v>
      </c>
      <c r="D24" s="575"/>
      <c r="E24" s="575"/>
      <c r="F24" s="575"/>
      <c r="G24" s="575"/>
      <c r="H24" s="32"/>
      <c r="I24" s="575" t="s">
        <v>78</v>
      </c>
      <c r="J24" s="575"/>
      <c r="K24" s="575"/>
      <c r="L24" s="575"/>
    </row>
    <row r="25" spans="1:12" x14ac:dyDescent="0.25">
      <c r="A25"/>
      <c r="B25" s="9"/>
      <c r="C25" s="84">
        <v>2016</v>
      </c>
      <c r="D25" s="84">
        <v>2017</v>
      </c>
      <c r="E25" s="84">
        <v>2018</v>
      </c>
      <c r="F25" s="84">
        <v>2019</v>
      </c>
      <c r="G25" s="84">
        <v>2020</v>
      </c>
      <c r="H25" s="367"/>
      <c r="I25" s="84">
        <v>2017</v>
      </c>
      <c r="J25" s="84">
        <v>2018</v>
      </c>
      <c r="K25" s="84">
        <v>2019</v>
      </c>
      <c r="L25" s="84">
        <v>2020</v>
      </c>
    </row>
    <row r="26" spans="1:12" x14ac:dyDescent="0.25">
      <c r="A26"/>
      <c r="B26" s="10" t="s">
        <v>79</v>
      </c>
      <c r="C26" s="85">
        <v>403.97477800000001</v>
      </c>
      <c r="D26" s="85">
        <v>430.870183</v>
      </c>
      <c r="E26" s="85">
        <v>415.329678</v>
      </c>
      <c r="F26" s="85">
        <v>394.02476997000002</v>
      </c>
      <c r="G26" s="85">
        <v>372.29469999999998</v>
      </c>
      <c r="H26" s="144"/>
      <c r="I26" s="20">
        <f t="shared" ref="I26:L28" si="0">D26-C26</f>
        <v>26.895404999999982</v>
      </c>
      <c r="J26" s="20">
        <f t="shared" si="0"/>
        <v>-15.540504999999996</v>
      </c>
      <c r="K26" s="20">
        <f t="shared" si="0"/>
        <v>-21.304908029999979</v>
      </c>
      <c r="L26" s="20">
        <f t="shared" si="0"/>
        <v>-21.730069970000045</v>
      </c>
    </row>
    <row r="27" spans="1:12" x14ac:dyDescent="0.25">
      <c r="A27"/>
      <c r="B27" s="10" t="s">
        <v>80</v>
      </c>
      <c r="C27" s="85">
        <v>180.30641199999999</v>
      </c>
      <c r="D27" s="85">
        <v>198.44550699999999</v>
      </c>
      <c r="E27" s="85">
        <v>201.24165300000001</v>
      </c>
      <c r="F27" s="85">
        <v>188.60967299000001</v>
      </c>
      <c r="G27" s="85">
        <v>169.81307000000001</v>
      </c>
      <c r="H27" s="144"/>
      <c r="I27" s="20">
        <f t="shared" si="0"/>
        <v>18.139094999999998</v>
      </c>
      <c r="J27" s="20">
        <f t="shared" si="0"/>
        <v>2.7961460000000216</v>
      </c>
      <c r="K27" s="20">
        <f t="shared" si="0"/>
        <v>-12.631980010000007</v>
      </c>
      <c r="L27" s="20">
        <f t="shared" si="0"/>
        <v>-18.796602989999997</v>
      </c>
    </row>
    <row r="28" spans="1:12" x14ac:dyDescent="0.25">
      <c r="A28"/>
      <c r="B28" s="10" t="s">
        <v>81</v>
      </c>
      <c r="C28" s="85">
        <v>144.08330799999999</v>
      </c>
      <c r="D28" s="85">
        <v>145.293667</v>
      </c>
      <c r="E28" s="85">
        <v>137.134422</v>
      </c>
      <c r="F28" s="85">
        <v>139.58303248000001</v>
      </c>
      <c r="G28" s="85">
        <v>139.35218699999999</v>
      </c>
      <c r="H28" s="144"/>
      <c r="I28" s="20">
        <f t="shared" si="0"/>
        <v>1.2103590000000111</v>
      </c>
      <c r="J28" s="20">
        <f t="shared" si="0"/>
        <v>-8.1592449999999985</v>
      </c>
      <c r="K28" s="20">
        <f t="shared" si="0"/>
        <v>2.4486104800000135</v>
      </c>
      <c r="L28" s="20">
        <f t="shared" si="0"/>
        <v>-0.23084548000002769</v>
      </c>
    </row>
    <row r="29" spans="1:12" x14ac:dyDescent="0.25">
      <c r="A29"/>
      <c r="B29" s="364" t="s">
        <v>82</v>
      </c>
      <c r="C29" s="365">
        <v>728.36449800000003</v>
      </c>
      <c r="D29" s="365">
        <v>774.60935700000005</v>
      </c>
      <c r="E29" s="365">
        <v>753.70575299999996</v>
      </c>
      <c r="F29" s="365">
        <v>722.21746944999995</v>
      </c>
      <c r="G29" s="365">
        <v>681.45997</v>
      </c>
      <c r="H29" s="9"/>
      <c r="I29" s="366">
        <f>+SUM(I26:I28)</f>
        <v>46.244858999999991</v>
      </c>
      <c r="J29" s="366">
        <f>+SUM(J26:J28)</f>
        <v>-20.903603999999973</v>
      </c>
      <c r="K29" s="366">
        <f>+SUM(K26:K28)</f>
        <v>-31.488277559999972</v>
      </c>
      <c r="L29" s="366">
        <f>+SUM(L26:L28)</f>
        <v>-40.757518440000069</v>
      </c>
    </row>
    <row r="30" spans="1:12" x14ac:dyDescent="0.25">
      <c r="A30" s="370" t="s">
        <v>549</v>
      </c>
      <c r="B30"/>
      <c r="C30"/>
      <c r="D30" s="10"/>
      <c r="E30"/>
      <c r="F30"/>
      <c r="G30"/>
      <c r="H30"/>
      <c r="I30" s="10"/>
      <c r="J30" s="27"/>
      <c r="K30" s="27"/>
      <c r="L30" s="27"/>
    </row>
    <row r="32" spans="1:12" x14ac:dyDescent="0.25">
      <c r="E32" s="191"/>
    </row>
    <row r="33" spans="1:7" x14ac:dyDescent="0.25">
      <c r="A33" s="149"/>
      <c r="B33" s="149"/>
      <c r="C33" s="149" t="s">
        <v>325</v>
      </c>
      <c r="D33" s="149" t="s">
        <v>242</v>
      </c>
      <c r="E33" s="475" t="s">
        <v>241</v>
      </c>
      <c r="F33" s="475" t="s">
        <v>498</v>
      </c>
    </row>
    <row r="34" spans="1:7" x14ac:dyDescent="0.25">
      <c r="A34" s="149">
        <f t="shared" ref="A34:A45" si="1">YEAR(B34)</f>
        <v>2016</v>
      </c>
      <c r="B34" s="450">
        <v>42370</v>
      </c>
      <c r="C34" s="451">
        <v>60.568714999999997</v>
      </c>
      <c r="D34" s="143" t="e">
        <v>#N/A</v>
      </c>
      <c r="E34" s="452"/>
      <c r="F34" s="452">
        <v>60.568714999999997</v>
      </c>
      <c r="G34" s="140"/>
    </row>
    <row r="35" spans="1:7" x14ac:dyDescent="0.25">
      <c r="A35" s="149">
        <f t="shared" si="1"/>
        <v>2016</v>
      </c>
      <c r="B35" s="450">
        <v>42401</v>
      </c>
      <c r="C35" s="451">
        <v>57.328505999999997</v>
      </c>
      <c r="D35" s="143" t="e">
        <v>#N/A</v>
      </c>
      <c r="E35" s="534">
        <f>AVERAGEIF($A$34:$A$45,A35,$F$34:$F$45)</f>
        <v>60.697041500000012</v>
      </c>
      <c r="F35" s="452">
        <v>57.328505999999997</v>
      </c>
      <c r="G35" s="140"/>
    </row>
    <row r="36" spans="1:7" x14ac:dyDescent="0.25">
      <c r="A36" s="149">
        <f t="shared" si="1"/>
        <v>2016</v>
      </c>
      <c r="B36" s="450">
        <v>42430</v>
      </c>
      <c r="C36" s="451">
        <v>55.327888000000002</v>
      </c>
      <c r="D36" s="143" t="e">
        <v>#N/A</v>
      </c>
      <c r="E36" s="534">
        <f>AVERAGEIF($A$34:$A$45,A36,$F$34:$F$45)</f>
        <v>60.697041500000012</v>
      </c>
      <c r="F36" s="452">
        <v>55.327888000000002</v>
      </c>
      <c r="G36" s="419"/>
    </row>
    <row r="37" spans="1:7" x14ac:dyDescent="0.25">
      <c r="A37" s="149">
        <f t="shared" si="1"/>
        <v>2016</v>
      </c>
      <c r="B37" s="450">
        <v>42461</v>
      </c>
      <c r="C37" s="451">
        <v>48.216355</v>
      </c>
      <c r="D37" s="143" t="e">
        <v>#N/A</v>
      </c>
      <c r="E37" s="534">
        <f t="shared" ref="E37:E43" si="2">AVERAGEIF($A$34:$A$45,A37,$F$34:$F$45)</f>
        <v>60.697041500000012</v>
      </c>
      <c r="F37" s="452">
        <v>48.216355</v>
      </c>
      <c r="G37" s="140"/>
    </row>
    <row r="38" spans="1:7" x14ac:dyDescent="0.25">
      <c r="A38" s="149">
        <f t="shared" si="1"/>
        <v>2016</v>
      </c>
      <c r="B38" s="450">
        <v>42491</v>
      </c>
      <c r="C38" s="451">
        <v>53.123077000000002</v>
      </c>
      <c r="D38" s="143" t="e">
        <v>#N/A</v>
      </c>
      <c r="E38" s="534">
        <f t="shared" si="2"/>
        <v>60.697041500000012</v>
      </c>
      <c r="F38" s="452">
        <v>53.123077000000002</v>
      </c>
      <c r="G38" s="140"/>
    </row>
    <row r="39" spans="1:7" x14ac:dyDescent="0.25">
      <c r="A39" s="149">
        <f t="shared" si="1"/>
        <v>2016</v>
      </c>
      <c r="B39" s="450">
        <v>42522</v>
      </c>
      <c r="C39" s="451">
        <v>59.513340999999997</v>
      </c>
      <c r="D39" s="143" t="e">
        <v>#N/A</v>
      </c>
      <c r="E39" s="534">
        <f t="shared" si="2"/>
        <v>60.697041500000012</v>
      </c>
      <c r="F39" s="452">
        <v>59.513340999999997</v>
      </c>
      <c r="G39" s="140"/>
    </row>
    <row r="40" spans="1:7" x14ac:dyDescent="0.25">
      <c r="A40" s="149">
        <f t="shared" si="1"/>
        <v>2016</v>
      </c>
      <c r="B40" s="450">
        <v>42552</v>
      </c>
      <c r="C40" s="451">
        <v>61.783814</v>
      </c>
      <c r="D40" s="143" t="e">
        <v>#N/A</v>
      </c>
      <c r="E40" s="534">
        <f t="shared" si="2"/>
        <v>60.697041500000012</v>
      </c>
      <c r="F40" s="452">
        <v>61.783814</v>
      </c>
      <c r="G40" s="140"/>
    </row>
    <row r="41" spans="1:7" x14ac:dyDescent="0.25">
      <c r="A41" s="149">
        <f t="shared" si="1"/>
        <v>2016</v>
      </c>
      <c r="B41" s="450">
        <v>42583</v>
      </c>
      <c r="C41" s="451">
        <v>68.246998000000005</v>
      </c>
      <c r="D41" s="143" t="e">
        <v>#N/A</v>
      </c>
      <c r="E41" s="534">
        <f t="shared" si="2"/>
        <v>60.697041500000012</v>
      </c>
      <c r="F41" s="452">
        <v>68.246998000000005</v>
      </c>
      <c r="G41" s="140"/>
    </row>
    <row r="42" spans="1:7" x14ac:dyDescent="0.25">
      <c r="A42" s="149">
        <f t="shared" si="1"/>
        <v>2016</v>
      </c>
      <c r="B42" s="450">
        <v>42614</v>
      </c>
      <c r="C42" s="451">
        <v>65.069716999999997</v>
      </c>
      <c r="D42" s="143" t="e">
        <v>#N/A</v>
      </c>
      <c r="E42" s="534">
        <f t="shared" si="2"/>
        <v>60.697041500000012</v>
      </c>
      <c r="F42" s="452">
        <v>65.069716999999997</v>
      </c>
      <c r="G42" s="140"/>
    </row>
    <row r="43" spans="1:7" x14ac:dyDescent="0.25">
      <c r="A43" s="149">
        <f t="shared" si="1"/>
        <v>2016</v>
      </c>
      <c r="B43" s="450">
        <v>42644</v>
      </c>
      <c r="C43" s="451">
        <v>68.725230999999994</v>
      </c>
      <c r="D43" s="143" t="e">
        <v>#N/A</v>
      </c>
      <c r="E43" s="534">
        <f t="shared" si="2"/>
        <v>60.697041500000012</v>
      </c>
      <c r="F43" s="452">
        <v>68.725230999999994</v>
      </c>
      <c r="G43" s="140"/>
    </row>
    <row r="44" spans="1:7" x14ac:dyDescent="0.25">
      <c r="A44" s="149">
        <f t="shared" si="1"/>
        <v>2016</v>
      </c>
      <c r="B44" s="450">
        <v>42675</v>
      </c>
      <c r="C44" s="451">
        <v>67.149752000000007</v>
      </c>
      <c r="D44" s="143" t="e">
        <v>#N/A</v>
      </c>
      <c r="E44" s="534">
        <f>AVERAGEIF($A$34:$A$45,A44,$F$34:$F$45)</f>
        <v>60.697041500000012</v>
      </c>
      <c r="F44" s="452">
        <v>67.149752000000007</v>
      </c>
      <c r="G44" s="140"/>
    </row>
    <row r="45" spans="1:7" x14ac:dyDescent="0.25">
      <c r="A45" s="149">
        <f t="shared" si="1"/>
        <v>2016</v>
      </c>
      <c r="B45" s="450">
        <v>42705</v>
      </c>
      <c r="C45" s="451">
        <v>63.311104</v>
      </c>
      <c r="D45" s="143" t="e">
        <v>#N/A</v>
      </c>
      <c r="E45" s="452"/>
      <c r="F45" s="452">
        <v>63.311104</v>
      </c>
      <c r="G45" s="140"/>
    </row>
    <row r="46" spans="1:7" x14ac:dyDescent="0.25">
      <c r="A46" s="149">
        <f t="shared" ref="A46:A93" si="3">YEAR(B46)</f>
        <v>2017</v>
      </c>
      <c r="B46" s="450">
        <v>42736</v>
      </c>
      <c r="C46" s="451">
        <v>68.414385999999993</v>
      </c>
      <c r="D46" s="143" t="e">
        <v>#N/A</v>
      </c>
      <c r="E46" s="452"/>
      <c r="F46" s="452">
        <v>68.414385999999993</v>
      </c>
      <c r="G46" s="140"/>
    </row>
    <row r="47" spans="1:7" x14ac:dyDescent="0.25">
      <c r="A47" s="149">
        <f t="shared" si="3"/>
        <v>2017</v>
      </c>
      <c r="B47" s="450">
        <v>42767</v>
      </c>
      <c r="C47" s="451">
        <v>64.389031000000003</v>
      </c>
      <c r="D47" s="143" t="e">
        <v>#N/A</v>
      </c>
      <c r="E47" s="452">
        <f t="shared" ref="E47:E56" si="4">AVERAGEIF($A$46:$A$107,A47,$F$46:$F$107)</f>
        <v>64.550779750000018</v>
      </c>
      <c r="F47" s="452">
        <v>64.389031000000003</v>
      </c>
      <c r="G47" s="140"/>
    </row>
    <row r="48" spans="1:7" x14ac:dyDescent="0.25">
      <c r="A48" s="149">
        <f t="shared" si="3"/>
        <v>2017</v>
      </c>
      <c r="B48" s="450">
        <v>42795</v>
      </c>
      <c r="C48" s="451">
        <v>64.335048</v>
      </c>
      <c r="D48" s="143" t="e">
        <v>#N/A</v>
      </c>
      <c r="E48" s="452">
        <f t="shared" si="4"/>
        <v>64.550779750000018</v>
      </c>
      <c r="F48" s="452">
        <v>64.335048</v>
      </c>
      <c r="G48" s="419"/>
    </row>
    <row r="49" spans="1:7" x14ac:dyDescent="0.25">
      <c r="A49" s="149">
        <f t="shared" si="3"/>
        <v>2017</v>
      </c>
      <c r="B49" s="450">
        <v>42826</v>
      </c>
      <c r="C49" s="451">
        <v>58.753723000000001</v>
      </c>
      <c r="D49" s="143" t="e">
        <v>#N/A</v>
      </c>
      <c r="E49" s="452">
        <f t="shared" si="4"/>
        <v>64.550779750000018</v>
      </c>
      <c r="F49" s="452">
        <v>58.753723000000001</v>
      </c>
      <c r="G49" s="140"/>
    </row>
    <row r="50" spans="1:7" x14ac:dyDescent="0.25">
      <c r="A50" s="149">
        <f t="shared" si="3"/>
        <v>2017</v>
      </c>
      <c r="B50" s="450">
        <v>42856</v>
      </c>
      <c r="C50" s="451">
        <v>62.115414000000001</v>
      </c>
      <c r="D50" s="143" t="e">
        <v>#N/A</v>
      </c>
      <c r="E50" s="452">
        <f t="shared" si="4"/>
        <v>64.550779750000018</v>
      </c>
      <c r="F50" s="452">
        <v>62.115414000000001</v>
      </c>
      <c r="G50" s="140"/>
    </row>
    <row r="51" spans="1:7" x14ac:dyDescent="0.25">
      <c r="A51" s="149">
        <f t="shared" si="3"/>
        <v>2017</v>
      </c>
      <c r="B51" s="450">
        <v>42887</v>
      </c>
      <c r="C51" s="451">
        <v>66.228987000000004</v>
      </c>
      <c r="D51" s="143" t="e">
        <v>#N/A</v>
      </c>
      <c r="E51" s="452">
        <f t="shared" si="4"/>
        <v>64.550779750000018</v>
      </c>
      <c r="F51" s="452">
        <v>66.228987000000004</v>
      </c>
      <c r="G51" s="140"/>
    </row>
    <row r="52" spans="1:7" x14ac:dyDescent="0.25">
      <c r="A52" s="149">
        <f t="shared" si="3"/>
        <v>2017</v>
      </c>
      <c r="B52" s="450">
        <v>42917</v>
      </c>
      <c r="C52" s="451">
        <v>62.966363999999999</v>
      </c>
      <c r="D52" s="143" t="e">
        <v>#N/A</v>
      </c>
      <c r="E52" s="452">
        <f t="shared" si="4"/>
        <v>64.550779750000018</v>
      </c>
      <c r="F52" s="452">
        <v>62.966363999999999</v>
      </c>
      <c r="G52" s="140"/>
    </row>
    <row r="53" spans="1:7" x14ac:dyDescent="0.25">
      <c r="A53" s="149">
        <f t="shared" si="3"/>
        <v>2017</v>
      </c>
      <c r="B53" s="450">
        <v>42948</v>
      </c>
      <c r="C53" s="451">
        <v>70.582329999999999</v>
      </c>
      <c r="D53" s="143" t="e">
        <v>#N/A</v>
      </c>
      <c r="E53" s="452">
        <f t="shared" si="4"/>
        <v>64.550779750000018</v>
      </c>
      <c r="F53" s="452">
        <v>70.582329999999999</v>
      </c>
      <c r="G53" s="140"/>
    </row>
    <row r="54" spans="1:7" x14ac:dyDescent="0.25">
      <c r="A54" s="149">
        <f t="shared" si="3"/>
        <v>2017</v>
      </c>
      <c r="B54" s="450">
        <v>42979</v>
      </c>
      <c r="C54" s="451">
        <v>62.891468000000003</v>
      </c>
      <c r="D54" s="143" t="e">
        <v>#N/A</v>
      </c>
      <c r="E54" s="452">
        <f t="shared" si="4"/>
        <v>64.550779750000018</v>
      </c>
      <c r="F54" s="452">
        <v>62.891468000000003</v>
      </c>
      <c r="G54" s="140"/>
    </row>
    <row r="55" spans="1:7" x14ac:dyDescent="0.25">
      <c r="A55" s="149">
        <f t="shared" si="3"/>
        <v>2017</v>
      </c>
      <c r="B55" s="450">
        <v>43009</v>
      </c>
      <c r="C55" s="451">
        <v>66.367608000000004</v>
      </c>
      <c r="D55" s="143" t="e">
        <v>#N/A</v>
      </c>
      <c r="E55" s="452">
        <f t="shared" si="4"/>
        <v>64.550779750000018</v>
      </c>
      <c r="F55" s="452">
        <v>66.367608000000004</v>
      </c>
      <c r="G55" s="140"/>
    </row>
    <row r="56" spans="1:7" x14ac:dyDescent="0.25">
      <c r="A56" s="149">
        <f t="shared" si="3"/>
        <v>2017</v>
      </c>
      <c r="B56" s="450">
        <v>43040</v>
      </c>
      <c r="C56" s="451">
        <v>64.345232999999993</v>
      </c>
      <c r="D56" s="143" t="e">
        <v>#N/A</v>
      </c>
      <c r="E56" s="452">
        <f t="shared" si="4"/>
        <v>64.550779750000018</v>
      </c>
      <c r="F56" s="452">
        <v>64.345232999999993</v>
      </c>
      <c r="G56" s="140"/>
    </row>
    <row r="57" spans="1:7" x14ac:dyDescent="0.25">
      <c r="A57" s="149">
        <f t="shared" si="3"/>
        <v>2017</v>
      </c>
      <c r="B57" s="450">
        <v>43070</v>
      </c>
      <c r="C57" s="451">
        <v>63.219765000000002</v>
      </c>
      <c r="D57" s="143" t="e">
        <v>#N/A</v>
      </c>
      <c r="E57" s="452"/>
      <c r="F57" s="452">
        <v>63.219765000000002</v>
      </c>
      <c r="G57" s="140"/>
    </row>
    <row r="58" spans="1:7" x14ac:dyDescent="0.25">
      <c r="A58" s="149">
        <f t="shared" si="3"/>
        <v>2018</v>
      </c>
      <c r="B58" s="450">
        <v>43101</v>
      </c>
      <c r="C58" s="451">
        <v>61.936683000000002</v>
      </c>
      <c r="D58" s="143" t="e">
        <v>#N/A</v>
      </c>
      <c r="E58" s="452"/>
      <c r="F58" s="452">
        <v>61.936683000000002</v>
      </c>
      <c r="G58" s="140"/>
    </row>
    <row r="59" spans="1:7" x14ac:dyDescent="0.25">
      <c r="A59" s="149">
        <f t="shared" si="3"/>
        <v>2018</v>
      </c>
      <c r="B59" s="450">
        <v>43132</v>
      </c>
      <c r="C59" s="451">
        <v>60.235142000000003</v>
      </c>
      <c r="D59" s="143" t="e">
        <v>#N/A</v>
      </c>
      <c r="E59" s="452">
        <f t="shared" ref="E59:E68" si="5">AVERAGEIF($A$46:$A$107,A59,$F$46:$F$107)</f>
        <v>62.808812749999994</v>
      </c>
      <c r="F59" s="452">
        <v>60.235142000000003</v>
      </c>
      <c r="G59" s="140"/>
    </row>
    <row r="60" spans="1:7" x14ac:dyDescent="0.25">
      <c r="A60" s="149">
        <f t="shared" si="3"/>
        <v>2018</v>
      </c>
      <c r="B60" s="450">
        <v>43160</v>
      </c>
      <c r="C60" s="451">
        <v>65.467141999999996</v>
      </c>
      <c r="D60" s="143" t="e">
        <v>#N/A</v>
      </c>
      <c r="E60" s="452">
        <f t="shared" si="5"/>
        <v>62.808812749999994</v>
      </c>
      <c r="F60" s="452">
        <v>65.467141999999996</v>
      </c>
      <c r="G60" s="419"/>
    </row>
    <row r="61" spans="1:7" x14ac:dyDescent="0.25">
      <c r="A61" s="149">
        <f t="shared" si="3"/>
        <v>2018</v>
      </c>
      <c r="B61" s="450">
        <v>43191</v>
      </c>
      <c r="C61" s="451">
        <v>58.032114</v>
      </c>
      <c r="D61" s="143" t="e">
        <v>#N/A</v>
      </c>
      <c r="E61" s="452">
        <f t="shared" si="5"/>
        <v>62.808812749999994</v>
      </c>
      <c r="F61" s="452">
        <v>58.032114</v>
      </c>
      <c r="G61" s="140"/>
    </row>
    <row r="62" spans="1:7" x14ac:dyDescent="0.25">
      <c r="A62" s="149">
        <f t="shared" si="3"/>
        <v>2018</v>
      </c>
      <c r="B62" s="450">
        <v>43221</v>
      </c>
      <c r="C62" s="451">
        <v>61.195974999999997</v>
      </c>
      <c r="D62" s="143" t="e">
        <v>#N/A</v>
      </c>
      <c r="E62" s="452">
        <f t="shared" si="5"/>
        <v>62.808812749999994</v>
      </c>
      <c r="F62" s="452">
        <v>61.195974999999997</v>
      </c>
      <c r="G62" s="140"/>
    </row>
    <row r="63" spans="1:7" x14ac:dyDescent="0.25">
      <c r="A63" s="149">
        <f t="shared" si="3"/>
        <v>2018</v>
      </c>
      <c r="B63" s="450">
        <v>43252</v>
      </c>
      <c r="C63" s="451">
        <v>61.557372000000001</v>
      </c>
      <c r="D63" s="143" t="e">
        <v>#N/A</v>
      </c>
      <c r="E63" s="452">
        <f t="shared" si="5"/>
        <v>62.808812749999994</v>
      </c>
      <c r="F63" s="452">
        <v>61.557372000000001</v>
      </c>
      <c r="G63" s="140"/>
    </row>
    <row r="64" spans="1:7" x14ac:dyDescent="0.25">
      <c r="A64" s="149">
        <f t="shared" si="3"/>
        <v>2018</v>
      </c>
      <c r="B64" s="450">
        <v>43282</v>
      </c>
      <c r="C64" s="451">
        <v>62.945245999999997</v>
      </c>
      <c r="D64" s="143" t="e">
        <v>#N/A</v>
      </c>
      <c r="E64" s="452">
        <f t="shared" si="5"/>
        <v>62.808812749999994</v>
      </c>
      <c r="F64" s="452">
        <v>62.945245999999997</v>
      </c>
      <c r="G64" s="140"/>
    </row>
    <row r="65" spans="1:7" x14ac:dyDescent="0.25">
      <c r="A65" s="149">
        <f t="shared" si="3"/>
        <v>2018</v>
      </c>
      <c r="B65" s="450">
        <v>43313</v>
      </c>
      <c r="C65" s="451">
        <v>69.301237999999998</v>
      </c>
      <c r="D65" s="143" t="e">
        <v>#N/A</v>
      </c>
      <c r="E65" s="452">
        <f t="shared" si="5"/>
        <v>62.808812749999994</v>
      </c>
      <c r="F65" s="452">
        <v>69.301237999999998</v>
      </c>
      <c r="G65" s="140"/>
    </row>
    <row r="66" spans="1:7" x14ac:dyDescent="0.25">
      <c r="A66" s="149">
        <f t="shared" si="3"/>
        <v>2018</v>
      </c>
      <c r="B66" s="450">
        <v>43344</v>
      </c>
      <c r="C66" s="451">
        <v>62.416694</v>
      </c>
      <c r="D66" s="143" t="e">
        <v>#N/A</v>
      </c>
      <c r="E66" s="452">
        <f t="shared" si="5"/>
        <v>62.808812749999994</v>
      </c>
      <c r="F66" s="452">
        <v>62.416694</v>
      </c>
      <c r="G66" s="140"/>
    </row>
    <row r="67" spans="1:7" x14ac:dyDescent="0.25">
      <c r="A67" s="149">
        <f t="shared" si="3"/>
        <v>2018</v>
      </c>
      <c r="B67" s="450">
        <v>43374</v>
      </c>
      <c r="C67" s="451">
        <v>65.354387000000003</v>
      </c>
      <c r="D67" s="143" t="e">
        <v>#N/A</v>
      </c>
      <c r="E67" s="452">
        <f t="shared" si="5"/>
        <v>62.808812749999994</v>
      </c>
      <c r="F67" s="452">
        <v>65.354387000000003</v>
      </c>
      <c r="G67" s="140"/>
    </row>
    <row r="68" spans="1:7" x14ac:dyDescent="0.25">
      <c r="A68" s="149">
        <f t="shared" si="3"/>
        <v>2018</v>
      </c>
      <c r="B68" s="450">
        <v>43405</v>
      </c>
      <c r="C68" s="451">
        <v>62.264009000000001</v>
      </c>
      <c r="D68" s="143" t="e">
        <v>#N/A</v>
      </c>
      <c r="E68" s="452">
        <f t="shared" si="5"/>
        <v>62.808812749999994</v>
      </c>
      <c r="F68" s="452">
        <v>62.264009000000001</v>
      </c>
      <c r="G68" s="140"/>
    </row>
    <row r="69" spans="1:7" x14ac:dyDescent="0.25">
      <c r="A69" s="149">
        <f t="shared" si="3"/>
        <v>2018</v>
      </c>
      <c r="B69" s="450">
        <v>43435</v>
      </c>
      <c r="C69" s="451">
        <v>62.999751000000003</v>
      </c>
      <c r="D69" s="143" t="e">
        <v>#N/A</v>
      </c>
      <c r="E69" s="452"/>
      <c r="F69" s="452">
        <v>62.999751000000003</v>
      </c>
      <c r="G69" s="140"/>
    </row>
    <row r="70" spans="1:7" x14ac:dyDescent="0.25">
      <c r="A70" s="149">
        <f t="shared" si="3"/>
        <v>2019</v>
      </c>
      <c r="B70" s="450">
        <v>43466</v>
      </c>
      <c r="C70" s="451">
        <v>63.119159445000001</v>
      </c>
      <c r="D70" s="143">
        <v>63.119159445000001</v>
      </c>
      <c r="E70" s="452"/>
      <c r="F70" s="452">
        <v>63.119159445000001</v>
      </c>
      <c r="G70" s="140"/>
    </row>
    <row r="71" spans="1:7" x14ac:dyDescent="0.25">
      <c r="A71" s="149">
        <f t="shared" si="3"/>
        <v>2019</v>
      </c>
      <c r="B71" s="450">
        <v>43497</v>
      </c>
      <c r="C71" s="451" t="e">
        <v>#N/A</v>
      </c>
      <c r="D71" s="143">
        <v>60.168320000000001</v>
      </c>
      <c r="E71" s="452">
        <f t="shared" ref="E71:E80" si="6">AVERAGEIF($A$46:$A$107,A71,$F$46:$F$107)</f>
        <v>60.184789120416667</v>
      </c>
      <c r="F71" s="452">
        <v>60.168320000000001</v>
      </c>
      <c r="G71" s="140"/>
    </row>
    <row r="72" spans="1:7" x14ac:dyDescent="0.25">
      <c r="A72" s="149">
        <f t="shared" si="3"/>
        <v>2019</v>
      </c>
      <c r="B72" s="450">
        <v>43525</v>
      </c>
      <c r="C72" s="451" t="e">
        <v>#N/A</v>
      </c>
      <c r="D72" s="143">
        <v>62.318629999999999</v>
      </c>
      <c r="E72" s="452">
        <f t="shared" si="6"/>
        <v>60.184789120416667</v>
      </c>
      <c r="F72" s="452">
        <v>62.318629999999999</v>
      </c>
      <c r="G72" s="419"/>
    </row>
    <row r="73" spans="1:7" x14ac:dyDescent="0.25">
      <c r="A73" s="149">
        <f t="shared" si="3"/>
        <v>2019</v>
      </c>
      <c r="B73" s="450">
        <v>43556</v>
      </c>
      <c r="C73" s="451" t="e">
        <v>#N/A</v>
      </c>
      <c r="D73" s="143">
        <v>47.442909999999998</v>
      </c>
      <c r="E73" s="452">
        <f t="shared" si="6"/>
        <v>60.184789120416667</v>
      </c>
      <c r="F73" s="452">
        <v>47.442909999999998</v>
      </c>
      <c r="G73" s="140"/>
    </row>
    <row r="74" spans="1:7" x14ac:dyDescent="0.25">
      <c r="A74" s="149">
        <f t="shared" si="3"/>
        <v>2019</v>
      </c>
      <c r="B74" s="450">
        <v>43586</v>
      </c>
      <c r="C74" s="451" t="e">
        <v>#N/A</v>
      </c>
      <c r="D74" s="143">
        <v>55.672739999999997</v>
      </c>
      <c r="E74" s="452">
        <f t="shared" si="6"/>
        <v>60.184789120416667</v>
      </c>
      <c r="F74" s="452">
        <v>55.672739999999997</v>
      </c>
      <c r="G74" s="140"/>
    </row>
    <row r="75" spans="1:7" x14ac:dyDescent="0.25">
      <c r="A75" s="149">
        <f t="shared" si="3"/>
        <v>2019</v>
      </c>
      <c r="B75" s="450">
        <v>43617</v>
      </c>
      <c r="C75" s="451" t="e">
        <v>#N/A</v>
      </c>
      <c r="D75" s="143">
        <v>54.99774</v>
      </c>
      <c r="E75" s="452">
        <f t="shared" si="6"/>
        <v>60.184789120416667</v>
      </c>
      <c r="F75" s="452">
        <v>54.99774</v>
      </c>
      <c r="G75" s="140"/>
    </row>
    <row r="76" spans="1:7" x14ac:dyDescent="0.25">
      <c r="A76" s="149">
        <f t="shared" si="3"/>
        <v>2019</v>
      </c>
      <c r="B76" s="450">
        <v>43647</v>
      </c>
      <c r="C76" s="451" t="e">
        <v>#N/A</v>
      </c>
      <c r="D76" s="143">
        <v>68.138310000000004</v>
      </c>
      <c r="E76" s="452">
        <f t="shared" si="6"/>
        <v>60.184789120416667</v>
      </c>
      <c r="F76" s="452">
        <v>68.138310000000004</v>
      </c>
      <c r="G76" s="140"/>
    </row>
    <row r="77" spans="1:7" x14ac:dyDescent="0.25">
      <c r="A77" s="149">
        <f t="shared" si="3"/>
        <v>2019</v>
      </c>
      <c r="B77" s="450">
        <v>43678</v>
      </c>
      <c r="C77" s="451" t="e">
        <v>#N/A</v>
      </c>
      <c r="D77" s="143">
        <v>68.756</v>
      </c>
      <c r="E77" s="452">
        <f t="shared" si="6"/>
        <v>60.184789120416667</v>
      </c>
      <c r="F77" s="452">
        <v>68.756</v>
      </c>
      <c r="G77" s="140"/>
    </row>
    <row r="78" spans="1:7" x14ac:dyDescent="0.25">
      <c r="A78" s="149">
        <f t="shared" si="3"/>
        <v>2019</v>
      </c>
      <c r="B78" s="450">
        <v>43709</v>
      </c>
      <c r="C78" s="451" t="e">
        <v>#N/A</v>
      </c>
      <c r="D78" s="143">
        <v>54.562100000000001</v>
      </c>
      <c r="E78" s="452">
        <f t="shared" si="6"/>
        <v>60.184789120416667</v>
      </c>
      <c r="F78" s="452">
        <v>54.562100000000001</v>
      </c>
      <c r="G78" s="140"/>
    </row>
    <row r="79" spans="1:7" x14ac:dyDescent="0.25">
      <c r="A79" s="149">
        <f t="shared" si="3"/>
        <v>2019</v>
      </c>
      <c r="B79" s="450">
        <v>43739</v>
      </c>
      <c r="C79" s="451" t="e">
        <v>#N/A</v>
      </c>
      <c r="D79" s="143">
        <v>62.877249999999997</v>
      </c>
      <c r="E79" s="452">
        <f t="shared" si="6"/>
        <v>60.184789120416667</v>
      </c>
      <c r="F79" s="452">
        <v>62.877249999999997</v>
      </c>
      <c r="G79" s="140"/>
    </row>
    <row r="80" spans="1:7" x14ac:dyDescent="0.25">
      <c r="A80" s="149">
        <f t="shared" si="3"/>
        <v>2019</v>
      </c>
      <c r="B80" s="450">
        <v>43770</v>
      </c>
      <c r="C80" s="451" t="e">
        <v>#N/A</v>
      </c>
      <c r="D80" s="143">
        <v>60.111139999999999</v>
      </c>
      <c r="E80" s="452">
        <f t="shared" si="6"/>
        <v>60.184789120416667</v>
      </c>
      <c r="F80" s="452">
        <v>60.111139999999999</v>
      </c>
      <c r="G80" s="140"/>
    </row>
    <row r="81" spans="1:7" x14ac:dyDescent="0.25">
      <c r="A81" s="149">
        <f t="shared" si="3"/>
        <v>2019</v>
      </c>
      <c r="B81" s="450">
        <v>43800</v>
      </c>
      <c r="C81" s="451" t="e">
        <v>#N/A</v>
      </c>
      <c r="D81" s="143">
        <v>64.053169999999994</v>
      </c>
      <c r="E81" s="452"/>
      <c r="F81" s="452">
        <v>64.053169999999994</v>
      </c>
      <c r="G81" s="140"/>
    </row>
    <row r="82" spans="1:7" x14ac:dyDescent="0.25">
      <c r="A82" s="149">
        <f t="shared" si="3"/>
        <v>2020</v>
      </c>
      <c r="B82" s="450">
        <v>43831</v>
      </c>
      <c r="C82" s="451" t="e">
        <v>#N/A</v>
      </c>
      <c r="D82" s="143">
        <v>66.367649999999998</v>
      </c>
      <c r="E82" s="452"/>
      <c r="F82" s="452">
        <v>66.367649999999998</v>
      </c>
      <c r="G82" s="140"/>
    </row>
    <row r="83" spans="1:7" x14ac:dyDescent="0.25">
      <c r="A83" s="149">
        <f t="shared" si="3"/>
        <v>2020</v>
      </c>
      <c r="B83" s="450">
        <v>43862</v>
      </c>
      <c r="C83" s="451" t="e">
        <v>#N/A</v>
      </c>
      <c r="D83" s="143">
        <v>58.808140000000002</v>
      </c>
      <c r="E83" s="452">
        <f t="shared" ref="E83:E92" si="7">AVERAGEIF($A$46:$A$107,A83,$F$46:$F$107)</f>
        <v>56.788330833333333</v>
      </c>
      <c r="F83" s="452">
        <v>58.808140000000002</v>
      </c>
      <c r="G83" s="140"/>
    </row>
    <row r="84" spans="1:7" x14ac:dyDescent="0.25">
      <c r="A84" s="149">
        <f t="shared" si="3"/>
        <v>2020</v>
      </c>
      <c r="B84" s="450">
        <v>43891</v>
      </c>
      <c r="C84" s="451" t="e">
        <v>#N/A</v>
      </c>
      <c r="D84" s="143">
        <v>58.9724</v>
      </c>
      <c r="E84" s="452">
        <f t="shared" si="7"/>
        <v>56.788330833333333</v>
      </c>
      <c r="F84" s="452">
        <v>58.9724</v>
      </c>
      <c r="G84" s="419"/>
    </row>
    <row r="85" spans="1:7" x14ac:dyDescent="0.25">
      <c r="A85" s="149">
        <f t="shared" si="3"/>
        <v>2020</v>
      </c>
      <c r="B85" s="450">
        <v>43922</v>
      </c>
      <c r="C85" s="451" t="e">
        <v>#N/A</v>
      </c>
      <c r="D85" s="143">
        <v>43.524560000000001</v>
      </c>
      <c r="E85" s="452">
        <f t="shared" si="7"/>
        <v>56.788330833333333</v>
      </c>
      <c r="F85" s="452">
        <v>43.524560000000001</v>
      </c>
      <c r="G85" s="140"/>
    </row>
    <row r="86" spans="1:7" x14ac:dyDescent="0.25">
      <c r="A86" s="149">
        <f t="shared" si="3"/>
        <v>2020</v>
      </c>
      <c r="B86" s="450">
        <v>43952</v>
      </c>
      <c r="C86" s="451" t="e">
        <v>#N/A</v>
      </c>
      <c r="D86" s="143">
        <v>52.396129999999999</v>
      </c>
      <c r="E86" s="452">
        <f t="shared" si="7"/>
        <v>56.788330833333333</v>
      </c>
      <c r="F86" s="452">
        <v>52.396129999999999</v>
      </c>
      <c r="G86" s="140"/>
    </row>
    <row r="87" spans="1:7" x14ac:dyDescent="0.25">
      <c r="A87" s="149">
        <f t="shared" si="3"/>
        <v>2020</v>
      </c>
      <c r="B87" s="450">
        <v>43983</v>
      </c>
      <c r="C87" s="451" t="e">
        <v>#N/A</v>
      </c>
      <c r="D87" s="143">
        <v>51.273429999999998</v>
      </c>
      <c r="E87" s="452">
        <f t="shared" si="7"/>
        <v>56.788330833333333</v>
      </c>
      <c r="F87" s="452">
        <v>51.273429999999998</v>
      </c>
      <c r="G87" s="140"/>
    </row>
    <row r="88" spans="1:7" x14ac:dyDescent="0.25">
      <c r="A88" s="149">
        <f t="shared" si="3"/>
        <v>2020</v>
      </c>
      <c r="B88" s="450">
        <v>44013</v>
      </c>
      <c r="C88" s="451" t="e">
        <v>#N/A</v>
      </c>
      <c r="D88" s="143">
        <v>61.422319999999999</v>
      </c>
      <c r="E88" s="452">
        <f t="shared" si="7"/>
        <v>56.788330833333333</v>
      </c>
      <c r="F88" s="452">
        <v>61.422319999999999</v>
      </c>
      <c r="G88" s="140"/>
    </row>
    <row r="89" spans="1:7" x14ac:dyDescent="0.25">
      <c r="A89" s="149">
        <f t="shared" si="3"/>
        <v>2020</v>
      </c>
      <c r="B89" s="450">
        <v>44044</v>
      </c>
      <c r="C89" s="451" t="e">
        <v>#N/A</v>
      </c>
      <c r="D89" s="143">
        <v>61.252519999999997</v>
      </c>
      <c r="E89" s="452">
        <f t="shared" si="7"/>
        <v>56.788330833333333</v>
      </c>
      <c r="F89" s="452">
        <v>61.252519999999997</v>
      </c>
      <c r="G89" s="140"/>
    </row>
    <row r="90" spans="1:7" x14ac:dyDescent="0.25">
      <c r="A90" s="149">
        <f t="shared" si="3"/>
        <v>2020</v>
      </c>
      <c r="B90" s="450">
        <v>44075</v>
      </c>
      <c r="C90" s="451" t="e">
        <v>#N/A</v>
      </c>
      <c r="D90" s="143">
        <v>50.5137</v>
      </c>
      <c r="E90" s="452">
        <f t="shared" si="7"/>
        <v>56.788330833333333</v>
      </c>
      <c r="F90" s="452">
        <v>50.5137</v>
      </c>
      <c r="G90" s="140"/>
    </row>
    <row r="91" spans="1:7" x14ac:dyDescent="0.25">
      <c r="A91" s="149">
        <f t="shared" si="3"/>
        <v>2020</v>
      </c>
      <c r="B91" s="450">
        <v>44105</v>
      </c>
      <c r="C91" s="451" t="e">
        <v>#N/A</v>
      </c>
      <c r="D91" s="143">
        <v>58.616100000000003</v>
      </c>
      <c r="E91" s="452">
        <f t="shared" si="7"/>
        <v>56.788330833333333</v>
      </c>
      <c r="F91" s="452">
        <v>58.616100000000003</v>
      </c>
      <c r="G91" s="140"/>
    </row>
    <row r="92" spans="1:7" x14ac:dyDescent="0.25">
      <c r="A92" s="149">
        <f t="shared" si="3"/>
        <v>2020</v>
      </c>
      <c r="B92" s="450">
        <v>44136</v>
      </c>
      <c r="C92" s="451" t="e">
        <v>#N/A</v>
      </c>
      <c r="D92" s="143">
        <v>56.582599999999999</v>
      </c>
      <c r="E92" s="452">
        <f t="shared" si="7"/>
        <v>56.788330833333333</v>
      </c>
      <c r="F92" s="452">
        <v>56.582599999999999</v>
      </c>
      <c r="G92" s="140"/>
    </row>
    <row r="93" spans="1:7" x14ac:dyDescent="0.25">
      <c r="A93" s="149">
        <f t="shared" si="3"/>
        <v>2020</v>
      </c>
      <c r="B93" s="450">
        <v>44166</v>
      </c>
      <c r="C93" s="451" t="e">
        <v>#N/A</v>
      </c>
      <c r="D93" s="143">
        <v>61.730420000000002</v>
      </c>
      <c r="E93" s="452"/>
      <c r="F93" s="452">
        <v>61.730420000000002</v>
      </c>
      <c r="G93" s="140"/>
    </row>
    <row r="94" spans="1:7" x14ac:dyDescent="0.25">
      <c r="A94" s="149"/>
      <c r="B94" s="450"/>
      <c r="C94" s="149"/>
      <c r="D94" s="149"/>
      <c r="E94" s="149"/>
      <c r="F94" s="452"/>
      <c r="G94" s="140"/>
    </row>
    <row r="95" spans="1:7" x14ac:dyDescent="0.25">
      <c r="A95" s="149"/>
      <c r="B95" s="450"/>
      <c r="C95" s="149"/>
      <c r="D95" s="149"/>
      <c r="E95" s="149"/>
      <c r="F95" s="452"/>
      <c r="G95" s="140"/>
    </row>
    <row r="96" spans="1:7" x14ac:dyDescent="0.25">
      <c r="A96" s="149"/>
      <c r="B96" s="450"/>
      <c r="C96" s="149"/>
      <c r="D96" s="149"/>
      <c r="E96" s="149"/>
      <c r="F96" s="452"/>
      <c r="G96" s="140"/>
    </row>
    <row r="97" spans="1:7" x14ac:dyDescent="0.25">
      <c r="A97" s="149"/>
      <c r="B97" s="450"/>
      <c r="C97" s="149"/>
      <c r="D97" s="149"/>
      <c r="E97" s="149"/>
      <c r="F97" s="452"/>
      <c r="G97" s="140"/>
    </row>
    <row r="98" spans="1:7" x14ac:dyDescent="0.25">
      <c r="A98" s="75"/>
      <c r="B98" s="75" t="s">
        <v>0</v>
      </c>
      <c r="C98" s="149"/>
      <c r="D98" s="149"/>
      <c r="E98" s="149"/>
      <c r="F98" s="452"/>
      <c r="G98" s="140"/>
    </row>
    <row r="99" spans="1:7" x14ac:dyDescent="0.25">
      <c r="A99" s="30">
        <v>2.5</v>
      </c>
      <c r="B99" s="29">
        <v>-200</v>
      </c>
      <c r="C99" s="149"/>
      <c r="D99" s="149"/>
      <c r="E99" s="149"/>
      <c r="F99" s="452"/>
      <c r="G99" s="140"/>
    </row>
    <row r="100" spans="1:7" x14ac:dyDescent="0.25">
      <c r="A100" s="30">
        <v>2.5</v>
      </c>
      <c r="B100" s="29">
        <v>70</v>
      </c>
      <c r="C100" s="149"/>
      <c r="D100" s="149"/>
      <c r="E100" s="149"/>
      <c r="F100" s="452"/>
      <c r="G100" s="140"/>
    </row>
    <row r="101" spans="1:7" x14ac:dyDescent="0.25">
      <c r="A101" s="149"/>
      <c r="B101" s="450"/>
      <c r="C101" s="149"/>
      <c r="D101" s="149"/>
      <c r="E101" s="149"/>
      <c r="F101" s="452"/>
      <c r="G101" s="140"/>
    </row>
    <row r="102" spans="1:7" x14ac:dyDescent="0.25">
      <c r="A102" s="149"/>
      <c r="B102" s="450"/>
      <c r="C102" s="149"/>
      <c r="D102" s="149"/>
      <c r="E102" s="149"/>
      <c r="F102" s="452"/>
      <c r="G102" s="140"/>
    </row>
    <row r="103" spans="1:7" x14ac:dyDescent="0.25">
      <c r="A103" s="149"/>
      <c r="B103" s="450"/>
      <c r="C103" s="149"/>
      <c r="D103" s="149"/>
      <c r="E103" s="149"/>
      <c r="F103" s="452"/>
      <c r="G103" s="140"/>
    </row>
    <row r="104" spans="1:7" x14ac:dyDescent="0.25">
      <c r="A104" s="149"/>
      <c r="B104" s="450"/>
      <c r="C104" s="149"/>
      <c r="D104" s="149"/>
      <c r="E104" s="149"/>
      <c r="F104" s="452"/>
      <c r="G104" s="140"/>
    </row>
    <row r="105" spans="1:7" x14ac:dyDescent="0.25">
      <c r="A105" s="149"/>
      <c r="B105" s="450"/>
      <c r="C105" s="149"/>
      <c r="D105" s="149"/>
      <c r="E105" s="149"/>
      <c r="F105" s="452"/>
      <c r="G105" s="140"/>
    </row>
    <row r="106" spans="1:7" x14ac:dyDescent="0.25">
      <c r="A106" s="149"/>
      <c r="B106" s="450"/>
      <c r="C106" s="452"/>
      <c r="D106" s="140"/>
      <c r="E106" s="149"/>
      <c r="F106" s="452"/>
      <c r="G106" s="140"/>
    </row>
    <row r="107" spans="1:7" x14ac:dyDescent="0.25">
      <c r="B107" s="136"/>
      <c r="C107" s="452"/>
      <c r="D107" s="140"/>
      <c r="F107" s="142"/>
      <c r="G107" s="140"/>
    </row>
    <row r="108" spans="1:7" x14ac:dyDescent="0.25">
      <c r="F108" s="142"/>
      <c r="G108" s="140"/>
    </row>
    <row r="109" spans="1:7" x14ac:dyDescent="0.25">
      <c r="F109" s="142"/>
      <c r="G109" s="140"/>
    </row>
    <row r="110" spans="1:7" x14ac:dyDescent="0.25">
      <c r="F110" s="142"/>
      <c r="G110" s="140"/>
    </row>
    <row r="111" spans="1:7" x14ac:dyDescent="0.25">
      <c r="F111" s="142"/>
      <c r="G111" s="140"/>
    </row>
    <row r="112" spans="1:7" x14ac:dyDescent="0.25">
      <c r="F112" s="142"/>
      <c r="G112" s="140"/>
    </row>
    <row r="113" spans="6:7" x14ac:dyDescent="0.25">
      <c r="F113" s="142"/>
      <c r="G113" s="140"/>
    </row>
    <row r="114" spans="6:7" x14ac:dyDescent="0.25">
      <c r="F114" s="142"/>
      <c r="G114" s="140"/>
    </row>
    <row r="115" spans="6:7" x14ac:dyDescent="0.25">
      <c r="F115" s="142"/>
      <c r="G115" s="140"/>
    </row>
    <row r="116" spans="6:7" x14ac:dyDescent="0.25">
      <c r="F116" s="142"/>
      <c r="G116" s="140"/>
    </row>
    <row r="117" spans="6:7" x14ac:dyDescent="0.25">
      <c r="F117" s="142"/>
    </row>
    <row r="118" spans="6:7" x14ac:dyDescent="0.25">
      <c r="F118" s="142"/>
    </row>
    <row r="119" spans="6:7" x14ac:dyDescent="0.25">
      <c r="F119" s="142"/>
    </row>
    <row r="120" spans="6:7" x14ac:dyDescent="0.25">
      <c r="F120" s="142"/>
    </row>
    <row r="121" spans="6:7" x14ac:dyDescent="0.25">
      <c r="F121" s="142"/>
    </row>
    <row r="122" spans="6:7" x14ac:dyDescent="0.25">
      <c r="F122" s="142"/>
    </row>
    <row r="123" spans="6:7" x14ac:dyDescent="0.25">
      <c r="F123" s="142"/>
    </row>
    <row r="124" spans="6:7" x14ac:dyDescent="0.25">
      <c r="F124" s="142"/>
    </row>
    <row r="125" spans="6:7" x14ac:dyDescent="0.25">
      <c r="F125" s="142"/>
    </row>
    <row r="126" spans="6:7" x14ac:dyDescent="0.25">
      <c r="F126" s="142"/>
    </row>
    <row r="127" spans="6:7" x14ac:dyDescent="0.25">
      <c r="F127" s="142"/>
    </row>
    <row r="128" spans="6:7" x14ac:dyDescent="0.25">
      <c r="F128" s="142"/>
    </row>
    <row r="129" spans="6:6" x14ac:dyDescent="0.25">
      <c r="F129" s="142"/>
    </row>
    <row r="130" spans="6:6" x14ac:dyDescent="0.25">
      <c r="F130" s="142"/>
    </row>
    <row r="131" spans="6:6" x14ac:dyDescent="0.25">
      <c r="F131" s="142"/>
    </row>
    <row r="132" spans="6:6" x14ac:dyDescent="0.25">
      <c r="F132" s="142"/>
    </row>
    <row r="133" spans="6:6" x14ac:dyDescent="0.25">
      <c r="F133" s="142"/>
    </row>
    <row r="134" spans="6:6" x14ac:dyDescent="0.25">
      <c r="F134" s="142"/>
    </row>
    <row r="135" spans="6:6" x14ac:dyDescent="0.25">
      <c r="F135" s="142"/>
    </row>
    <row r="136" spans="6:6" x14ac:dyDescent="0.25">
      <c r="F136" s="142"/>
    </row>
    <row r="137" spans="6:6" x14ac:dyDescent="0.25">
      <c r="F137" s="142"/>
    </row>
    <row r="138" spans="6:6" x14ac:dyDescent="0.25">
      <c r="F138" s="142"/>
    </row>
    <row r="139" spans="6:6" x14ac:dyDescent="0.25">
      <c r="F139" s="142"/>
    </row>
    <row r="140" spans="6:6" x14ac:dyDescent="0.25">
      <c r="F140" s="142"/>
    </row>
    <row r="141" spans="6:6" x14ac:dyDescent="0.25">
      <c r="F141" s="142"/>
    </row>
  </sheetData>
  <mergeCells count="2">
    <mergeCell ref="C24:G24"/>
    <mergeCell ref="I24:L24"/>
  </mergeCells>
  <conditionalFormatting sqref="C46">
    <cfRule type="expression" dxfId="33" priority="12" stopIfTrue="1">
      <formula>ISNA(C46)</formula>
    </cfRule>
  </conditionalFormatting>
  <conditionalFormatting sqref="C46">
    <cfRule type="expression" dxfId="32" priority="11" stopIfTrue="1">
      <formula>ISNA(C46)</formula>
    </cfRule>
  </conditionalFormatting>
  <conditionalFormatting sqref="D46">
    <cfRule type="expression" dxfId="31" priority="10" stopIfTrue="1">
      <formula>ISNA(D46)</formula>
    </cfRule>
  </conditionalFormatting>
  <conditionalFormatting sqref="C47:C93">
    <cfRule type="expression" dxfId="30" priority="9" stopIfTrue="1">
      <formula>ISNA(C47)</formula>
    </cfRule>
  </conditionalFormatting>
  <conditionalFormatting sqref="C47:C93">
    <cfRule type="expression" dxfId="29" priority="8" stopIfTrue="1">
      <formula>ISNA(C47)</formula>
    </cfRule>
  </conditionalFormatting>
  <conditionalFormatting sqref="D47:D93">
    <cfRule type="expression" dxfId="28" priority="7" stopIfTrue="1">
      <formula>ISNA(D47)</formula>
    </cfRule>
  </conditionalFormatting>
  <conditionalFormatting sqref="C34">
    <cfRule type="expression" dxfId="27" priority="6" stopIfTrue="1">
      <formula>ISNA(C34)</formula>
    </cfRule>
  </conditionalFormatting>
  <conditionalFormatting sqref="C34">
    <cfRule type="expression" dxfId="26" priority="5" stopIfTrue="1">
      <formula>ISNA(C34)</formula>
    </cfRule>
  </conditionalFormatting>
  <conditionalFormatting sqref="D34">
    <cfRule type="expression" dxfId="25" priority="4" stopIfTrue="1">
      <formula>ISNA(D34)</formula>
    </cfRule>
  </conditionalFormatting>
  <conditionalFormatting sqref="C35:C45">
    <cfRule type="expression" dxfId="24" priority="3" stopIfTrue="1">
      <formula>ISNA(C35)</formula>
    </cfRule>
  </conditionalFormatting>
  <conditionalFormatting sqref="C35:C45">
    <cfRule type="expression" dxfId="23" priority="2" stopIfTrue="1">
      <formula>ISNA(C35)</formula>
    </cfRule>
  </conditionalFormatting>
  <conditionalFormatting sqref="D35:D45">
    <cfRule type="expression" dxfId="22" priority="1" stopIfTrue="1">
      <formula>ISNA(D35)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2:AB142"/>
  <sheetViews>
    <sheetView workbookViewId="0"/>
  </sheetViews>
  <sheetFormatPr defaultRowHeight="15" x14ac:dyDescent="0.25"/>
  <cols>
    <col min="1" max="1" width="9.140625" style="133"/>
    <col min="2" max="2" width="14.7109375" style="133" customWidth="1"/>
    <col min="3" max="13" width="9.140625" style="133"/>
    <col min="14" max="15" width="9.140625" style="135"/>
    <col min="16" max="16" width="9.140625" style="133"/>
    <col min="17" max="17" width="15.28515625" style="133" customWidth="1"/>
    <col min="18" max="18" width="16.42578125" style="133" customWidth="1"/>
    <col min="19" max="19" width="19.85546875" style="133" customWidth="1"/>
    <col min="20" max="20" width="30.85546875" style="133" customWidth="1"/>
    <col min="21" max="26" width="9.140625" style="133"/>
    <col min="27" max="28" width="9.140625" style="135"/>
    <col min="29" max="16384" width="9.140625" style="133"/>
  </cols>
  <sheetData>
    <row r="2" spans="1:18" ht="15.75" x14ac:dyDescent="0.25">
      <c r="A2" s="44" t="s">
        <v>547</v>
      </c>
    </row>
    <row r="3" spans="1:18" x14ac:dyDescent="0.25">
      <c r="A3" s="22" t="s">
        <v>16</v>
      </c>
      <c r="Q3" s="139"/>
    </row>
    <row r="4" spans="1:18" x14ac:dyDescent="0.25">
      <c r="A4" s="146"/>
      <c r="B4" s="146"/>
      <c r="C4" s="146"/>
      <c r="D4" s="146"/>
      <c r="E4" s="146"/>
      <c r="F4" s="146"/>
      <c r="G4" s="146"/>
      <c r="H4" s="146"/>
      <c r="I4" s="146"/>
      <c r="J4" s="146"/>
      <c r="Q4" s="139"/>
    </row>
    <row r="5" spans="1:18" x14ac:dyDescent="0.25">
      <c r="A5" s="146"/>
      <c r="B5" s="146"/>
      <c r="C5" s="146"/>
      <c r="D5" s="146"/>
      <c r="E5" s="146"/>
      <c r="F5" s="146"/>
      <c r="G5" s="146"/>
      <c r="H5" s="146"/>
      <c r="I5" s="146"/>
      <c r="J5" s="146"/>
      <c r="Q5" s="182" t="s">
        <v>369</v>
      </c>
      <c r="R5" s="183"/>
    </row>
    <row r="6" spans="1:18" x14ac:dyDescent="0.25">
      <c r="A6" s="146"/>
      <c r="B6" s="146"/>
      <c r="C6" s="146"/>
      <c r="D6" s="146"/>
      <c r="E6" s="146"/>
      <c r="F6" s="146"/>
      <c r="G6" s="146"/>
      <c r="H6" s="146"/>
      <c r="I6" s="146"/>
      <c r="J6" s="146"/>
      <c r="Q6" s="235" t="s">
        <v>272</v>
      </c>
      <c r="R6" s="353" t="s">
        <v>282</v>
      </c>
    </row>
    <row r="7" spans="1:18" x14ac:dyDescent="0.25">
      <c r="A7" s="146"/>
      <c r="B7" s="146"/>
      <c r="C7" s="146"/>
      <c r="D7" s="146"/>
      <c r="E7" s="146"/>
      <c r="F7" s="146"/>
      <c r="G7" s="146"/>
      <c r="H7" s="146"/>
      <c r="I7" s="146"/>
      <c r="J7" s="146"/>
      <c r="Q7" s="236" t="s">
        <v>530</v>
      </c>
      <c r="R7" s="354" t="s">
        <v>283</v>
      </c>
    </row>
    <row r="8" spans="1:18" x14ac:dyDescent="0.25">
      <c r="A8" s="146"/>
      <c r="B8" s="146"/>
      <c r="C8" s="146"/>
      <c r="D8" s="146"/>
      <c r="E8" s="146"/>
      <c r="F8" s="146"/>
      <c r="G8" s="146"/>
      <c r="H8" s="146"/>
      <c r="I8" s="146"/>
      <c r="J8" s="146"/>
      <c r="Q8" s="236" t="s">
        <v>280</v>
      </c>
      <c r="R8" s="369" t="s">
        <v>284</v>
      </c>
    </row>
    <row r="9" spans="1:18" x14ac:dyDescent="0.25">
      <c r="A9" s="146"/>
      <c r="B9" s="146"/>
      <c r="C9" s="146"/>
      <c r="D9" s="146"/>
      <c r="E9" s="146"/>
      <c r="F9" s="146"/>
      <c r="G9" s="146"/>
      <c r="H9" s="146"/>
      <c r="I9" s="146"/>
      <c r="J9" s="146"/>
      <c r="Q9" s="239" t="s">
        <v>235</v>
      </c>
      <c r="R9" s="339" t="s">
        <v>281</v>
      </c>
    </row>
    <row r="10" spans="1:18" x14ac:dyDescent="0.25">
      <c r="A10" s="146"/>
      <c r="B10" s="146"/>
      <c r="C10" s="146"/>
      <c r="D10" s="146"/>
      <c r="E10" s="146"/>
      <c r="F10" s="146"/>
      <c r="G10" s="146"/>
      <c r="H10" s="146"/>
      <c r="I10" s="146"/>
      <c r="J10" s="146"/>
    </row>
    <row r="11" spans="1:18" x14ac:dyDescent="0.25">
      <c r="A11" s="146"/>
      <c r="B11" s="146"/>
      <c r="C11" s="146"/>
      <c r="D11" s="146"/>
      <c r="E11" s="146"/>
      <c r="F11" s="146"/>
      <c r="G11" s="146"/>
      <c r="H11" s="146"/>
      <c r="I11" s="146"/>
      <c r="J11" s="146"/>
    </row>
    <row r="12" spans="1:18" x14ac:dyDescent="0.25">
      <c r="A12" s="146"/>
      <c r="B12" s="146"/>
      <c r="C12" s="146"/>
      <c r="D12" s="146"/>
      <c r="E12" s="146"/>
      <c r="F12" s="146"/>
      <c r="G12" s="146"/>
      <c r="H12" s="146"/>
      <c r="I12" s="146"/>
      <c r="J12" s="146"/>
    </row>
    <row r="13" spans="1:18" x14ac:dyDescent="0.25">
      <c r="A13" s="146"/>
      <c r="B13" s="146"/>
      <c r="C13" s="146"/>
      <c r="D13" s="146"/>
      <c r="E13" s="146"/>
      <c r="F13" s="146"/>
      <c r="G13" s="146"/>
      <c r="H13" s="146"/>
      <c r="I13" s="146"/>
      <c r="J13" s="146"/>
    </row>
    <row r="14" spans="1:18" x14ac:dyDescent="0.25">
      <c r="A14" s="146"/>
      <c r="B14" s="146"/>
      <c r="C14" s="146"/>
      <c r="D14" s="146"/>
      <c r="E14" s="146"/>
      <c r="F14" s="146"/>
      <c r="G14" s="146"/>
      <c r="H14" s="146"/>
      <c r="I14" s="146"/>
      <c r="J14" s="146"/>
    </row>
    <row r="15" spans="1:18" x14ac:dyDescent="0.25">
      <c r="A15" s="146"/>
      <c r="B15" s="146"/>
      <c r="C15" s="146"/>
      <c r="D15" s="146"/>
      <c r="E15" s="146"/>
      <c r="F15" s="146"/>
      <c r="G15" s="146"/>
      <c r="H15" s="146"/>
      <c r="I15" s="146"/>
      <c r="J15" s="146"/>
    </row>
    <row r="16" spans="1:18" x14ac:dyDescent="0.25">
      <c r="A16" s="146"/>
      <c r="B16" s="146"/>
      <c r="C16" s="146"/>
      <c r="D16" s="146"/>
      <c r="E16" s="146"/>
      <c r="F16" s="146"/>
      <c r="G16" s="146"/>
      <c r="H16" s="146"/>
      <c r="I16" s="146"/>
      <c r="J16" s="146"/>
    </row>
    <row r="17" spans="1:12" x14ac:dyDescent="0.25">
      <c r="A17" s="146"/>
      <c r="B17" s="146"/>
      <c r="C17" s="146"/>
      <c r="D17" s="146"/>
      <c r="E17" s="146"/>
      <c r="F17" s="146"/>
      <c r="G17" s="146"/>
      <c r="H17" s="146"/>
      <c r="I17" s="146"/>
      <c r="J17" s="146"/>
    </row>
    <row r="18" spans="1:12" x14ac:dyDescent="0.25">
      <c r="A18" s="146"/>
      <c r="B18" s="146"/>
      <c r="C18" s="146"/>
      <c r="D18" s="146"/>
      <c r="E18" s="146"/>
      <c r="F18" s="146"/>
      <c r="G18" s="146"/>
      <c r="H18" s="146"/>
      <c r="I18" s="146"/>
      <c r="J18" s="146"/>
    </row>
    <row r="19" spans="1:12" x14ac:dyDescent="0.25">
      <c r="A19" s="146"/>
      <c r="B19" s="146"/>
      <c r="C19" s="146"/>
      <c r="D19" s="146"/>
      <c r="E19" s="146"/>
      <c r="F19" s="146"/>
      <c r="G19" s="187"/>
      <c r="H19" s="187"/>
      <c r="I19" s="146"/>
      <c r="J19" s="146"/>
    </row>
    <row r="20" spans="1:12" x14ac:dyDescent="0.25">
      <c r="A20" s="146"/>
      <c r="B20" s="146"/>
      <c r="C20" s="146"/>
      <c r="D20" s="146"/>
      <c r="E20" s="146"/>
      <c r="F20" s="146"/>
      <c r="G20" s="146"/>
      <c r="H20" s="146"/>
      <c r="I20" s="146"/>
      <c r="J20" s="146"/>
    </row>
    <row r="21" spans="1:12" x14ac:dyDescent="0.25">
      <c r="A21" s="146"/>
      <c r="B21" s="146"/>
      <c r="C21" s="146"/>
      <c r="D21" s="146"/>
      <c r="E21" s="146"/>
      <c r="F21" s="146"/>
      <c r="G21" s="146"/>
      <c r="H21" s="146"/>
      <c r="I21" s="146"/>
      <c r="J21" s="146"/>
    </row>
    <row r="24" spans="1:12" x14ac:dyDescent="0.25">
      <c r="A24"/>
      <c r="B24"/>
      <c r="C24" s="575" t="s">
        <v>529</v>
      </c>
      <c r="D24" s="575"/>
      <c r="E24" s="575"/>
      <c r="F24" s="575"/>
      <c r="G24" s="575"/>
      <c r="H24" s="32"/>
      <c r="I24" s="575" t="s">
        <v>76</v>
      </c>
      <c r="J24" s="575"/>
      <c r="K24" s="575"/>
      <c r="L24" s="575"/>
    </row>
    <row r="25" spans="1:12" x14ac:dyDescent="0.25">
      <c r="A25"/>
      <c r="B25" s="9"/>
      <c r="C25" s="84">
        <v>2016</v>
      </c>
      <c r="D25" s="84">
        <v>2017</v>
      </c>
      <c r="E25" s="84">
        <v>2018</v>
      </c>
      <c r="F25" s="84">
        <v>2019</v>
      </c>
      <c r="G25" s="84">
        <v>2020</v>
      </c>
      <c r="H25" s="367"/>
      <c r="I25" s="84">
        <v>2017</v>
      </c>
      <c r="J25" s="84">
        <v>2018</v>
      </c>
      <c r="K25" s="84">
        <v>2019</v>
      </c>
      <c r="L25" s="84">
        <v>2020</v>
      </c>
    </row>
    <row r="26" spans="1:12" x14ac:dyDescent="0.25">
      <c r="A26"/>
      <c r="B26" s="144" t="s">
        <v>272</v>
      </c>
      <c r="C26" s="85">
        <v>678.55448632000002</v>
      </c>
      <c r="D26" s="85">
        <v>664.99305284000002</v>
      </c>
      <c r="E26" s="85">
        <v>637.53759232000004</v>
      </c>
      <c r="F26" s="85">
        <v>583.44047</v>
      </c>
      <c r="G26" s="85">
        <v>546.92750999999998</v>
      </c>
      <c r="H26" s="144"/>
      <c r="I26" s="20">
        <f t="shared" ref="I26:L28" si="0">D26-C26</f>
        <v>-13.561433480000005</v>
      </c>
      <c r="J26" s="20">
        <f t="shared" si="0"/>
        <v>-27.455460519999974</v>
      </c>
      <c r="K26" s="20">
        <f t="shared" si="0"/>
        <v>-54.09712232000004</v>
      </c>
      <c r="L26" s="20">
        <f t="shared" si="0"/>
        <v>-36.512960000000021</v>
      </c>
    </row>
    <row r="27" spans="1:12" x14ac:dyDescent="0.25">
      <c r="A27"/>
      <c r="B27" s="236" t="s">
        <v>530</v>
      </c>
      <c r="C27" s="85">
        <v>36.031496085999997</v>
      </c>
      <c r="D27" s="85">
        <v>34.324967979999997</v>
      </c>
      <c r="E27" s="85">
        <v>32.228500787999998</v>
      </c>
      <c r="F27" s="85">
        <v>31.002740039999999</v>
      </c>
      <c r="G27" s="85">
        <v>30.370678000000002</v>
      </c>
      <c r="H27" s="144"/>
      <c r="I27" s="20">
        <f t="shared" si="0"/>
        <v>-1.7065281060000004</v>
      </c>
      <c r="J27" s="20">
        <f t="shared" si="0"/>
        <v>-2.0964671919999986</v>
      </c>
      <c r="K27" s="20">
        <f t="shared" si="0"/>
        <v>-1.225760747999999</v>
      </c>
      <c r="L27" s="20">
        <f t="shared" si="0"/>
        <v>-0.63206203999999744</v>
      </c>
    </row>
    <row r="28" spans="1:12" x14ac:dyDescent="0.25">
      <c r="A28"/>
      <c r="B28" s="144" t="s">
        <v>280</v>
      </c>
      <c r="C28" s="85">
        <v>16.484707996000001</v>
      </c>
      <c r="D28" s="85">
        <v>17.537663001999999</v>
      </c>
      <c r="E28" s="85">
        <v>19.532622898</v>
      </c>
      <c r="F28" s="85">
        <v>21.443171</v>
      </c>
      <c r="G28" s="85">
        <v>21.916436999999998</v>
      </c>
      <c r="H28" s="144"/>
      <c r="I28" s="20">
        <f t="shared" si="0"/>
        <v>1.0529550059999977</v>
      </c>
      <c r="J28" s="20">
        <f t="shared" si="0"/>
        <v>1.994959896000001</v>
      </c>
      <c r="K28" s="20">
        <f t="shared" si="0"/>
        <v>1.9105481019999999</v>
      </c>
      <c r="L28" s="20">
        <f t="shared" si="0"/>
        <v>0.47326599999999885</v>
      </c>
    </row>
    <row r="29" spans="1:12" x14ac:dyDescent="0.25">
      <c r="A29"/>
      <c r="B29" s="368" t="s">
        <v>235</v>
      </c>
      <c r="C29" s="86">
        <v>731.07069039999999</v>
      </c>
      <c r="D29" s="86">
        <v>716.85568381999997</v>
      </c>
      <c r="E29" s="86">
        <v>689.29871320999996</v>
      </c>
      <c r="F29" s="86">
        <v>635.88638834000005</v>
      </c>
      <c r="G29" s="86">
        <v>599.21461999999997</v>
      </c>
      <c r="H29" s="15"/>
      <c r="I29" s="71">
        <f>+SUM(I26:I28)</f>
        <v>-14.215006580000008</v>
      </c>
      <c r="J29" s="71">
        <f>+SUM(J26:J28)</f>
        <v>-27.556967815999972</v>
      </c>
      <c r="K29" s="71">
        <f>+SUM(K26:K28)</f>
        <v>-53.412334966000039</v>
      </c>
      <c r="L29" s="71">
        <f>+SUM(L26:L28)</f>
        <v>-36.67175604000002</v>
      </c>
    </row>
    <row r="30" spans="1:12" x14ac:dyDescent="0.25">
      <c r="B30" s="370" t="s">
        <v>549</v>
      </c>
      <c r="C30"/>
      <c r="D30" s="10"/>
      <c r="E30"/>
      <c r="F30"/>
      <c r="G30"/>
      <c r="H30"/>
      <c r="I30" s="10"/>
      <c r="J30" s="27"/>
      <c r="K30" s="27"/>
      <c r="L30" s="27"/>
    </row>
    <row r="31" spans="1:12" x14ac:dyDescent="0.25">
      <c r="C31" s="148"/>
      <c r="D31" s="148"/>
      <c r="E31" s="148"/>
      <c r="F31" s="148"/>
      <c r="G31" s="148"/>
    </row>
    <row r="33" spans="1:8" x14ac:dyDescent="0.25">
      <c r="E33" s="191"/>
    </row>
    <row r="34" spans="1:8" x14ac:dyDescent="0.25">
      <c r="C34" s="155" t="s">
        <v>286</v>
      </c>
      <c r="D34" s="134" t="s">
        <v>242</v>
      </c>
      <c r="E34" s="147" t="s">
        <v>241</v>
      </c>
      <c r="F34" s="416" t="s">
        <v>498</v>
      </c>
    </row>
    <row r="35" spans="1:8" x14ac:dyDescent="0.25">
      <c r="A35" s="133">
        <f t="shared" ref="A35:A46" si="1">YEAR(B35)</f>
        <v>2016</v>
      </c>
      <c r="B35" s="136">
        <v>42370</v>
      </c>
      <c r="C35" s="137">
        <v>66.662224447</v>
      </c>
      <c r="D35" s="143" t="e">
        <v>#N/A</v>
      </c>
      <c r="E35" s="142"/>
      <c r="F35" s="142">
        <v>66.662224447</v>
      </c>
      <c r="G35" s="140"/>
      <c r="H35" s="142"/>
    </row>
    <row r="36" spans="1:8" x14ac:dyDescent="0.25">
      <c r="A36" s="133">
        <f t="shared" si="1"/>
        <v>2016</v>
      </c>
      <c r="B36" s="136">
        <v>42401</v>
      </c>
      <c r="C36" s="137">
        <v>55.210717475999999</v>
      </c>
      <c r="D36" s="143" t="e">
        <v>#N/A</v>
      </c>
      <c r="E36" s="142"/>
      <c r="F36" s="142">
        <v>55.210717475999999</v>
      </c>
      <c r="G36" s="140"/>
    </row>
    <row r="37" spans="1:8" x14ac:dyDescent="0.25">
      <c r="A37" s="133">
        <f t="shared" si="1"/>
        <v>2016</v>
      </c>
      <c r="B37" s="136">
        <v>42430</v>
      </c>
      <c r="C37" s="137">
        <v>44.574606430000003</v>
      </c>
      <c r="D37" s="143" t="e">
        <v>#N/A</v>
      </c>
      <c r="E37" s="192">
        <f>AVERAGEIF($A$35:$A$46,A37,$F$35:$F$46)</f>
        <v>60.922557533500019</v>
      </c>
      <c r="F37" s="142">
        <v>44.574606430000003</v>
      </c>
      <c r="G37" s="140"/>
    </row>
    <row r="38" spans="1:8" x14ac:dyDescent="0.25">
      <c r="A38" s="133">
        <f t="shared" si="1"/>
        <v>2016</v>
      </c>
      <c r="B38" s="136">
        <v>42461</v>
      </c>
      <c r="C38" s="137">
        <v>43.383704280000003</v>
      </c>
      <c r="D38" s="143" t="e">
        <v>#N/A</v>
      </c>
      <c r="E38" s="192">
        <f t="shared" ref="E38:E44" si="2">AVERAGEIF($A$35:$A$46,A38,$F$35:$F$46)</f>
        <v>60.922557533500019</v>
      </c>
      <c r="F38" s="142">
        <v>43.383704280000003</v>
      </c>
      <c r="G38" s="140"/>
    </row>
    <row r="39" spans="1:8" x14ac:dyDescent="0.25">
      <c r="A39" s="133">
        <f t="shared" si="1"/>
        <v>2016</v>
      </c>
      <c r="B39" s="136">
        <v>42491</v>
      </c>
      <c r="C39" s="137">
        <v>49.342932779000002</v>
      </c>
      <c r="D39" s="143" t="e">
        <v>#N/A</v>
      </c>
      <c r="E39" s="192">
        <f t="shared" si="2"/>
        <v>60.922557533500019</v>
      </c>
      <c r="F39" s="142">
        <v>49.342932779000002</v>
      </c>
      <c r="G39" s="140"/>
    </row>
    <row r="40" spans="1:8" x14ac:dyDescent="0.25">
      <c r="A40" s="133">
        <f t="shared" si="1"/>
        <v>2016</v>
      </c>
      <c r="B40" s="136">
        <v>42522</v>
      </c>
      <c r="C40" s="137">
        <v>67.551228989999998</v>
      </c>
      <c r="D40" s="143" t="e">
        <v>#N/A</v>
      </c>
      <c r="E40" s="192">
        <f t="shared" si="2"/>
        <v>60.922557533500019</v>
      </c>
      <c r="F40" s="142">
        <v>67.551228989999998</v>
      </c>
      <c r="G40" s="140"/>
    </row>
    <row r="41" spans="1:8" x14ac:dyDescent="0.25">
      <c r="A41" s="133">
        <f t="shared" si="1"/>
        <v>2016</v>
      </c>
      <c r="B41" s="136">
        <v>42552</v>
      </c>
      <c r="C41" s="137">
        <v>78.568539092999998</v>
      </c>
      <c r="D41" s="143" t="e">
        <v>#N/A</v>
      </c>
      <c r="E41" s="192">
        <f t="shared" si="2"/>
        <v>60.922557533500019</v>
      </c>
      <c r="F41" s="142">
        <v>78.568539092999998</v>
      </c>
      <c r="G41" s="140"/>
    </row>
    <row r="42" spans="1:8" x14ac:dyDescent="0.25">
      <c r="A42" s="133">
        <f t="shared" si="1"/>
        <v>2016</v>
      </c>
      <c r="B42" s="136">
        <v>42583</v>
      </c>
      <c r="C42" s="137">
        <v>78.174536501999995</v>
      </c>
      <c r="D42" s="143" t="e">
        <v>#N/A</v>
      </c>
      <c r="E42" s="192">
        <f t="shared" si="2"/>
        <v>60.922557533500019</v>
      </c>
      <c r="F42" s="142">
        <v>78.174536501999995</v>
      </c>
      <c r="G42" s="140"/>
    </row>
    <row r="43" spans="1:8" x14ac:dyDescent="0.25">
      <c r="A43" s="133">
        <f t="shared" si="1"/>
        <v>2016</v>
      </c>
      <c r="B43" s="136">
        <v>42614</v>
      </c>
      <c r="C43" s="137">
        <v>66.614897790000001</v>
      </c>
      <c r="D43" s="143" t="e">
        <v>#N/A</v>
      </c>
      <c r="E43" s="192">
        <f t="shared" si="2"/>
        <v>60.922557533500019</v>
      </c>
      <c r="F43" s="142">
        <v>66.614897790000001</v>
      </c>
      <c r="G43" s="140"/>
    </row>
    <row r="44" spans="1:8" x14ac:dyDescent="0.25">
      <c r="A44" s="133">
        <f t="shared" si="1"/>
        <v>2016</v>
      </c>
      <c r="B44" s="136">
        <v>42644</v>
      </c>
      <c r="C44" s="137">
        <v>58.952702821000003</v>
      </c>
      <c r="D44" s="143" t="e">
        <v>#N/A</v>
      </c>
      <c r="E44" s="192">
        <f t="shared" si="2"/>
        <v>60.922557533500019</v>
      </c>
      <c r="F44" s="142">
        <v>58.952702821000003</v>
      </c>
      <c r="G44" s="140"/>
    </row>
    <row r="45" spans="1:8" x14ac:dyDescent="0.25">
      <c r="A45" s="133">
        <f t="shared" si="1"/>
        <v>2016</v>
      </c>
      <c r="B45" s="136">
        <v>42675</v>
      </c>
      <c r="C45" s="137">
        <v>52.533241680000003</v>
      </c>
      <c r="D45" s="143" t="e">
        <v>#N/A</v>
      </c>
      <c r="E45" s="142"/>
      <c r="F45" s="142">
        <v>52.533241680000003</v>
      </c>
      <c r="G45" s="140"/>
    </row>
    <row r="46" spans="1:8" x14ac:dyDescent="0.25">
      <c r="A46" s="133">
        <f t="shared" si="1"/>
        <v>2016</v>
      </c>
      <c r="B46" s="136">
        <v>42705</v>
      </c>
      <c r="C46" s="137">
        <v>69.501358113999999</v>
      </c>
      <c r="D46" s="143" t="e">
        <v>#N/A</v>
      </c>
      <c r="E46" s="142"/>
      <c r="F46" s="142">
        <v>69.501358113999999</v>
      </c>
      <c r="G46" s="140"/>
    </row>
    <row r="47" spans="1:8" x14ac:dyDescent="0.25">
      <c r="A47" s="133">
        <f t="shared" ref="A47:A94" si="3">YEAR(B47)</f>
        <v>2017</v>
      </c>
      <c r="B47" s="136">
        <v>42736</v>
      </c>
      <c r="C47" s="137">
        <v>68.005594380999995</v>
      </c>
      <c r="D47" s="143" t="e">
        <v>#N/A</v>
      </c>
      <c r="E47" s="142"/>
      <c r="F47" s="142">
        <v>68.005594380999995</v>
      </c>
      <c r="G47" s="140"/>
      <c r="H47" s="142"/>
    </row>
    <row r="48" spans="1:8" x14ac:dyDescent="0.25">
      <c r="A48" s="133">
        <f t="shared" si="3"/>
        <v>2017</v>
      </c>
      <c r="B48" s="136">
        <v>42767</v>
      </c>
      <c r="C48" s="137">
        <v>52.380923840000001</v>
      </c>
      <c r="D48" s="143" t="e">
        <v>#N/A</v>
      </c>
      <c r="E48" s="142"/>
      <c r="F48" s="142">
        <v>52.380923840000001</v>
      </c>
      <c r="G48" s="140"/>
    </row>
    <row r="49" spans="1:7" x14ac:dyDescent="0.25">
      <c r="A49" s="133">
        <f t="shared" si="3"/>
        <v>2017</v>
      </c>
      <c r="B49" s="136">
        <v>42795</v>
      </c>
      <c r="C49" s="137">
        <v>53.325237356999999</v>
      </c>
      <c r="D49" s="143" t="e">
        <v>#N/A</v>
      </c>
      <c r="E49" s="142">
        <f t="shared" ref="E49:E56" si="4">AVERAGEIF($A$47:$A$108,A49,$F$47:$F$108)</f>
        <v>59.737973651416674</v>
      </c>
      <c r="F49" s="142">
        <v>53.325237356999999</v>
      </c>
      <c r="G49" s="140"/>
    </row>
    <row r="50" spans="1:7" x14ac:dyDescent="0.25">
      <c r="A50" s="133">
        <f t="shared" si="3"/>
        <v>2017</v>
      </c>
      <c r="B50" s="136">
        <v>42826</v>
      </c>
      <c r="C50" s="137">
        <v>48.565446540000003</v>
      </c>
      <c r="D50" s="143" t="e">
        <v>#N/A</v>
      </c>
      <c r="E50" s="142">
        <f t="shared" si="4"/>
        <v>59.737973651416674</v>
      </c>
      <c r="F50" s="142">
        <v>48.565446540000003</v>
      </c>
      <c r="G50" s="140"/>
    </row>
    <row r="51" spans="1:7" x14ac:dyDescent="0.25">
      <c r="A51" s="133">
        <f t="shared" si="3"/>
        <v>2017</v>
      </c>
      <c r="B51" s="136">
        <v>42856</v>
      </c>
      <c r="C51" s="137">
        <v>55.201684469</v>
      </c>
      <c r="D51" s="143" t="e">
        <v>#N/A</v>
      </c>
      <c r="E51" s="142">
        <f t="shared" si="4"/>
        <v>59.737973651416674</v>
      </c>
      <c r="F51" s="142">
        <v>55.201684469</v>
      </c>
      <c r="G51" s="140"/>
    </row>
    <row r="52" spans="1:7" x14ac:dyDescent="0.25">
      <c r="A52" s="133">
        <f t="shared" si="3"/>
        <v>2017</v>
      </c>
      <c r="B52" s="136">
        <v>42887</v>
      </c>
      <c r="C52" s="137">
        <v>63.09854739</v>
      </c>
      <c r="D52" s="143" t="e">
        <v>#N/A</v>
      </c>
      <c r="E52" s="142">
        <f t="shared" si="4"/>
        <v>59.737973651416674</v>
      </c>
      <c r="F52" s="142">
        <v>63.09854739</v>
      </c>
      <c r="G52" s="140"/>
    </row>
    <row r="53" spans="1:7" x14ac:dyDescent="0.25">
      <c r="A53" s="133">
        <f t="shared" si="3"/>
        <v>2017</v>
      </c>
      <c r="B53" s="136">
        <v>42917</v>
      </c>
      <c r="C53" s="137">
        <v>74.213783961000004</v>
      </c>
      <c r="D53" s="143" t="e">
        <v>#N/A</v>
      </c>
      <c r="E53" s="142">
        <f t="shared" si="4"/>
        <v>59.737973651416674</v>
      </c>
      <c r="F53" s="142">
        <v>74.213783961000004</v>
      </c>
      <c r="G53" s="140"/>
    </row>
    <row r="54" spans="1:7" x14ac:dyDescent="0.25">
      <c r="A54" s="133">
        <f t="shared" si="3"/>
        <v>2017</v>
      </c>
      <c r="B54" s="136">
        <v>42948</v>
      </c>
      <c r="C54" s="137">
        <v>70.229130451000003</v>
      </c>
      <c r="D54" s="143" t="e">
        <v>#N/A</v>
      </c>
      <c r="E54" s="142">
        <f t="shared" si="4"/>
        <v>59.737973651416674</v>
      </c>
      <c r="F54" s="142">
        <v>70.229130451000003</v>
      </c>
      <c r="G54" s="140"/>
    </row>
    <row r="55" spans="1:7" x14ac:dyDescent="0.25">
      <c r="A55" s="133">
        <f t="shared" si="3"/>
        <v>2017</v>
      </c>
      <c r="B55" s="136">
        <v>42979</v>
      </c>
      <c r="C55" s="137">
        <v>59.039437139999997</v>
      </c>
      <c r="D55" s="143" t="e">
        <v>#N/A</v>
      </c>
      <c r="E55" s="142">
        <f t="shared" si="4"/>
        <v>59.737973651416674</v>
      </c>
      <c r="F55" s="142">
        <v>59.039437139999997</v>
      </c>
      <c r="G55" s="140"/>
    </row>
    <row r="56" spans="1:7" x14ac:dyDescent="0.25">
      <c r="A56" s="133">
        <f t="shared" si="3"/>
        <v>2017</v>
      </c>
      <c r="B56" s="136">
        <v>43009</v>
      </c>
      <c r="C56" s="137">
        <v>54.435841869000001</v>
      </c>
      <c r="D56" s="143" t="e">
        <v>#N/A</v>
      </c>
      <c r="E56" s="142">
        <f t="shared" si="4"/>
        <v>59.737973651416674</v>
      </c>
      <c r="F56" s="142">
        <v>54.435841869000001</v>
      </c>
      <c r="G56" s="140"/>
    </row>
    <row r="57" spans="1:7" x14ac:dyDescent="0.25">
      <c r="A57" s="133">
        <f t="shared" si="3"/>
        <v>2017</v>
      </c>
      <c r="B57" s="136">
        <v>43040</v>
      </c>
      <c r="C57" s="137">
        <v>55.357275270000002</v>
      </c>
      <c r="D57" s="143" t="e">
        <v>#N/A</v>
      </c>
      <c r="E57" s="142"/>
      <c r="F57" s="142">
        <v>55.357275270000002</v>
      </c>
      <c r="G57" s="140"/>
    </row>
    <row r="58" spans="1:7" x14ac:dyDescent="0.25">
      <c r="A58" s="133">
        <f t="shared" si="3"/>
        <v>2017</v>
      </c>
      <c r="B58" s="136">
        <v>43070</v>
      </c>
      <c r="C58" s="137">
        <v>63.002781149</v>
      </c>
      <c r="D58" s="143" t="e">
        <v>#N/A</v>
      </c>
      <c r="E58" s="142"/>
      <c r="F58" s="142">
        <v>63.002781149</v>
      </c>
      <c r="G58" s="140"/>
    </row>
    <row r="59" spans="1:7" x14ac:dyDescent="0.25">
      <c r="A59" s="133">
        <f t="shared" si="3"/>
        <v>2018</v>
      </c>
      <c r="B59" s="136">
        <v>43101</v>
      </c>
      <c r="C59" s="137">
        <v>68.912957034000001</v>
      </c>
      <c r="D59" s="143" t="e">
        <v>#N/A</v>
      </c>
      <c r="E59" s="142"/>
      <c r="F59" s="142">
        <v>68.912957034000001</v>
      </c>
      <c r="G59" s="140"/>
    </row>
    <row r="60" spans="1:7" x14ac:dyDescent="0.25">
      <c r="A60" s="133">
        <f t="shared" si="3"/>
        <v>2018</v>
      </c>
      <c r="B60" s="136">
        <v>43132</v>
      </c>
      <c r="C60" s="137">
        <v>49.896906135999998</v>
      </c>
      <c r="D60" s="143" t="e">
        <v>#N/A</v>
      </c>
      <c r="E60" s="142"/>
      <c r="F60" s="142">
        <v>49.896906135999998</v>
      </c>
      <c r="G60" s="140"/>
    </row>
    <row r="61" spans="1:7" x14ac:dyDescent="0.25">
      <c r="A61" s="133">
        <f t="shared" si="3"/>
        <v>2018</v>
      </c>
      <c r="B61" s="136">
        <v>43160</v>
      </c>
      <c r="C61" s="137">
        <v>48.758389711</v>
      </c>
      <c r="D61" s="143" t="e">
        <v>#N/A</v>
      </c>
      <c r="E61" s="142">
        <f t="shared" ref="E61:E68" si="5">AVERAGEIF($A$47:$A$108,A61,$F$47:$F$108)</f>
        <v>57.441559434083331</v>
      </c>
      <c r="F61" s="142">
        <v>48.758389711</v>
      </c>
      <c r="G61" s="140"/>
    </row>
    <row r="62" spans="1:7" x14ac:dyDescent="0.25">
      <c r="A62" s="133">
        <f t="shared" si="3"/>
        <v>2018</v>
      </c>
      <c r="B62" s="136">
        <v>43191</v>
      </c>
      <c r="C62" s="137">
        <v>44.77639473</v>
      </c>
      <c r="D62" s="143" t="e">
        <v>#N/A</v>
      </c>
      <c r="E62" s="142">
        <f t="shared" si="5"/>
        <v>57.441559434083331</v>
      </c>
      <c r="F62" s="142">
        <v>44.77639473</v>
      </c>
      <c r="G62" s="140"/>
    </row>
    <row r="63" spans="1:7" x14ac:dyDescent="0.25">
      <c r="A63" s="133">
        <f t="shared" si="3"/>
        <v>2018</v>
      </c>
      <c r="B63" s="136">
        <v>43221</v>
      </c>
      <c r="C63" s="137">
        <v>51.693600283000002</v>
      </c>
      <c r="D63" s="143" t="e">
        <v>#N/A</v>
      </c>
      <c r="E63" s="142">
        <f t="shared" si="5"/>
        <v>57.441559434083331</v>
      </c>
      <c r="F63" s="142">
        <v>51.693600283000002</v>
      </c>
      <c r="G63" s="140"/>
    </row>
    <row r="64" spans="1:7" x14ac:dyDescent="0.25">
      <c r="A64" s="133">
        <f t="shared" si="3"/>
        <v>2018</v>
      </c>
      <c r="B64" s="136">
        <v>43252</v>
      </c>
      <c r="C64" s="137">
        <v>60.172520910000003</v>
      </c>
      <c r="D64" s="143" t="e">
        <v>#N/A</v>
      </c>
      <c r="E64" s="142">
        <f t="shared" si="5"/>
        <v>57.441559434083331</v>
      </c>
      <c r="F64" s="142">
        <v>60.172520910000003</v>
      </c>
      <c r="G64" s="140"/>
    </row>
    <row r="65" spans="1:7" x14ac:dyDescent="0.25">
      <c r="A65" s="133">
        <f t="shared" si="3"/>
        <v>2018</v>
      </c>
      <c r="B65" s="136">
        <v>43282</v>
      </c>
      <c r="C65" s="137">
        <v>68.018142033999993</v>
      </c>
      <c r="D65" s="143" t="e">
        <v>#N/A</v>
      </c>
      <c r="E65" s="142">
        <f t="shared" si="5"/>
        <v>57.441559434083331</v>
      </c>
      <c r="F65" s="142">
        <v>68.018142033999993</v>
      </c>
      <c r="G65" s="140"/>
    </row>
    <row r="66" spans="1:7" x14ac:dyDescent="0.25">
      <c r="A66" s="133">
        <f t="shared" si="3"/>
        <v>2018</v>
      </c>
      <c r="B66" s="136">
        <v>43313</v>
      </c>
      <c r="C66" s="137">
        <v>67.894055296000005</v>
      </c>
      <c r="D66" s="143" t="e">
        <v>#N/A</v>
      </c>
      <c r="E66" s="142">
        <f t="shared" si="5"/>
        <v>57.441559434083331</v>
      </c>
      <c r="F66" s="142">
        <v>67.894055296000005</v>
      </c>
      <c r="G66" s="140"/>
    </row>
    <row r="67" spans="1:7" x14ac:dyDescent="0.25">
      <c r="A67" s="133">
        <f t="shared" si="3"/>
        <v>2018</v>
      </c>
      <c r="B67" s="136">
        <v>43344</v>
      </c>
      <c r="C67" s="137">
        <v>58.14436929</v>
      </c>
      <c r="D67" s="143" t="e">
        <v>#N/A</v>
      </c>
      <c r="E67" s="142">
        <f t="shared" si="5"/>
        <v>57.441559434083331</v>
      </c>
      <c r="F67" s="142">
        <v>58.14436929</v>
      </c>
      <c r="G67" s="140"/>
    </row>
    <row r="68" spans="1:7" x14ac:dyDescent="0.25">
      <c r="A68" s="133">
        <f t="shared" si="3"/>
        <v>2018</v>
      </c>
      <c r="B68" s="136">
        <v>43374</v>
      </c>
      <c r="C68" s="137">
        <v>53.162745538000003</v>
      </c>
      <c r="D68" s="143" t="e">
        <v>#N/A</v>
      </c>
      <c r="E68" s="142">
        <f t="shared" si="5"/>
        <v>57.441559434083331</v>
      </c>
      <c r="F68" s="142">
        <v>53.162745538000003</v>
      </c>
      <c r="G68" s="140"/>
    </row>
    <row r="69" spans="1:7" x14ac:dyDescent="0.25">
      <c r="A69" s="133">
        <f t="shared" si="3"/>
        <v>2018</v>
      </c>
      <c r="B69" s="136">
        <v>43405</v>
      </c>
      <c r="C69" s="137">
        <v>56.330898046999998</v>
      </c>
      <c r="D69" s="143" t="e">
        <v>#N/A</v>
      </c>
      <c r="E69" s="142"/>
      <c r="F69" s="142">
        <v>56.330898046999998</v>
      </c>
      <c r="G69" s="140"/>
    </row>
    <row r="70" spans="1:7" x14ac:dyDescent="0.25">
      <c r="A70" s="133">
        <f t="shared" si="3"/>
        <v>2018</v>
      </c>
      <c r="B70" s="136">
        <v>43435</v>
      </c>
      <c r="C70" s="137">
        <v>61.537734200000003</v>
      </c>
      <c r="D70" s="143" t="e">
        <v>#N/A</v>
      </c>
      <c r="E70" s="142"/>
      <c r="F70" s="142">
        <v>61.537734200000003</v>
      </c>
      <c r="G70" s="140"/>
    </row>
    <row r="71" spans="1:7" x14ac:dyDescent="0.25">
      <c r="A71" s="133">
        <f t="shared" si="3"/>
        <v>2019</v>
      </c>
      <c r="B71" s="136">
        <v>43466</v>
      </c>
      <c r="C71" s="137">
        <v>64.206708340000006</v>
      </c>
      <c r="D71" s="143">
        <v>64.206708340000006</v>
      </c>
      <c r="E71" s="142"/>
      <c r="F71" s="142">
        <v>64.206708340000006</v>
      </c>
      <c r="G71" s="140"/>
    </row>
    <row r="72" spans="1:7" x14ac:dyDescent="0.25">
      <c r="A72" s="133">
        <f t="shared" si="3"/>
        <v>2019</v>
      </c>
      <c r="B72" s="136">
        <v>43497</v>
      </c>
      <c r="C72" s="137" t="e">
        <v>#N/A</v>
      </c>
      <c r="D72" s="143">
        <v>53.034750000000003</v>
      </c>
      <c r="E72" s="142"/>
      <c r="F72" s="142">
        <v>53.034750000000003</v>
      </c>
      <c r="G72" s="140"/>
    </row>
    <row r="73" spans="1:7" x14ac:dyDescent="0.25">
      <c r="A73" s="133">
        <f t="shared" si="3"/>
        <v>2019</v>
      </c>
      <c r="B73" s="136">
        <v>43525</v>
      </c>
      <c r="C73" s="137" t="e">
        <v>#N/A</v>
      </c>
      <c r="D73" s="143">
        <v>48.682980000000001</v>
      </c>
      <c r="E73" s="142">
        <f t="shared" ref="E73:E80" si="6">AVERAGEIF($A$47:$A$108,A73,$F$47:$F$108)</f>
        <v>52.990532361666673</v>
      </c>
      <c r="F73" s="142">
        <v>48.682980000000001</v>
      </c>
      <c r="G73" s="140"/>
    </row>
    <row r="74" spans="1:7" x14ac:dyDescent="0.25">
      <c r="A74" s="133">
        <f t="shared" si="3"/>
        <v>2019</v>
      </c>
      <c r="B74" s="136">
        <v>43556</v>
      </c>
      <c r="C74" s="137" t="e">
        <v>#N/A</v>
      </c>
      <c r="D74" s="143">
        <v>40.75497</v>
      </c>
      <c r="E74" s="142">
        <f t="shared" si="6"/>
        <v>52.990532361666673</v>
      </c>
      <c r="F74" s="142">
        <v>40.75497</v>
      </c>
      <c r="G74" s="140"/>
    </row>
    <row r="75" spans="1:7" x14ac:dyDescent="0.25">
      <c r="A75" s="133">
        <f t="shared" si="3"/>
        <v>2019</v>
      </c>
      <c r="B75" s="136">
        <v>43586</v>
      </c>
      <c r="C75" s="137" t="e">
        <v>#N/A</v>
      </c>
      <c r="D75" s="143">
        <v>45.658999999999999</v>
      </c>
      <c r="E75" s="142">
        <f t="shared" si="6"/>
        <v>52.990532361666673</v>
      </c>
      <c r="F75" s="142">
        <v>45.658999999999999</v>
      </c>
      <c r="G75" s="140"/>
    </row>
    <row r="76" spans="1:7" x14ac:dyDescent="0.25">
      <c r="A76" s="133">
        <f t="shared" si="3"/>
        <v>2019</v>
      </c>
      <c r="B76" s="136">
        <v>43617</v>
      </c>
      <c r="C76" s="137" t="e">
        <v>#N/A</v>
      </c>
      <c r="D76" s="143">
        <v>52.76632</v>
      </c>
      <c r="E76" s="142">
        <f t="shared" si="6"/>
        <v>52.990532361666673</v>
      </c>
      <c r="F76" s="142">
        <v>52.76632</v>
      </c>
      <c r="G76" s="140"/>
    </row>
    <row r="77" spans="1:7" x14ac:dyDescent="0.25">
      <c r="A77" s="133">
        <f t="shared" si="3"/>
        <v>2019</v>
      </c>
      <c r="B77" s="136">
        <v>43647</v>
      </c>
      <c r="C77" s="137" t="e">
        <v>#N/A</v>
      </c>
      <c r="D77" s="143">
        <v>62.42991</v>
      </c>
      <c r="E77" s="142">
        <f t="shared" si="6"/>
        <v>52.990532361666673</v>
      </c>
      <c r="F77" s="142">
        <v>62.42991</v>
      </c>
      <c r="G77" s="140"/>
    </row>
    <row r="78" spans="1:7" x14ac:dyDescent="0.25">
      <c r="A78" s="133">
        <f t="shared" si="3"/>
        <v>2019</v>
      </c>
      <c r="B78" s="136">
        <v>43678</v>
      </c>
      <c r="C78" s="137" t="e">
        <v>#N/A</v>
      </c>
      <c r="D78" s="143">
        <v>64.055599999999998</v>
      </c>
      <c r="E78" s="142">
        <f t="shared" si="6"/>
        <v>52.990532361666673</v>
      </c>
      <c r="F78" s="142">
        <v>64.055599999999998</v>
      </c>
      <c r="G78" s="140"/>
    </row>
    <row r="79" spans="1:7" x14ac:dyDescent="0.25">
      <c r="A79" s="133">
        <f t="shared" si="3"/>
        <v>2019</v>
      </c>
      <c r="B79" s="136">
        <v>43709</v>
      </c>
      <c r="C79" s="137" t="e">
        <v>#N/A</v>
      </c>
      <c r="D79" s="143">
        <v>49.259929999999997</v>
      </c>
      <c r="E79" s="142">
        <f t="shared" si="6"/>
        <v>52.990532361666673</v>
      </c>
      <c r="F79" s="142">
        <v>49.259929999999997</v>
      </c>
      <c r="G79" s="140"/>
    </row>
    <row r="80" spans="1:7" x14ac:dyDescent="0.25">
      <c r="A80" s="133">
        <f t="shared" si="3"/>
        <v>2019</v>
      </c>
      <c r="B80" s="136">
        <v>43739</v>
      </c>
      <c r="C80" s="137" t="e">
        <v>#N/A</v>
      </c>
      <c r="D80" s="143">
        <v>48.648119999999999</v>
      </c>
      <c r="E80" s="142">
        <f t="shared" si="6"/>
        <v>52.990532361666673</v>
      </c>
      <c r="F80" s="142">
        <v>48.648119999999999</v>
      </c>
      <c r="G80" s="140"/>
    </row>
    <row r="81" spans="1:7" x14ac:dyDescent="0.25">
      <c r="A81" s="133">
        <f t="shared" si="3"/>
        <v>2019</v>
      </c>
      <c r="B81" s="136">
        <v>43770</v>
      </c>
      <c r="C81" s="137" t="e">
        <v>#N/A</v>
      </c>
      <c r="D81" s="143">
        <v>47.710120000000003</v>
      </c>
      <c r="E81" s="142"/>
      <c r="F81" s="142">
        <v>47.710120000000003</v>
      </c>
      <c r="G81" s="140"/>
    </row>
    <row r="82" spans="1:7" x14ac:dyDescent="0.25">
      <c r="A82" s="133">
        <f t="shared" si="3"/>
        <v>2019</v>
      </c>
      <c r="B82" s="136">
        <v>43800</v>
      </c>
      <c r="C82" s="137" t="e">
        <v>#N/A</v>
      </c>
      <c r="D82" s="143">
        <v>58.677979999999998</v>
      </c>
      <c r="E82" s="142"/>
      <c r="F82" s="142">
        <v>58.677979999999998</v>
      </c>
      <c r="G82" s="140"/>
    </row>
    <row r="83" spans="1:7" x14ac:dyDescent="0.25">
      <c r="A83" s="133">
        <f t="shared" si="3"/>
        <v>2020</v>
      </c>
      <c r="B83" s="136">
        <v>43831</v>
      </c>
      <c r="C83" s="137" t="e">
        <v>#N/A</v>
      </c>
      <c r="D83" s="143">
        <v>65.251670000000004</v>
      </c>
      <c r="E83" s="142"/>
      <c r="F83" s="142">
        <v>65.251670000000004</v>
      </c>
      <c r="G83" s="140"/>
    </row>
    <row r="84" spans="1:7" x14ac:dyDescent="0.25">
      <c r="A84" s="133">
        <f t="shared" si="3"/>
        <v>2020</v>
      </c>
      <c r="B84" s="136">
        <v>43862</v>
      </c>
      <c r="C84" s="137" t="e">
        <v>#N/A</v>
      </c>
      <c r="D84" s="143">
        <v>52.974879999999999</v>
      </c>
      <c r="E84" s="142"/>
      <c r="F84" s="142">
        <v>52.974879999999999</v>
      </c>
      <c r="G84" s="140"/>
    </row>
    <row r="85" spans="1:7" x14ac:dyDescent="0.25">
      <c r="A85" s="133">
        <f t="shared" si="3"/>
        <v>2020</v>
      </c>
      <c r="B85" s="136">
        <v>43891</v>
      </c>
      <c r="C85" s="137" t="e">
        <v>#N/A</v>
      </c>
      <c r="D85" s="143">
        <v>46.231529999999999</v>
      </c>
      <c r="E85" s="142">
        <f t="shared" ref="E85:E92" si="7">AVERAGEIF($A$47:$A$108,A85,$F$47:$F$108)</f>
        <v>49.934551666666664</v>
      </c>
      <c r="F85" s="142">
        <v>46.231529999999999</v>
      </c>
      <c r="G85" s="140"/>
    </row>
    <row r="86" spans="1:7" x14ac:dyDescent="0.25">
      <c r="A86" s="133">
        <f t="shared" si="3"/>
        <v>2020</v>
      </c>
      <c r="B86" s="136">
        <v>43922</v>
      </c>
      <c r="C86" s="137" t="e">
        <v>#N/A</v>
      </c>
      <c r="D86" s="143">
        <v>37.703130000000002</v>
      </c>
      <c r="E86" s="142">
        <f t="shared" si="7"/>
        <v>49.934551666666664</v>
      </c>
      <c r="F86" s="142">
        <v>37.703130000000002</v>
      </c>
      <c r="G86" s="140"/>
    </row>
    <row r="87" spans="1:7" x14ac:dyDescent="0.25">
      <c r="A87" s="133">
        <f t="shared" si="3"/>
        <v>2020</v>
      </c>
      <c r="B87" s="136">
        <v>43952</v>
      </c>
      <c r="C87" s="137" t="e">
        <v>#N/A</v>
      </c>
      <c r="D87" s="143">
        <v>42.67944</v>
      </c>
      <c r="E87" s="142">
        <f t="shared" si="7"/>
        <v>49.934551666666664</v>
      </c>
      <c r="F87" s="142">
        <v>42.67944</v>
      </c>
      <c r="G87" s="140"/>
    </row>
    <row r="88" spans="1:7" x14ac:dyDescent="0.25">
      <c r="A88" s="133">
        <f t="shared" si="3"/>
        <v>2020</v>
      </c>
      <c r="B88" s="136">
        <v>43983</v>
      </c>
      <c r="C88" s="137" t="e">
        <v>#N/A</v>
      </c>
      <c r="D88" s="143">
        <v>49.452309999999997</v>
      </c>
      <c r="E88" s="142">
        <f t="shared" si="7"/>
        <v>49.934551666666664</v>
      </c>
      <c r="F88" s="142">
        <v>49.452309999999997</v>
      </c>
      <c r="G88" s="140"/>
    </row>
    <row r="89" spans="1:7" x14ac:dyDescent="0.25">
      <c r="A89" s="133">
        <f t="shared" si="3"/>
        <v>2020</v>
      </c>
      <c r="B89" s="136">
        <v>44013</v>
      </c>
      <c r="C89" s="137" t="e">
        <v>#N/A</v>
      </c>
      <c r="D89" s="143">
        <v>57.29692</v>
      </c>
      <c r="E89" s="142">
        <f t="shared" si="7"/>
        <v>49.934551666666664</v>
      </c>
      <c r="F89" s="142">
        <v>57.29692</v>
      </c>
      <c r="G89" s="140"/>
    </row>
    <row r="90" spans="1:7" x14ac:dyDescent="0.25">
      <c r="A90" s="133">
        <f t="shared" si="3"/>
        <v>2020</v>
      </c>
      <c r="B90" s="136">
        <v>44044</v>
      </c>
      <c r="C90" s="137" t="e">
        <v>#N/A</v>
      </c>
      <c r="D90" s="143">
        <v>58.047939999999997</v>
      </c>
      <c r="E90" s="142">
        <f t="shared" si="7"/>
        <v>49.934551666666664</v>
      </c>
      <c r="F90" s="142">
        <v>58.047939999999997</v>
      </c>
      <c r="G90" s="140"/>
    </row>
    <row r="91" spans="1:7" x14ac:dyDescent="0.25">
      <c r="A91" s="133">
        <f t="shared" si="3"/>
        <v>2020</v>
      </c>
      <c r="B91" s="136">
        <v>44075</v>
      </c>
      <c r="C91" s="137" t="e">
        <v>#N/A</v>
      </c>
      <c r="D91" s="143">
        <v>45.198329999999999</v>
      </c>
      <c r="E91" s="142">
        <f t="shared" si="7"/>
        <v>49.934551666666664</v>
      </c>
      <c r="F91" s="142">
        <v>45.198329999999999</v>
      </c>
      <c r="G91" s="140"/>
    </row>
    <row r="92" spans="1:7" x14ac:dyDescent="0.25">
      <c r="A92" s="133">
        <f t="shared" si="3"/>
        <v>2020</v>
      </c>
      <c r="B92" s="136">
        <v>44105</v>
      </c>
      <c r="C92" s="137" t="e">
        <v>#N/A</v>
      </c>
      <c r="D92" s="143">
        <v>44.450090000000003</v>
      </c>
      <c r="E92" s="142">
        <f t="shared" si="7"/>
        <v>49.934551666666664</v>
      </c>
      <c r="F92" s="142">
        <v>44.450090000000003</v>
      </c>
      <c r="G92" s="140"/>
    </row>
    <row r="93" spans="1:7" x14ac:dyDescent="0.25">
      <c r="A93" s="133">
        <f t="shared" si="3"/>
        <v>2020</v>
      </c>
      <c r="B93" s="136">
        <v>44136</v>
      </c>
      <c r="C93" s="137" t="e">
        <v>#N/A</v>
      </c>
      <c r="D93" s="143">
        <v>43.950150000000001</v>
      </c>
      <c r="E93" s="142"/>
      <c r="F93" s="142">
        <v>43.950150000000001</v>
      </c>
      <c r="G93" s="140"/>
    </row>
    <row r="94" spans="1:7" x14ac:dyDescent="0.25">
      <c r="A94" s="133">
        <f t="shared" si="3"/>
        <v>2020</v>
      </c>
      <c r="B94" s="136">
        <v>44166</v>
      </c>
      <c r="C94" s="137" t="e">
        <v>#N/A</v>
      </c>
      <c r="D94" s="143">
        <v>55.978230000000003</v>
      </c>
      <c r="E94" s="142"/>
      <c r="F94" s="142">
        <v>55.978230000000003</v>
      </c>
      <c r="G94" s="140"/>
    </row>
    <row r="95" spans="1:7" x14ac:dyDescent="0.25">
      <c r="B95" s="136"/>
    </row>
    <row r="96" spans="1:7" x14ac:dyDescent="0.25">
      <c r="B96" s="136"/>
    </row>
    <row r="97" spans="1:7" x14ac:dyDescent="0.25">
      <c r="B97" s="136"/>
    </row>
    <row r="98" spans="1:7" x14ac:dyDescent="0.25">
      <c r="B98" s="136"/>
    </row>
    <row r="99" spans="1:7" x14ac:dyDescent="0.25">
      <c r="A99" s="5"/>
      <c r="B99" s="5" t="s">
        <v>0</v>
      </c>
    </row>
    <row r="100" spans="1:7" x14ac:dyDescent="0.25">
      <c r="A100">
        <v>2.5</v>
      </c>
      <c r="B100" s="6">
        <v>-80</v>
      </c>
    </row>
    <row r="101" spans="1:7" x14ac:dyDescent="0.25">
      <c r="A101">
        <v>2.5</v>
      </c>
      <c r="B101" s="6">
        <v>20</v>
      </c>
    </row>
    <row r="102" spans="1:7" x14ac:dyDescent="0.25">
      <c r="B102" s="136"/>
    </row>
    <row r="103" spans="1:7" x14ac:dyDescent="0.25">
      <c r="B103" s="136"/>
    </row>
    <row r="104" spans="1:7" x14ac:dyDescent="0.25">
      <c r="B104" s="136"/>
    </row>
    <row r="105" spans="1:7" x14ac:dyDescent="0.25">
      <c r="B105" s="136"/>
    </row>
    <row r="106" spans="1:7" x14ac:dyDescent="0.25">
      <c r="B106" s="136"/>
    </row>
    <row r="107" spans="1:7" x14ac:dyDescent="0.25">
      <c r="B107" s="136"/>
    </row>
    <row r="108" spans="1:7" x14ac:dyDescent="0.25">
      <c r="B108" s="136"/>
    </row>
    <row r="109" spans="1:7" x14ac:dyDescent="0.25">
      <c r="F109" s="142"/>
      <c r="G109" s="140"/>
    </row>
    <row r="110" spans="1:7" x14ac:dyDescent="0.25">
      <c r="F110" s="142"/>
      <c r="G110" s="140"/>
    </row>
    <row r="111" spans="1:7" x14ac:dyDescent="0.25">
      <c r="F111" s="142"/>
      <c r="G111" s="140"/>
    </row>
    <row r="112" spans="1:7" x14ac:dyDescent="0.25">
      <c r="F112" s="142"/>
      <c r="G112" s="140"/>
    </row>
    <row r="113" spans="6:7" x14ac:dyDescent="0.25">
      <c r="F113" s="142"/>
      <c r="G113" s="140"/>
    </row>
    <row r="114" spans="6:7" x14ac:dyDescent="0.25">
      <c r="F114" s="142"/>
      <c r="G114" s="140"/>
    </row>
    <row r="115" spans="6:7" x14ac:dyDescent="0.25">
      <c r="F115" s="142"/>
      <c r="G115" s="140"/>
    </row>
    <row r="116" spans="6:7" x14ac:dyDescent="0.25">
      <c r="F116" s="142"/>
      <c r="G116" s="140"/>
    </row>
    <row r="117" spans="6:7" x14ac:dyDescent="0.25">
      <c r="F117" s="142"/>
      <c r="G117" s="140"/>
    </row>
    <row r="118" spans="6:7" x14ac:dyDescent="0.25">
      <c r="F118" s="142"/>
    </row>
    <row r="119" spans="6:7" x14ac:dyDescent="0.25">
      <c r="F119" s="142"/>
    </row>
    <row r="120" spans="6:7" x14ac:dyDescent="0.25">
      <c r="F120" s="142"/>
    </row>
    <row r="121" spans="6:7" x14ac:dyDescent="0.25">
      <c r="F121" s="142"/>
    </row>
    <row r="122" spans="6:7" x14ac:dyDescent="0.25">
      <c r="F122" s="142"/>
    </row>
    <row r="123" spans="6:7" x14ac:dyDescent="0.25">
      <c r="F123" s="142"/>
    </row>
    <row r="124" spans="6:7" x14ac:dyDescent="0.25">
      <c r="F124" s="142"/>
    </row>
    <row r="125" spans="6:7" x14ac:dyDescent="0.25">
      <c r="F125" s="142"/>
    </row>
    <row r="126" spans="6:7" x14ac:dyDescent="0.25">
      <c r="F126" s="142"/>
    </row>
    <row r="127" spans="6:7" x14ac:dyDescent="0.25">
      <c r="F127" s="142"/>
    </row>
    <row r="128" spans="6:7" x14ac:dyDescent="0.25">
      <c r="F128" s="142"/>
    </row>
    <row r="129" spans="6:6" x14ac:dyDescent="0.25">
      <c r="F129" s="142"/>
    </row>
    <row r="130" spans="6:6" x14ac:dyDescent="0.25">
      <c r="F130" s="142"/>
    </row>
    <row r="131" spans="6:6" x14ac:dyDescent="0.25">
      <c r="F131" s="142"/>
    </row>
    <row r="132" spans="6:6" x14ac:dyDescent="0.25">
      <c r="F132" s="142"/>
    </row>
    <row r="133" spans="6:6" x14ac:dyDescent="0.25">
      <c r="F133" s="142"/>
    </row>
    <row r="134" spans="6:6" x14ac:dyDescent="0.25">
      <c r="F134" s="142"/>
    </row>
    <row r="135" spans="6:6" x14ac:dyDescent="0.25">
      <c r="F135" s="142"/>
    </row>
    <row r="136" spans="6:6" x14ac:dyDescent="0.25">
      <c r="F136" s="142"/>
    </row>
    <row r="137" spans="6:6" x14ac:dyDescent="0.25">
      <c r="F137" s="142"/>
    </row>
    <row r="138" spans="6:6" x14ac:dyDescent="0.25">
      <c r="F138" s="142"/>
    </row>
    <row r="139" spans="6:6" x14ac:dyDescent="0.25">
      <c r="F139" s="142"/>
    </row>
    <row r="140" spans="6:6" x14ac:dyDescent="0.25">
      <c r="F140" s="142"/>
    </row>
    <row r="141" spans="6:6" x14ac:dyDescent="0.25">
      <c r="F141" s="142"/>
    </row>
    <row r="142" spans="6:6" x14ac:dyDescent="0.25">
      <c r="F142" s="142"/>
    </row>
  </sheetData>
  <mergeCells count="2">
    <mergeCell ref="C24:G24"/>
    <mergeCell ref="I24:L24"/>
  </mergeCells>
  <conditionalFormatting sqref="C47">
    <cfRule type="expression" dxfId="21" priority="15" stopIfTrue="1">
      <formula>ISNA(C47)</formula>
    </cfRule>
  </conditionalFormatting>
  <conditionalFormatting sqref="C47">
    <cfRule type="expression" dxfId="20" priority="14" stopIfTrue="1">
      <formula>ISNA(C47)</formula>
    </cfRule>
  </conditionalFormatting>
  <conditionalFormatting sqref="D47">
    <cfRule type="expression" dxfId="19" priority="13" stopIfTrue="1">
      <formula>ISNA(D47)</formula>
    </cfRule>
  </conditionalFormatting>
  <conditionalFormatting sqref="C48:C94">
    <cfRule type="expression" dxfId="18" priority="12" stopIfTrue="1">
      <formula>ISNA(C48)</formula>
    </cfRule>
  </conditionalFormatting>
  <conditionalFormatting sqref="C48:C94">
    <cfRule type="expression" dxfId="17" priority="11" stopIfTrue="1">
      <formula>ISNA(C48)</formula>
    </cfRule>
  </conditionalFormatting>
  <conditionalFormatting sqref="D48:D94">
    <cfRule type="expression" dxfId="16" priority="10" stopIfTrue="1">
      <formula>ISNA(D48)</formula>
    </cfRule>
  </conditionalFormatting>
  <conditionalFormatting sqref="C35">
    <cfRule type="expression" dxfId="15" priority="9" stopIfTrue="1">
      <formula>ISNA(C35)</formula>
    </cfRule>
  </conditionalFormatting>
  <conditionalFormatting sqref="C35">
    <cfRule type="expression" dxfId="14" priority="8" stopIfTrue="1">
      <formula>ISNA(C35)</formula>
    </cfRule>
  </conditionalFormatting>
  <conditionalFormatting sqref="D35">
    <cfRule type="expression" dxfId="13" priority="7" stopIfTrue="1">
      <formula>ISNA(D35)</formula>
    </cfRule>
  </conditionalFormatting>
  <conditionalFormatting sqref="C36:C45">
    <cfRule type="expression" dxfId="12" priority="6" stopIfTrue="1">
      <formula>ISNA(C36)</formula>
    </cfRule>
  </conditionalFormatting>
  <conditionalFormatting sqref="C36:C45">
    <cfRule type="expression" dxfId="11" priority="5" stopIfTrue="1">
      <formula>ISNA(C36)</formula>
    </cfRule>
  </conditionalFormatting>
  <conditionalFormatting sqref="D36:D45">
    <cfRule type="expression" dxfId="10" priority="4" stopIfTrue="1">
      <formula>ISNA(D36)</formula>
    </cfRule>
  </conditionalFormatting>
  <conditionalFormatting sqref="C46">
    <cfRule type="expression" dxfId="9" priority="3" stopIfTrue="1">
      <formula>ISNA(C46)</formula>
    </cfRule>
  </conditionalFormatting>
  <conditionalFormatting sqref="C46">
    <cfRule type="expression" dxfId="8" priority="2" stopIfTrue="1">
      <formula>ISNA(C46)</formula>
    </cfRule>
  </conditionalFormatting>
  <conditionalFormatting sqref="D46">
    <cfRule type="expression" dxfId="7" priority="1" stopIfTrue="1">
      <formula>ISNA(D46)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2:T160"/>
  <sheetViews>
    <sheetView workbookViewId="0"/>
  </sheetViews>
  <sheetFormatPr defaultRowHeight="12.75" x14ac:dyDescent="0.2"/>
  <cols>
    <col min="2" max="2" width="9.140625" customWidth="1"/>
    <col min="17" max="17" width="25.42578125" customWidth="1"/>
  </cols>
  <sheetData>
    <row r="2" spans="1:20" ht="15.75" x14ac:dyDescent="0.25">
      <c r="A2" s="44" t="s">
        <v>547</v>
      </c>
    </row>
    <row r="3" spans="1:20" x14ac:dyDescent="0.2">
      <c r="A3" s="22" t="s">
        <v>16</v>
      </c>
    </row>
    <row r="4" spans="1:20" x14ac:dyDescent="0.2">
      <c r="A4" s="384"/>
      <c r="B4" s="384"/>
      <c r="C4" s="384"/>
      <c r="D4" s="384"/>
      <c r="E4" s="384"/>
      <c r="F4" s="384"/>
      <c r="G4" s="384"/>
      <c r="H4" s="384"/>
      <c r="I4" s="384"/>
      <c r="J4" s="384"/>
      <c r="K4" s="384"/>
    </row>
    <row r="5" spans="1:20" x14ac:dyDescent="0.2">
      <c r="A5" s="384"/>
      <c r="B5" s="384"/>
      <c r="C5" s="384"/>
      <c r="D5" s="384"/>
      <c r="E5" s="384"/>
      <c r="F5" s="384"/>
      <c r="G5" s="384"/>
      <c r="H5" s="384"/>
      <c r="I5" s="384"/>
      <c r="J5" s="384"/>
      <c r="K5" s="384"/>
      <c r="Q5" s="182" t="s">
        <v>369</v>
      </c>
      <c r="R5" s="183"/>
    </row>
    <row r="6" spans="1:20" x14ac:dyDescent="0.2">
      <c r="A6" s="384"/>
      <c r="B6" s="384"/>
      <c r="C6" s="384"/>
      <c r="D6" s="384"/>
      <c r="E6" s="384"/>
      <c r="F6" s="384"/>
      <c r="G6" s="384"/>
      <c r="H6" s="384"/>
      <c r="I6" s="384"/>
      <c r="J6" s="384"/>
      <c r="K6" s="384"/>
      <c r="Q6" s="226" t="s">
        <v>62</v>
      </c>
      <c r="R6" s="227" t="s">
        <v>396</v>
      </c>
      <c r="S6" s="225"/>
      <c r="T6" s="225"/>
    </row>
    <row r="7" spans="1:20" x14ac:dyDescent="0.2">
      <c r="A7" s="384"/>
      <c r="B7" s="384"/>
      <c r="C7" s="384"/>
      <c r="D7" s="384"/>
      <c r="E7" s="384"/>
      <c r="F7" s="384"/>
      <c r="G7" s="384"/>
      <c r="H7" s="384"/>
      <c r="I7" s="384"/>
      <c r="J7" s="384"/>
      <c r="K7" s="384"/>
    </row>
    <row r="8" spans="1:20" x14ac:dyDescent="0.2">
      <c r="A8" s="384"/>
      <c r="B8" s="384"/>
      <c r="C8" s="384"/>
      <c r="D8" s="384"/>
      <c r="E8" s="384"/>
      <c r="F8" s="384"/>
      <c r="G8" s="384"/>
      <c r="H8" s="384"/>
      <c r="I8" s="384"/>
      <c r="J8" s="384"/>
      <c r="K8" s="384"/>
    </row>
    <row r="9" spans="1:20" x14ac:dyDescent="0.2">
      <c r="A9" s="384"/>
      <c r="B9" s="384"/>
      <c r="C9" s="384"/>
      <c r="D9" s="384"/>
      <c r="E9" s="384"/>
      <c r="F9" s="384"/>
      <c r="G9" s="384"/>
      <c r="H9" s="384"/>
      <c r="I9" s="384"/>
      <c r="J9" s="384"/>
      <c r="K9" s="384"/>
    </row>
    <row r="10" spans="1:20" x14ac:dyDescent="0.2">
      <c r="A10" s="384"/>
      <c r="B10" s="384"/>
      <c r="C10" s="384"/>
      <c r="D10" s="384"/>
      <c r="E10" s="384"/>
      <c r="F10" s="384"/>
      <c r="G10" s="384"/>
      <c r="H10" s="384"/>
      <c r="I10" s="384"/>
      <c r="J10" s="384"/>
      <c r="K10" s="384"/>
    </row>
    <row r="11" spans="1:20" x14ac:dyDescent="0.2">
      <c r="A11" s="384"/>
      <c r="B11" s="384"/>
      <c r="C11" s="384"/>
      <c r="D11" s="384"/>
      <c r="E11" s="384"/>
      <c r="F11" s="384"/>
      <c r="G11" s="384"/>
      <c r="H11" s="384"/>
      <c r="I11" s="384"/>
      <c r="J11" s="384"/>
      <c r="K11" s="384"/>
    </row>
    <row r="12" spans="1:20" x14ac:dyDescent="0.2">
      <c r="A12" s="384"/>
      <c r="B12" s="384"/>
      <c r="C12" s="384"/>
      <c r="D12" s="384"/>
      <c r="E12" s="384"/>
      <c r="F12" s="384"/>
      <c r="G12" s="384"/>
      <c r="H12" s="384"/>
      <c r="I12" s="384"/>
      <c r="J12" s="384"/>
      <c r="K12" s="384"/>
    </row>
    <row r="13" spans="1:20" x14ac:dyDescent="0.2">
      <c r="A13" s="384"/>
      <c r="B13" s="384"/>
      <c r="C13" s="384"/>
      <c r="D13" s="384"/>
      <c r="E13" s="384"/>
      <c r="F13" s="384"/>
      <c r="G13" s="384"/>
      <c r="H13" s="384"/>
      <c r="I13" s="384"/>
      <c r="J13" s="384"/>
      <c r="K13" s="384"/>
    </row>
    <row r="14" spans="1:20" x14ac:dyDescent="0.2">
      <c r="A14" s="384"/>
      <c r="B14" s="384"/>
      <c r="C14" s="384"/>
      <c r="D14" s="384"/>
      <c r="E14" s="384"/>
      <c r="F14" s="384"/>
      <c r="G14" s="384"/>
      <c r="H14" s="384"/>
      <c r="I14" s="384"/>
      <c r="J14" s="384"/>
      <c r="K14" s="384"/>
    </row>
    <row r="15" spans="1:20" x14ac:dyDescent="0.2">
      <c r="A15" s="384"/>
      <c r="B15" s="384"/>
      <c r="C15" s="384"/>
      <c r="D15" s="384"/>
      <c r="E15" s="384"/>
      <c r="F15" s="384"/>
      <c r="G15" s="384"/>
      <c r="H15" s="384"/>
      <c r="I15" s="384"/>
      <c r="J15" s="384"/>
      <c r="K15" s="384"/>
    </row>
    <row r="16" spans="1:20" x14ac:dyDescent="0.2">
      <c r="A16" s="384"/>
      <c r="B16" s="384"/>
      <c r="C16" s="384"/>
      <c r="D16" s="384"/>
      <c r="E16" s="384"/>
      <c r="F16" s="384"/>
      <c r="G16" s="384"/>
      <c r="H16" s="384"/>
      <c r="I16" s="384"/>
      <c r="J16" s="384"/>
      <c r="K16" s="384"/>
    </row>
    <row r="17" spans="1:11" x14ac:dyDescent="0.2">
      <c r="A17" s="384"/>
      <c r="B17" s="384"/>
      <c r="C17" s="384"/>
      <c r="D17" s="384"/>
      <c r="E17" s="384"/>
      <c r="F17" s="384"/>
      <c r="G17" s="384"/>
      <c r="H17" s="384"/>
      <c r="I17" s="384"/>
      <c r="J17" s="384"/>
      <c r="K17" s="384"/>
    </row>
    <row r="18" spans="1:11" x14ac:dyDescent="0.2">
      <c r="A18" s="384"/>
      <c r="B18" s="384"/>
      <c r="C18" s="384"/>
      <c r="D18" s="384"/>
      <c r="E18" s="384"/>
      <c r="F18" s="384"/>
      <c r="G18" s="384"/>
      <c r="H18" s="384"/>
      <c r="I18" s="384"/>
      <c r="J18" s="384"/>
      <c r="K18" s="384"/>
    </row>
    <row r="19" spans="1:11" x14ac:dyDescent="0.2">
      <c r="A19" s="384"/>
      <c r="B19" s="384"/>
      <c r="C19" s="384"/>
      <c r="D19" s="384"/>
      <c r="E19" s="384"/>
      <c r="F19" s="384"/>
      <c r="G19" s="384"/>
      <c r="H19" s="384"/>
      <c r="I19" s="384"/>
      <c r="J19" s="384"/>
      <c r="K19" s="384"/>
    </row>
    <row r="20" spans="1:11" x14ac:dyDescent="0.2">
      <c r="A20" s="384"/>
      <c r="B20" s="384"/>
      <c r="C20" s="384"/>
      <c r="D20" s="384"/>
      <c r="E20" s="384"/>
      <c r="F20" s="384"/>
      <c r="G20" s="384"/>
      <c r="H20" s="384"/>
      <c r="I20" s="384"/>
      <c r="J20" s="384"/>
      <c r="K20" s="384"/>
    </row>
    <row r="21" spans="1:11" x14ac:dyDescent="0.2">
      <c r="A21" s="384"/>
      <c r="B21" s="384"/>
      <c r="C21" s="384"/>
      <c r="D21" s="384"/>
      <c r="E21" s="384"/>
      <c r="F21" s="384"/>
      <c r="G21" s="384"/>
      <c r="H21" s="384"/>
      <c r="I21" s="384"/>
      <c r="J21" s="384"/>
      <c r="K21" s="384"/>
    </row>
    <row r="22" spans="1:11" x14ac:dyDescent="0.2">
      <c r="A22" s="384"/>
      <c r="B22" s="384"/>
      <c r="C22" s="384"/>
      <c r="D22" s="384"/>
      <c r="E22" s="384"/>
      <c r="F22" s="384"/>
      <c r="G22" s="384"/>
      <c r="H22" s="384"/>
      <c r="I22" s="384"/>
      <c r="J22" s="384"/>
      <c r="K22" s="384"/>
    </row>
    <row r="23" spans="1:11" x14ac:dyDescent="0.2">
      <c r="A23" s="384"/>
      <c r="B23" s="384"/>
      <c r="C23" s="384"/>
      <c r="D23" s="384"/>
      <c r="E23" s="384"/>
      <c r="F23" s="384"/>
      <c r="G23" s="384"/>
      <c r="H23" s="384"/>
      <c r="I23" s="384"/>
      <c r="J23" s="384"/>
      <c r="K23" s="384"/>
    </row>
    <row r="24" spans="1:11" x14ac:dyDescent="0.2">
      <c r="A24" s="384"/>
      <c r="B24" s="384"/>
      <c r="C24" s="384"/>
      <c r="D24" s="384"/>
      <c r="E24" s="384"/>
      <c r="F24" s="384"/>
      <c r="G24" s="384"/>
      <c r="H24" s="384"/>
      <c r="I24" s="384"/>
      <c r="J24" s="384"/>
      <c r="K24" s="384"/>
    </row>
    <row r="25" spans="1:11" x14ac:dyDescent="0.2">
      <c r="A25" s="30"/>
      <c r="B25" s="589" t="s">
        <v>62</v>
      </c>
      <c r="C25" s="589"/>
      <c r="D25" s="589"/>
      <c r="E25" s="589"/>
    </row>
    <row r="26" spans="1:11" x14ac:dyDescent="0.2">
      <c r="A26" s="30"/>
      <c r="B26" s="74"/>
      <c r="C26" s="588" t="s">
        <v>588</v>
      </c>
      <c r="D26" s="588"/>
      <c r="E26" s="588"/>
    </row>
    <row r="27" spans="1:11" x14ac:dyDescent="0.2">
      <c r="A27" s="77"/>
      <c r="B27" s="75" t="s">
        <v>525</v>
      </c>
      <c r="C27" s="433" t="s">
        <v>8</v>
      </c>
      <c r="D27" s="433" t="s">
        <v>9</v>
      </c>
      <c r="E27" s="76" t="s">
        <v>13</v>
      </c>
    </row>
    <row r="28" spans="1:11" x14ac:dyDescent="0.2">
      <c r="A28" s="529">
        <v>40544</v>
      </c>
      <c r="B28" s="78">
        <v>164.57453000000001</v>
      </c>
      <c r="C28" s="78">
        <f>MIN($B$52,$B$40,$B$28,$B$64,$B$76,$B$88,$B$100,$B$112)</f>
        <v>123.51349500000001</v>
      </c>
      <c r="D28" s="78">
        <f>MAX($B$52,$B$40,$B$28,$B$64,$B$76,$B$88,$B$100,$B$112)</f>
        <v>187.203047</v>
      </c>
      <c r="E28" s="79">
        <f t="shared" ref="E28:E91" si="0">D28-C28</f>
        <v>63.689551999999992</v>
      </c>
    </row>
    <row r="29" spans="1:11" x14ac:dyDescent="0.2">
      <c r="A29" s="529">
        <v>40575</v>
      </c>
      <c r="B29" s="78">
        <v>161.06355400000001</v>
      </c>
      <c r="C29" s="78">
        <f>MIN($B$53,$B$41,$B$29,$B$65,$B$77,$B$89,$B$101,$B$113)</f>
        <v>119.90428300000001</v>
      </c>
      <c r="D29" s="78">
        <f>MAX($B$53,$B$41,$B$29,$B$65,$B$77,$B$89,$B$101,$B$113)</f>
        <v>187.06361799999999</v>
      </c>
      <c r="E29" s="79">
        <f t="shared" si="0"/>
        <v>67.159334999999984</v>
      </c>
    </row>
    <row r="30" spans="1:11" x14ac:dyDescent="0.2">
      <c r="A30" s="529">
        <v>40603</v>
      </c>
      <c r="B30" s="78">
        <v>166.255223</v>
      </c>
      <c r="C30" s="78">
        <f>MIN($B$54,$B$42,$B$30,$B$66,$B$78,$B$90,$B$102,$B$114)</f>
        <v>118.260238</v>
      </c>
      <c r="D30" s="78">
        <f>MAX($B$54,$B$42,$B$30,$B$66,$B$78,$B$90,$B$102,$B$114)</f>
        <v>195.37981099999999</v>
      </c>
      <c r="E30" s="79">
        <f t="shared" si="0"/>
        <v>77.119572999999988</v>
      </c>
    </row>
    <row r="31" spans="1:11" x14ac:dyDescent="0.2">
      <c r="A31" s="529">
        <v>40634</v>
      </c>
      <c r="B31" s="78">
        <v>173.42745400000001</v>
      </c>
      <c r="C31" s="78">
        <f>MIN($B$55,$B$43,$B$31,$B$67,$B$79,$B$91,$B$103,$B$115)</f>
        <v>128.92501799999999</v>
      </c>
      <c r="D31" s="78">
        <f>MAX($B$55,$B$43,$B$31,$B$67,$B$79,$B$91,$B$103,$B$115)</f>
        <v>202.26539299999999</v>
      </c>
      <c r="E31" s="79">
        <f t="shared" si="0"/>
        <v>73.340374999999995</v>
      </c>
    </row>
    <row r="32" spans="1:11" x14ac:dyDescent="0.2">
      <c r="A32" s="529">
        <v>40664</v>
      </c>
      <c r="B32" s="78">
        <v>174.09295800000001</v>
      </c>
      <c r="C32" s="78">
        <f>MIN($B$56,$B$44,$B$32,$B$68,$B$80,$B$92,$B$104,$B$116)</f>
        <v>128.36279999999999</v>
      </c>
      <c r="D32" s="78">
        <f>MAX($B$56,$B$44,$B$32,$B$68,$B$80,$B$92,$B$104,$B$116)</f>
        <v>203.13744500000001</v>
      </c>
      <c r="E32" s="79">
        <f t="shared" si="0"/>
        <v>74.774645000000021</v>
      </c>
    </row>
    <row r="33" spans="1:5" x14ac:dyDescent="0.2">
      <c r="A33" s="529">
        <v>40695</v>
      </c>
      <c r="B33" s="78">
        <v>165.14904999999999</v>
      </c>
      <c r="C33" s="78">
        <f>MIN($B$57,$B$45,$B$33,$B$69,$B$81,$B$93,$B$105,$B$117)</f>
        <v>121.44792099999999</v>
      </c>
      <c r="D33" s="78">
        <f>MAX($B$57,$B$45,$B$33,$B$69,$B$81,$B$93,$B$105,$B$117)</f>
        <v>197.92399</v>
      </c>
      <c r="E33" s="79">
        <f t="shared" si="0"/>
        <v>76.47606900000001</v>
      </c>
    </row>
    <row r="34" spans="1:5" x14ac:dyDescent="0.2">
      <c r="A34" s="529">
        <v>40725</v>
      </c>
      <c r="B34" s="78">
        <v>147.296233</v>
      </c>
      <c r="C34" s="78">
        <f>MIN($B$58,$B$46,$B$34,$B$70,$B$82,$B$94,$B$106,$B$118)</f>
        <v>110.731427</v>
      </c>
      <c r="D34" s="78">
        <f>MAX($B$58,$B$46,$B$34,$B$70,$B$82,$B$94,$B$106,$B$118)</f>
        <v>183.95845399999999</v>
      </c>
      <c r="E34" s="79">
        <f t="shared" si="0"/>
        <v>73.227026999999993</v>
      </c>
    </row>
    <row r="35" spans="1:5" x14ac:dyDescent="0.2">
      <c r="A35" s="529">
        <v>40756</v>
      </c>
      <c r="B35" s="78">
        <v>138.52697699999999</v>
      </c>
      <c r="C35" s="78">
        <f>MIN($B$59,$B$47,$B$35,$B$71,$B$83,$B$95,$B$107,$B$119)</f>
        <v>104.138159</v>
      </c>
      <c r="D35" s="78">
        <f>MAX($B$59,$B$47,$B$35,$B$71,$B$83,$B$95,$B$107,$B$119)</f>
        <v>178.536947</v>
      </c>
      <c r="E35" s="79">
        <f t="shared" si="0"/>
        <v>74.398787999999996</v>
      </c>
    </row>
    <row r="36" spans="1:5" x14ac:dyDescent="0.2">
      <c r="A36" s="529">
        <v>40787</v>
      </c>
      <c r="B36" s="78">
        <v>143.710892</v>
      </c>
      <c r="C36" s="78">
        <f>MIN($B$60,$B$48,$B$36,$B$72,$B$84,$B$96,$B$108,$B$120)</f>
        <v>100.71674299999999</v>
      </c>
      <c r="D36" s="78">
        <f>MAX($B$60,$B$48,$B$36,$B$72,$B$84,$B$96,$B$108,$B$120)</f>
        <v>182.01965100000001</v>
      </c>
      <c r="E36" s="79">
        <f t="shared" si="0"/>
        <v>81.302908000000016</v>
      </c>
    </row>
    <row r="37" spans="1:5" x14ac:dyDescent="0.2">
      <c r="A37" s="529">
        <v>40817</v>
      </c>
      <c r="B37" s="78">
        <v>156.195866</v>
      </c>
      <c r="C37" s="78">
        <f>MIN($B$61,$B$49,$B$37,$B$73,$B$85,$B$97,$B$109,$B$121)</f>
        <v>105.19275</v>
      </c>
      <c r="D37" s="78">
        <f>MAX($B$61,$B$49,$B$37,$B$73,$B$85,$B$97,$B$109,$B$121)</f>
        <v>186.39613399999999</v>
      </c>
      <c r="E37" s="79">
        <f t="shared" si="0"/>
        <v>81.203383999999986</v>
      </c>
    </row>
    <row r="38" spans="1:5" x14ac:dyDescent="0.2">
      <c r="A38" s="529">
        <v>40848</v>
      </c>
      <c r="B38" s="78">
        <v>167.754198</v>
      </c>
      <c r="C38" s="78">
        <f>MIN($B$62,$B$50,$B$38,$B$74,$B$86,$B$98,$B$110,$B$122)</f>
        <v>104.423017</v>
      </c>
      <c r="D38" s="78">
        <f>MAX($B$62,$B$50,$B$38,$B$74,$B$86,$B$98,$B$110,$B$122)</f>
        <v>188.594571</v>
      </c>
      <c r="E38" s="79">
        <f t="shared" si="0"/>
        <v>84.171554</v>
      </c>
    </row>
    <row r="39" spans="1:5" x14ac:dyDescent="0.2">
      <c r="A39" s="529">
        <v>40878</v>
      </c>
      <c r="B39" s="78">
        <v>172.38668000000001</v>
      </c>
      <c r="C39" s="78">
        <f>MIN($B$63,$B$51,$B$39,$B$75,$B$87,$B$99,$B$111,$B$123)</f>
        <v>103.5723</v>
      </c>
      <c r="D39" s="78">
        <f>MAX($B$63,$B$51,$B$39,$B$75,$B$87,$B$99,$B$111,$B$123)</f>
        <v>195.54803699999999</v>
      </c>
      <c r="E39" s="79">
        <f t="shared" si="0"/>
        <v>91.975736999999995</v>
      </c>
    </row>
    <row r="40" spans="1:5" x14ac:dyDescent="0.2">
      <c r="A40" s="529">
        <v>40909</v>
      </c>
      <c r="B40" s="78">
        <v>180.091309</v>
      </c>
      <c r="C40" s="78">
        <f>MIN($B$52,$B$40,$B$28,$B$64,$B$76,$B$88,$B$100,$B$112)</f>
        <v>123.51349500000001</v>
      </c>
      <c r="D40" s="78">
        <f>MAX($B$52,$B$40,$B$28,$B$64,$B$76,$B$88,$B$100,$B$112)</f>
        <v>187.203047</v>
      </c>
      <c r="E40" s="79">
        <f t="shared" si="0"/>
        <v>63.689551999999992</v>
      </c>
    </row>
    <row r="41" spans="1:5" x14ac:dyDescent="0.2">
      <c r="A41" s="529">
        <v>40940</v>
      </c>
      <c r="B41" s="78">
        <v>186.86552</v>
      </c>
      <c r="C41" s="78">
        <f>MIN($B$53,$B$41,$B$29,$B$65,$B$77,$B$89,$B$101,$B$113)</f>
        <v>119.90428300000001</v>
      </c>
      <c r="D41" s="78">
        <f>MAX($B$53,$B$41,$B$29,$B$65,$B$77,$B$89,$B$101,$B$113)</f>
        <v>187.06361799999999</v>
      </c>
      <c r="E41" s="79">
        <f t="shared" si="0"/>
        <v>67.159334999999984</v>
      </c>
    </row>
    <row r="42" spans="1:5" x14ac:dyDescent="0.2">
      <c r="A42" s="529">
        <v>40969</v>
      </c>
      <c r="B42" s="78">
        <v>195.37981099999999</v>
      </c>
      <c r="C42" s="78">
        <f>MIN($B$54,$B$42,$B$30,$B$66,$B$78,$B$90,$B$102,$B$114)</f>
        <v>118.260238</v>
      </c>
      <c r="D42" s="78">
        <f>MAX($B$54,$B$42,$B$30,$B$66,$B$78,$B$90,$B$102,$B$114)</f>
        <v>195.37981099999999</v>
      </c>
      <c r="E42" s="79">
        <f t="shared" si="0"/>
        <v>77.119572999999988</v>
      </c>
    </row>
    <row r="43" spans="1:5" x14ac:dyDescent="0.2">
      <c r="A43" s="529">
        <v>41000</v>
      </c>
      <c r="B43" s="78">
        <v>202.26539299999999</v>
      </c>
      <c r="C43" s="78">
        <f>MIN($B$55,$B$43,$B$31,$B$67,$B$79,$B$91,$B$103,$B$115)</f>
        <v>128.92501799999999</v>
      </c>
      <c r="D43" s="78">
        <f>MAX($B$55,$B$43,$B$31,$B$67,$B$79,$B$91,$B$103,$B$115)</f>
        <v>202.26539299999999</v>
      </c>
      <c r="E43" s="79">
        <f t="shared" si="0"/>
        <v>73.340374999999995</v>
      </c>
    </row>
    <row r="44" spans="1:5" x14ac:dyDescent="0.2">
      <c r="A44" s="529">
        <v>41030</v>
      </c>
      <c r="B44" s="78">
        <v>203.13744500000001</v>
      </c>
      <c r="C44" s="78">
        <f>MIN($B$56,$B$44,$B$32,$B$68,$B$80,$B$92,$B$104,$B$116)</f>
        <v>128.36279999999999</v>
      </c>
      <c r="D44" s="78">
        <f>MAX($B$56,$B$44,$B$32,$B$68,$B$80,$B$92,$B$104,$B$116)</f>
        <v>203.13744500000001</v>
      </c>
      <c r="E44" s="79">
        <f t="shared" si="0"/>
        <v>74.774645000000021</v>
      </c>
    </row>
    <row r="45" spans="1:5" x14ac:dyDescent="0.2">
      <c r="A45" s="529">
        <v>41061</v>
      </c>
      <c r="B45" s="78">
        <v>197.92399</v>
      </c>
      <c r="C45" s="78">
        <f>MIN($B$57,$B$45,$B$33,$B$69,$B$81,$B$93,$B$105,$B$117)</f>
        <v>121.44792099999999</v>
      </c>
      <c r="D45" s="78">
        <f>MAX($B$57,$B$45,$B$33,$B$69,$B$81,$B$93,$B$105,$B$117)</f>
        <v>197.92399</v>
      </c>
      <c r="E45" s="79">
        <f t="shared" si="0"/>
        <v>76.47606900000001</v>
      </c>
    </row>
    <row r="46" spans="1:5" x14ac:dyDescent="0.2">
      <c r="A46" s="529">
        <v>41091</v>
      </c>
      <c r="B46" s="78">
        <v>183.95845399999999</v>
      </c>
      <c r="C46" s="78">
        <f>MIN($B$58,$B$46,$B$34,$B$70,$B$82,$B$94,$B$106,$B$118)</f>
        <v>110.731427</v>
      </c>
      <c r="D46" s="78">
        <f>MAX($B$58,$B$46,$B$34,$B$70,$B$82,$B$94,$B$106,$B$118)</f>
        <v>183.95845399999999</v>
      </c>
      <c r="E46" s="79">
        <f t="shared" si="0"/>
        <v>73.227026999999993</v>
      </c>
    </row>
    <row r="47" spans="1:5" x14ac:dyDescent="0.2">
      <c r="A47" s="529">
        <v>41122</v>
      </c>
      <c r="B47" s="78">
        <v>178.536947</v>
      </c>
      <c r="C47" s="78">
        <f>MIN($B$59,$B$47,$B$35,$B$71,$B$83,$B$95,$B$107,$B$119)</f>
        <v>104.138159</v>
      </c>
      <c r="D47" s="78">
        <f>MAX($B$59,$B$47,$B$35,$B$71,$B$83,$B$95,$B$107,$B$119)</f>
        <v>178.536947</v>
      </c>
      <c r="E47" s="79">
        <f t="shared" si="0"/>
        <v>74.398787999999996</v>
      </c>
    </row>
    <row r="48" spans="1:5" x14ac:dyDescent="0.2">
      <c r="A48" s="529">
        <v>41153</v>
      </c>
      <c r="B48" s="78">
        <v>182.01965100000001</v>
      </c>
      <c r="C48" s="78">
        <f>MIN($B$60,$B$48,$B$36,$B$72,$B$84,$B$96,$B$108,$B$120)</f>
        <v>100.71674299999999</v>
      </c>
      <c r="D48" s="78">
        <f>MAX($B$60,$B$48,$B$36,$B$72,$B$84,$B$96,$B$108,$B$120)</f>
        <v>182.01965100000001</v>
      </c>
      <c r="E48" s="79">
        <f t="shared" si="0"/>
        <v>81.302908000000016</v>
      </c>
    </row>
    <row r="49" spans="1:5" x14ac:dyDescent="0.2">
      <c r="A49" s="529">
        <v>41183</v>
      </c>
      <c r="B49" s="78">
        <v>186.39613399999999</v>
      </c>
      <c r="C49" s="78">
        <f>MIN($B$61,$B$49,$B$37,$B$73,$B$85,$B$97,$B$109,$B$121)</f>
        <v>105.19275</v>
      </c>
      <c r="D49" s="78">
        <f>MAX($B$61,$B$49,$B$37,$B$73,$B$85,$B$97,$B$109,$B$121)</f>
        <v>186.39613399999999</v>
      </c>
      <c r="E49" s="79">
        <f t="shared" si="0"/>
        <v>81.203383999999986</v>
      </c>
    </row>
    <row r="50" spans="1:5" x14ac:dyDescent="0.2">
      <c r="A50" s="529">
        <v>41214</v>
      </c>
      <c r="B50" s="78">
        <v>188.291324</v>
      </c>
      <c r="C50" s="78">
        <f>MIN($B$62,$B$50,$B$38,$B$74,$B$86,$B$98,$B$110,$B$122)</f>
        <v>104.423017</v>
      </c>
      <c r="D50" s="78">
        <f>MAX($B$62,$B$50,$B$38,$B$74,$B$86,$B$98,$B$110,$B$122)</f>
        <v>188.594571</v>
      </c>
      <c r="E50" s="79">
        <f t="shared" si="0"/>
        <v>84.171554</v>
      </c>
    </row>
    <row r="51" spans="1:5" x14ac:dyDescent="0.2">
      <c r="A51" s="529">
        <v>41244</v>
      </c>
      <c r="B51" s="78">
        <v>185.11583300000001</v>
      </c>
      <c r="C51" s="78">
        <f>MIN($B$63,$B$51,$B$39,$B$75,$B$87,$B$99,$B$111,$B$123)</f>
        <v>103.5723</v>
      </c>
      <c r="D51" s="78">
        <f>MAX($B$63,$B$51,$B$39,$B$75,$B$87,$B$99,$B$111,$B$123)</f>
        <v>195.54803699999999</v>
      </c>
      <c r="E51" s="79">
        <f t="shared" si="0"/>
        <v>91.975736999999995</v>
      </c>
    </row>
    <row r="52" spans="1:5" x14ac:dyDescent="0.2">
      <c r="A52" s="529">
        <v>41275</v>
      </c>
      <c r="B52" s="78">
        <v>178.85896299999999</v>
      </c>
      <c r="C52" s="78">
        <f>MIN($B$52,$B$40,$B$28,$B$64,$B$76,$B$88,$B$100,$B$112)</f>
        <v>123.51349500000001</v>
      </c>
      <c r="D52" s="78">
        <f>MAX($B$52,$B$40,$B$28,$B$64,$B$76,$B$88,$B$100,$B$112)</f>
        <v>187.203047</v>
      </c>
      <c r="E52" s="79">
        <f t="shared" si="0"/>
        <v>63.689551999999992</v>
      </c>
    </row>
    <row r="53" spans="1:5" x14ac:dyDescent="0.2">
      <c r="A53" s="529">
        <v>41306</v>
      </c>
      <c r="B53" s="78">
        <v>175.56505300000001</v>
      </c>
      <c r="C53" s="78">
        <f>MIN($B$53,$B$41,$B$29,$B$65,$B$77,$B$89,$B$101,$B$113)</f>
        <v>119.90428300000001</v>
      </c>
      <c r="D53" s="78">
        <f>MAX($B$53,$B$41,$B$29,$B$65,$B$77,$B$89,$B$101,$B$113)</f>
        <v>187.06361799999999</v>
      </c>
      <c r="E53" s="79">
        <f t="shared" si="0"/>
        <v>67.159334999999984</v>
      </c>
    </row>
    <row r="54" spans="1:5" x14ac:dyDescent="0.2">
      <c r="A54" s="529">
        <v>41334</v>
      </c>
      <c r="B54" s="78">
        <v>171.73636999999999</v>
      </c>
      <c r="C54" s="78">
        <f>MIN($B$54,$B$42,$B$30,$B$66,$B$78,$B$90,$B$102,$B$114)</f>
        <v>118.260238</v>
      </c>
      <c r="D54" s="78">
        <f>MAX($B$54,$B$42,$B$30,$B$66,$B$78,$B$90,$B$102,$B$114)</f>
        <v>195.37981099999999</v>
      </c>
      <c r="E54" s="79">
        <f t="shared" si="0"/>
        <v>77.119572999999988</v>
      </c>
    </row>
    <row r="55" spans="1:5" x14ac:dyDescent="0.2">
      <c r="A55" s="529">
        <v>41365</v>
      </c>
      <c r="B55" s="78">
        <v>173.014216</v>
      </c>
      <c r="C55" s="78">
        <f>MIN($B$55,$B$43,$B$31,$B$67,$B$79,$B$91,$B$103,$B$115)</f>
        <v>128.92501799999999</v>
      </c>
      <c r="D55" s="78">
        <f>MAX($B$55,$B$43,$B$31,$B$67,$B$79,$B$91,$B$103,$B$115)</f>
        <v>202.26539299999999</v>
      </c>
      <c r="E55" s="79">
        <f t="shared" si="0"/>
        <v>73.340374999999995</v>
      </c>
    </row>
    <row r="56" spans="1:5" x14ac:dyDescent="0.2">
      <c r="A56" s="529">
        <v>41395</v>
      </c>
      <c r="B56" s="78">
        <v>177.17407700000001</v>
      </c>
      <c r="C56" s="78">
        <f>MIN($B$56,$B$44,$B$32,$B$68,$B$80,$B$92,$B$104,$B$116)</f>
        <v>128.36279999999999</v>
      </c>
      <c r="D56" s="78">
        <f>MAX($B$56,$B$44,$B$32,$B$68,$B$80,$B$92,$B$104,$B$116)</f>
        <v>203.13744500000001</v>
      </c>
      <c r="E56" s="79">
        <f t="shared" si="0"/>
        <v>74.774645000000021</v>
      </c>
    </row>
    <row r="57" spans="1:5" x14ac:dyDescent="0.2">
      <c r="A57" s="529">
        <v>41426</v>
      </c>
      <c r="B57" s="78">
        <v>171.12356399999999</v>
      </c>
      <c r="C57" s="78">
        <f>MIN($B$57,$B$45,$B$33,$B$69,$B$81,$B$93,$B$105,$B$117)</f>
        <v>121.44792099999999</v>
      </c>
      <c r="D57" s="78">
        <f>MAX($B$57,$B$45,$B$33,$B$69,$B$81,$B$93,$B$105,$B$117)</f>
        <v>197.92399</v>
      </c>
      <c r="E57" s="79">
        <f t="shared" si="0"/>
        <v>76.47606900000001</v>
      </c>
    </row>
    <row r="58" spans="1:5" x14ac:dyDescent="0.2">
      <c r="A58" s="529">
        <v>41456</v>
      </c>
      <c r="B58" s="78">
        <v>160.019272</v>
      </c>
      <c r="C58" s="78">
        <f>MIN($B$58,$B$46,$B$34,$B$70,$B$82,$B$94,$B$106,$B$118)</f>
        <v>110.731427</v>
      </c>
      <c r="D58" s="78">
        <f>MAX($B$58,$B$46,$B$34,$B$70,$B$82,$B$94,$B$106,$B$118)</f>
        <v>183.95845399999999</v>
      </c>
      <c r="E58" s="79">
        <f t="shared" si="0"/>
        <v>73.227026999999993</v>
      </c>
    </row>
    <row r="59" spans="1:5" x14ac:dyDescent="0.2">
      <c r="A59" s="529">
        <v>41487</v>
      </c>
      <c r="B59" s="78">
        <v>154.567047</v>
      </c>
      <c r="C59" s="78">
        <f>MIN($B$59,$B$47,$B$35,$B$71,$B$83,$B$95,$B$107,$B$119)</f>
        <v>104.138159</v>
      </c>
      <c r="D59" s="78">
        <f>MAX($B$59,$B$47,$B$35,$B$71,$B$83,$B$95,$B$107,$B$119)</f>
        <v>178.536947</v>
      </c>
      <c r="E59" s="79">
        <f t="shared" si="0"/>
        <v>74.398787999999996</v>
      </c>
    </row>
    <row r="60" spans="1:5" x14ac:dyDescent="0.2">
      <c r="A60" s="529">
        <v>41518</v>
      </c>
      <c r="B60" s="78">
        <v>152.693941</v>
      </c>
      <c r="C60" s="78">
        <f>MIN($B$60,$B$48,$B$36,$B$72,$B$84,$B$96,$B$108,$B$120)</f>
        <v>100.71674299999999</v>
      </c>
      <c r="D60" s="78">
        <f>MAX($B$60,$B$48,$B$36,$B$72,$B$84,$B$96,$B$108,$B$120)</f>
        <v>182.01965100000001</v>
      </c>
      <c r="E60" s="79">
        <f t="shared" si="0"/>
        <v>81.302908000000016</v>
      </c>
    </row>
    <row r="61" spans="1:5" x14ac:dyDescent="0.2">
      <c r="A61" s="529">
        <v>41548</v>
      </c>
      <c r="B61" s="78">
        <v>154.19420600000001</v>
      </c>
      <c r="C61" s="78">
        <f>MIN($B$61,$B$49,$B$37,$B$73,$B$85,$B$97,$B$109,$B$121)</f>
        <v>105.19275</v>
      </c>
      <c r="D61" s="78">
        <f>MAX($B$61,$B$49,$B$37,$B$73,$B$85,$B$97,$B$109,$B$121)</f>
        <v>186.39613399999999</v>
      </c>
      <c r="E61" s="79">
        <f t="shared" si="0"/>
        <v>81.203383999999986</v>
      </c>
    </row>
    <row r="62" spans="1:5" x14ac:dyDescent="0.2">
      <c r="A62" s="529">
        <v>41579</v>
      </c>
      <c r="B62" s="78">
        <v>156.24880999999999</v>
      </c>
      <c r="C62" s="78">
        <f>MIN($B$62,$B$50,$B$38,$B$74,$B$86,$B$98,$B$110,$B$122)</f>
        <v>104.423017</v>
      </c>
      <c r="D62" s="78">
        <f>MAX($B$62,$B$50,$B$38,$B$74,$B$86,$B$98,$B$110,$B$122)</f>
        <v>188.594571</v>
      </c>
      <c r="E62" s="79">
        <f t="shared" si="0"/>
        <v>84.171554</v>
      </c>
    </row>
    <row r="63" spans="1:5" x14ac:dyDescent="0.2">
      <c r="A63" s="529">
        <v>41609</v>
      </c>
      <c r="B63" s="78">
        <v>147.88424699999999</v>
      </c>
      <c r="C63" s="78">
        <f>MIN($B$63,$B$51,$B$39,$B$75,$B$87,$B$99,$B$111,$B$123)</f>
        <v>103.5723</v>
      </c>
      <c r="D63" s="78">
        <f>MAX($B$63,$B$51,$B$39,$B$75,$B$87,$B$99,$B$111,$B$123)</f>
        <v>195.54803699999999</v>
      </c>
      <c r="E63" s="79">
        <f t="shared" si="0"/>
        <v>91.975736999999995</v>
      </c>
    </row>
    <row r="64" spans="1:5" x14ac:dyDescent="0.2">
      <c r="A64" s="529">
        <v>41640</v>
      </c>
      <c r="B64" s="78">
        <v>133.70472699999999</v>
      </c>
      <c r="C64" s="78">
        <f>MIN($B$52,$B$40,$B$28,$B$64,$B$76,$B$88,$B$100,$B$112)</f>
        <v>123.51349500000001</v>
      </c>
      <c r="D64" s="78">
        <f>MAX($B$52,$B$40,$B$28,$B$64,$B$76,$B$88,$B$100,$B$112)</f>
        <v>187.203047</v>
      </c>
      <c r="E64" s="79">
        <f t="shared" si="0"/>
        <v>63.689551999999992</v>
      </c>
    </row>
    <row r="65" spans="1:6" x14ac:dyDescent="0.2">
      <c r="A65" s="529">
        <v>41671</v>
      </c>
      <c r="B65" s="78">
        <v>119.90428300000001</v>
      </c>
      <c r="C65" s="78">
        <f>MIN($B$53,$B$41,$B$29,$B$65,$B$77,$B$89,$B$101,$B$113)</f>
        <v>119.90428300000001</v>
      </c>
      <c r="D65" s="78">
        <f>MAX($B$53,$B$41,$B$29,$B$65,$B$77,$B$89,$B$101,$B$113)</f>
        <v>187.06361799999999</v>
      </c>
      <c r="E65" s="79">
        <f t="shared" si="0"/>
        <v>67.159334999999984</v>
      </c>
    </row>
    <row r="66" spans="1:6" x14ac:dyDescent="0.2">
      <c r="A66" s="529">
        <v>41699</v>
      </c>
      <c r="B66" s="78">
        <v>118.260238</v>
      </c>
      <c r="C66" s="78">
        <f>MIN($B$54,$B$42,$B$30,$B$66,$B$78,$B$90,$B$102,$B$114)</f>
        <v>118.260238</v>
      </c>
      <c r="D66" s="78">
        <f>MAX($B$54,$B$42,$B$30,$B$66,$B$78,$B$90,$B$102,$B$114)</f>
        <v>195.37981099999999</v>
      </c>
      <c r="E66" s="79">
        <f t="shared" si="0"/>
        <v>77.119572999999988</v>
      </c>
    </row>
    <row r="67" spans="1:6" x14ac:dyDescent="0.2">
      <c r="A67" s="529">
        <v>41730</v>
      </c>
      <c r="B67" s="78">
        <v>128.92501799999999</v>
      </c>
      <c r="C67" s="78">
        <f>MIN($B$55,$B$43,$B$31,$B$67,$B$79,$B$91,$B$103,$B$115)</f>
        <v>128.92501799999999</v>
      </c>
      <c r="D67" s="78">
        <f>MAX($B$55,$B$43,$B$31,$B$67,$B$79,$B$91,$B$103,$B$115)</f>
        <v>202.26539299999999</v>
      </c>
      <c r="E67" s="79">
        <f t="shared" si="0"/>
        <v>73.340374999999995</v>
      </c>
    </row>
    <row r="68" spans="1:6" x14ac:dyDescent="0.2">
      <c r="A68" s="529">
        <v>41760</v>
      </c>
      <c r="B68" s="78">
        <v>136.92056299999999</v>
      </c>
      <c r="C68" s="78">
        <f>MIN($B$56,$B$44,$B$32,$B$68,$B$80,$B$92,$B$104,$B$116)</f>
        <v>128.36279999999999</v>
      </c>
      <c r="D68" s="78">
        <f>MAX($B$56,$B$44,$B$32,$B$68,$B$80,$B$92,$B$104,$B$116)</f>
        <v>203.13744500000001</v>
      </c>
      <c r="E68" s="79">
        <f t="shared" si="0"/>
        <v>74.774645000000021</v>
      </c>
    </row>
    <row r="69" spans="1:6" x14ac:dyDescent="0.2">
      <c r="A69" s="529">
        <v>41791</v>
      </c>
      <c r="B69" s="78">
        <v>133.479434</v>
      </c>
      <c r="C69" s="78">
        <f>MIN($B$57,$B$45,$B$33,$B$69,$B$81,$B$93,$B$105,$B$117)</f>
        <v>121.44792099999999</v>
      </c>
      <c r="D69" s="78">
        <f>MAX($B$57,$B$45,$B$33,$B$69,$B$81,$B$93,$B$105,$B$117)</f>
        <v>197.92399</v>
      </c>
      <c r="E69" s="79">
        <f t="shared" si="0"/>
        <v>76.47606900000001</v>
      </c>
    </row>
    <row r="70" spans="1:6" x14ac:dyDescent="0.2">
      <c r="A70" s="529">
        <v>41821</v>
      </c>
      <c r="B70" s="78">
        <v>125.869913</v>
      </c>
      <c r="C70" s="78">
        <f>MIN($B$58,$B$46,$B$34,$B$70,$B$82,$B$94,$B$106,$B$118)</f>
        <v>110.731427</v>
      </c>
      <c r="D70" s="78">
        <f>MAX($B$58,$B$46,$B$34,$B$70,$B$82,$B$94,$B$106,$B$118)</f>
        <v>183.95845399999999</v>
      </c>
      <c r="E70" s="79">
        <f t="shared" si="0"/>
        <v>73.227026999999993</v>
      </c>
    </row>
    <row r="71" spans="1:6" x14ac:dyDescent="0.2">
      <c r="A71" s="529">
        <v>41852</v>
      </c>
      <c r="B71" s="78">
        <v>121.36913199999999</v>
      </c>
      <c r="C71" s="78">
        <f>MIN($B$59,$B$47,$B$35,$B$71,$B$83,$B$95,$B$107,$B$119)</f>
        <v>104.138159</v>
      </c>
      <c r="D71" s="78">
        <f>MAX($B$59,$B$47,$B$35,$B$71,$B$83,$B$95,$B$107,$B$119)</f>
        <v>178.536947</v>
      </c>
      <c r="E71" s="79">
        <f t="shared" si="0"/>
        <v>74.398787999999996</v>
      </c>
    </row>
    <row r="72" spans="1:6" x14ac:dyDescent="0.2">
      <c r="A72" s="529">
        <v>41883</v>
      </c>
      <c r="B72" s="78">
        <v>124.54611800000001</v>
      </c>
      <c r="C72" s="78">
        <f>MIN($B$60,$B$48,$B$36,$B$72,$B$84,$B$96,$B$108,$B$120)</f>
        <v>100.71674299999999</v>
      </c>
      <c r="D72" s="78">
        <f>MAX($B$60,$B$48,$B$36,$B$72,$B$84,$B$96,$B$108,$B$120)</f>
        <v>182.01965100000001</v>
      </c>
      <c r="E72" s="79">
        <f t="shared" si="0"/>
        <v>81.302908000000016</v>
      </c>
    </row>
    <row r="73" spans="1:6" x14ac:dyDescent="0.2">
      <c r="A73" s="529">
        <v>41913</v>
      </c>
      <c r="B73" s="78">
        <v>136.96425400000001</v>
      </c>
      <c r="C73" s="78">
        <f>MIN($B$61,$B$49,$B$37,$B$73,$B$85,$B$97,$B$109,$B$121)</f>
        <v>105.19275</v>
      </c>
      <c r="D73" s="78">
        <f>MAX($B$61,$B$49,$B$37,$B$73,$B$85,$B$97,$B$109,$B$121)</f>
        <v>186.39613399999999</v>
      </c>
      <c r="E73" s="79">
        <f t="shared" si="0"/>
        <v>81.203383999999986</v>
      </c>
    </row>
    <row r="74" spans="1:6" x14ac:dyDescent="0.2">
      <c r="A74" s="529">
        <v>41944</v>
      </c>
      <c r="B74" s="78">
        <v>142.59539599999999</v>
      </c>
      <c r="C74" s="78">
        <f>MIN($B$62,$B$50,$B$38,$B$74,$B$86,$B$98,$B$110,$B$122)</f>
        <v>104.423017</v>
      </c>
      <c r="D74" s="78">
        <f>MAX($B$62,$B$50,$B$38,$B$74,$B$86,$B$98,$B$110,$B$122)</f>
        <v>188.594571</v>
      </c>
      <c r="E74" s="79">
        <f t="shared" si="0"/>
        <v>84.171554</v>
      </c>
    </row>
    <row r="75" spans="1:6" x14ac:dyDescent="0.2">
      <c r="A75" s="529">
        <v>41974</v>
      </c>
      <c r="B75" s="78">
        <v>151.54845399999999</v>
      </c>
      <c r="C75" s="78">
        <f>MIN($B$63,$B$51,$B$39,$B$75,$B$87,$B$99,$B$111,$B$123)</f>
        <v>103.5723</v>
      </c>
      <c r="D75" s="78">
        <f>MAX($B$63,$B$51,$B$39,$B$75,$B$87,$B$99,$B$111,$B$123)</f>
        <v>195.54803699999999</v>
      </c>
      <c r="E75" s="79">
        <f t="shared" si="0"/>
        <v>91.975736999999995</v>
      </c>
    </row>
    <row r="76" spans="1:6" x14ac:dyDescent="0.2">
      <c r="A76" s="529">
        <v>42005</v>
      </c>
      <c r="B76" s="78">
        <v>154.389578</v>
      </c>
      <c r="C76" s="535">
        <f>MIN($B$52,$B$40,$B$28,$B$64,$B$76,$B$88,$B$100,$B$112)</f>
        <v>123.51349500000001</v>
      </c>
      <c r="D76" s="535">
        <f>MAX($B$52,$B$40,$B$28,$B$64,$B$76,$B$88,$B$100,$B$112)</f>
        <v>187.203047</v>
      </c>
      <c r="E76" s="535">
        <f t="shared" si="0"/>
        <v>63.689551999999992</v>
      </c>
      <c r="F76" s="8"/>
    </row>
    <row r="77" spans="1:6" x14ac:dyDescent="0.2">
      <c r="A77" s="529">
        <v>42036</v>
      </c>
      <c r="B77" s="78">
        <v>149.07128700000001</v>
      </c>
      <c r="C77" s="535">
        <f>MIN($B$53,$B$41,$B$29,$B$65,$B$77,$B$89,$B$101,$B$113)</f>
        <v>119.90428300000001</v>
      </c>
      <c r="D77" s="535">
        <f>MAX($B$53,$B$41,$B$29,$B$65,$B$77,$B$89,$B$101,$B$113)</f>
        <v>187.06361799999999</v>
      </c>
      <c r="E77" s="535">
        <f t="shared" si="0"/>
        <v>67.159334999999984</v>
      </c>
      <c r="F77" s="8"/>
    </row>
    <row r="78" spans="1:6" x14ac:dyDescent="0.2">
      <c r="A78" s="529">
        <v>42064</v>
      </c>
      <c r="B78" s="78">
        <v>154.346698</v>
      </c>
      <c r="C78" s="535">
        <f>MIN($B$54,$B$42,$B$30,$B$66,$B$78,$B$90,$B$102,$B$114)</f>
        <v>118.260238</v>
      </c>
      <c r="D78" s="535">
        <f>MAX($B$54,$B$42,$B$30,$B$66,$B$78,$B$90,$B$102,$B$114)</f>
        <v>195.37981099999999</v>
      </c>
      <c r="E78" s="535">
        <f t="shared" si="0"/>
        <v>77.119572999999988</v>
      </c>
      <c r="F78" s="8"/>
    </row>
    <row r="79" spans="1:6" x14ac:dyDescent="0.2">
      <c r="A79" s="529">
        <v>42095</v>
      </c>
      <c r="B79" s="78">
        <v>167.06340900000001</v>
      </c>
      <c r="C79" s="535">
        <f>MIN($B$55,$B$43,$B$31,$B$67,$B$79,$B$91,$B$103,$B$115)</f>
        <v>128.92501799999999</v>
      </c>
      <c r="D79" s="535">
        <f>MAX($B$55,$B$43,$B$31,$B$67,$B$79,$B$91,$B$103,$B$115)</f>
        <v>202.26539299999999</v>
      </c>
      <c r="E79" s="535">
        <f t="shared" si="0"/>
        <v>73.340374999999995</v>
      </c>
    </row>
    <row r="80" spans="1:6" x14ac:dyDescent="0.2">
      <c r="A80" s="529">
        <v>42125</v>
      </c>
      <c r="B80" s="78">
        <v>172.809335</v>
      </c>
      <c r="C80" s="535">
        <f>MIN($B$56,$B$44,$B$32,$B$68,$B$80,$B$92,$B$104,$B$116)</f>
        <v>128.36279999999999</v>
      </c>
      <c r="D80" s="535">
        <f>MAX($B$56,$B$44,$B$32,$B$68,$B$80,$B$92,$B$104,$B$116)</f>
        <v>203.13744500000001</v>
      </c>
      <c r="E80" s="535">
        <f t="shared" si="0"/>
        <v>74.774645000000021</v>
      </c>
    </row>
    <row r="81" spans="1:5" x14ac:dyDescent="0.2">
      <c r="A81" s="529">
        <v>42156</v>
      </c>
      <c r="B81" s="78">
        <v>166.43659700000001</v>
      </c>
      <c r="C81" s="535">
        <f>MIN($B$57,$B$45,$B$33,$B$69,$B$81,$B$93,$B$105,$B$117)</f>
        <v>121.44792099999999</v>
      </c>
      <c r="D81" s="535">
        <f>MAX($B$57,$B$45,$B$33,$B$69,$B$81,$B$93,$B$105,$B$117)</f>
        <v>197.92399</v>
      </c>
      <c r="E81" s="535">
        <f t="shared" si="0"/>
        <v>76.47606900000001</v>
      </c>
    </row>
    <row r="82" spans="1:5" x14ac:dyDescent="0.2">
      <c r="A82" s="529">
        <v>42186</v>
      </c>
      <c r="B82" s="78">
        <v>157.93807699999999</v>
      </c>
      <c r="C82" s="535">
        <f>MIN($B$58,$B$46,$B$34,$B$70,$B$82,$B$94,$B$106,$B$118)</f>
        <v>110.731427</v>
      </c>
      <c r="D82" s="535">
        <f>MAX($B$58,$B$46,$B$34,$B$70,$B$82,$B$94,$B$106,$B$118)</f>
        <v>183.95845399999999</v>
      </c>
      <c r="E82" s="535">
        <f t="shared" si="0"/>
        <v>73.227026999999993</v>
      </c>
    </row>
    <row r="83" spans="1:5" x14ac:dyDescent="0.2">
      <c r="A83" s="529">
        <v>42217</v>
      </c>
      <c r="B83" s="78">
        <v>155.95185499999999</v>
      </c>
      <c r="C83" s="535">
        <f>MIN($B$59,$B$47,$B$35,$B$71,$B$83,$B$95,$B$107,$B$119)</f>
        <v>104.138159</v>
      </c>
      <c r="D83" s="535">
        <f>MAX($B$59,$B$47,$B$35,$B$71,$B$83,$B$95,$B$107,$B$119)</f>
        <v>178.536947</v>
      </c>
      <c r="E83" s="535">
        <f t="shared" si="0"/>
        <v>74.398787999999996</v>
      </c>
    </row>
    <row r="84" spans="1:5" x14ac:dyDescent="0.2">
      <c r="A84" s="529">
        <v>42248</v>
      </c>
      <c r="B84" s="78">
        <v>162.108619</v>
      </c>
      <c r="C84" s="535">
        <f>MIN($B$60,$B$48,$B$36,$B$72,$B$84,$B$96,$B$108,$B$120)</f>
        <v>100.71674299999999</v>
      </c>
      <c r="D84" s="535">
        <f>MAX($B$60,$B$48,$B$36,$B$72,$B$84,$B$96,$B$108,$B$120)</f>
        <v>182.01965100000001</v>
      </c>
      <c r="E84" s="535">
        <f t="shared" si="0"/>
        <v>81.302908000000016</v>
      </c>
    </row>
    <row r="85" spans="1:5" x14ac:dyDescent="0.2">
      <c r="A85" s="529">
        <v>42278</v>
      </c>
      <c r="B85" s="78">
        <v>175.587987</v>
      </c>
      <c r="C85" s="535">
        <f>MIN($B$61,$B$49,$B$37,$B$73,$B$85,$B$97,$B$109,$B$121)</f>
        <v>105.19275</v>
      </c>
      <c r="D85" s="535">
        <f>MAX($B$61,$B$49,$B$37,$B$73,$B$85,$B$97,$B$109,$B$121)</f>
        <v>186.39613399999999</v>
      </c>
      <c r="E85" s="535">
        <f t="shared" si="0"/>
        <v>81.203383999999986</v>
      </c>
    </row>
    <row r="86" spans="1:5" x14ac:dyDescent="0.2">
      <c r="A86" s="529">
        <v>42309</v>
      </c>
      <c r="B86" s="78">
        <v>188.594571</v>
      </c>
      <c r="C86" s="535">
        <f>MIN($B$62,$B$50,$B$38,$B$74,$B$86,$B$98,$B$110,$B$122)</f>
        <v>104.423017</v>
      </c>
      <c r="D86" s="535">
        <f>MAX($B$62,$B$50,$B$38,$B$74,$B$86,$B$98,$B$110,$B$122)</f>
        <v>188.594571</v>
      </c>
      <c r="E86" s="535">
        <f t="shared" si="0"/>
        <v>84.171554</v>
      </c>
    </row>
    <row r="87" spans="1:5" x14ac:dyDescent="0.2">
      <c r="A87" s="529">
        <v>42339</v>
      </c>
      <c r="B87" s="78">
        <v>195.54803699999999</v>
      </c>
      <c r="C87" s="535">
        <f>MIN($B$63,$B$51,$B$39,$B$75,$B$87,$B$99,$B$111,$B$123)</f>
        <v>103.5723</v>
      </c>
      <c r="D87" s="535">
        <f>MAX($B$63,$B$51,$B$39,$B$75,$B$87,$B$99,$B$111,$B$123)</f>
        <v>195.54803699999999</v>
      </c>
      <c r="E87" s="535">
        <f t="shared" si="0"/>
        <v>91.975736999999995</v>
      </c>
    </row>
    <row r="88" spans="1:5" x14ac:dyDescent="0.2">
      <c r="A88" s="529">
        <v>42370</v>
      </c>
      <c r="B88" s="78">
        <v>187.203047</v>
      </c>
      <c r="C88" s="535">
        <f>MIN($B$52,$B$40,$B$28,$B$64,$B$76,$B$88,$B$100,$B$112)</f>
        <v>123.51349500000001</v>
      </c>
      <c r="D88" s="535">
        <f>MAX($B$52,$B$40,$B$28,$B$64,$B$76,$B$88,$B$100,$B$112)</f>
        <v>187.203047</v>
      </c>
      <c r="E88" s="535">
        <f t="shared" si="0"/>
        <v>63.689551999999992</v>
      </c>
    </row>
    <row r="89" spans="1:5" x14ac:dyDescent="0.2">
      <c r="A89" s="529">
        <v>42401</v>
      </c>
      <c r="B89" s="78">
        <v>187.06361799999999</v>
      </c>
      <c r="C89" s="535">
        <f>MIN($B$53,$B$41,$B$29,$B$65,$B$77,$B$89,$B$101,$B$113)</f>
        <v>119.90428300000001</v>
      </c>
      <c r="D89" s="535">
        <f>MAX($B$53,$B$41,$B$29,$B$65,$B$77,$B$89,$B$101,$B$113)</f>
        <v>187.06361799999999</v>
      </c>
      <c r="E89" s="535">
        <f t="shared" si="0"/>
        <v>67.159334999999984</v>
      </c>
    </row>
    <row r="90" spans="1:5" x14ac:dyDescent="0.2">
      <c r="A90" s="529">
        <v>42430</v>
      </c>
      <c r="B90" s="78">
        <v>191.55273500000001</v>
      </c>
      <c r="C90" s="535">
        <f>MIN($B$54,$B$42,$B$30,$B$66,$B$78,$B$90,$B$102,$B$114)</f>
        <v>118.260238</v>
      </c>
      <c r="D90" s="535">
        <f>MAX($B$54,$B$42,$B$30,$B$66,$B$78,$B$90,$B$102,$B$114)</f>
        <v>195.37981099999999</v>
      </c>
      <c r="E90" s="535">
        <f t="shared" si="0"/>
        <v>77.119572999999988</v>
      </c>
    </row>
    <row r="91" spans="1:5" x14ac:dyDescent="0.2">
      <c r="A91" s="529">
        <v>42461</v>
      </c>
      <c r="B91" s="78">
        <v>193.18521200000001</v>
      </c>
      <c r="C91" s="535">
        <f>MIN($B$55,$B$43,$B$31,$B$67,$B$79,$B$91,$B$103,$B$115)</f>
        <v>128.92501799999999</v>
      </c>
      <c r="D91" s="535">
        <f>MAX($B$55,$B$43,$B$31,$B$67,$B$79,$B$91,$B$103,$B$115)</f>
        <v>202.26539299999999</v>
      </c>
      <c r="E91" s="535">
        <f t="shared" si="0"/>
        <v>73.340374999999995</v>
      </c>
    </row>
    <row r="92" spans="1:5" x14ac:dyDescent="0.2">
      <c r="A92" s="529">
        <v>42491</v>
      </c>
      <c r="B92" s="78">
        <v>192.41693000000001</v>
      </c>
      <c r="C92" s="535">
        <f>MIN($B$56,$B$44,$B$32,$B$68,$B$80,$B$92,$B$104,$B$116)</f>
        <v>128.36279999999999</v>
      </c>
      <c r="D92" s="535">
        <f>MAX($B$56,$B$44,$B$32,$B$68,$B$80,$B$92,$B$104,$B$116)</f>
        <v>203.13744500000001</v>
      </c>
      <c r="E92" s="535">
        <f t="shared" ref="E92:E147" si="1">D92-C92</f>
        <v>74.774645000000021</v>
      </c>
    </row>
    <row r="93" spans="1:5" x14ac:dyDescent="0.2">
      <c r="A93" s="529">
        <v>42522</v>
      </c>
      <c r="B93" s="78">
        <v>182.086476</v>
      </c>
      <c r="C93" s="535">
        <f>MIN($B$57,$B$45,$B$33,$B$69,$B$81,$B$93,$B$105,$B$117)</f>
        <v>121.44792099999999</v>
      </c>
      <c r="D93" s="535">
        <f>MAX($B$57,$B$45,$B$33,$B$69,$B$81,$B$93,$B$105,$B$117)</f>
        <v>197.92399</v>
      </c>
      <c r="E93" s="535">
        <f t="shared" si="1"/>
        <v>76.47606900000001</v>
      </c>
    </row>
    <row r="94" spans="1:5" x14ac:dyDescent="0.2">
      <c r="A94" s="529">
        <v>42552</v>
      </c>
      <c r="B94" s="78">
        <v>168.11860899999999</v>
      </c>
      <c r="C94" s="535">
        <f>MIN($B$58,$B$46,$B$34,$B$70,$B$82,$B$94,$B$106,$B$118)</f>
        <v>110.731427</v>
      </c>
      <c r="D94" s="535">
        <f>MAX($B$58,$B$46,$B$34,$B$70,$B$82,$B$94,$B$106,$B$118)</f>
        <v>183.95845399999999</v>
      </c>
      <c r="E94" s="535">
        <f t="shared" si="1"/>
        <v>73.227026999999993</v>
      </c>
    </row>
    <row r="95" spans="1:5" x14ac:dyDescent="0.2">
      <c r="A95" s="529">
        <v>42583</v>
      </c>
      <c r="B95" s="78">
        <v>158.908174</v>
      </c>
      <c r="C95" s="535">
        <f>MIN($B$59,$B$47,$B$35,$B$71,$B$83,$B$95,$B$107,$B$119)</f>
        <v>104.138159</v>
      </c>
      <c r="D95" s="535">
        <f>MAX($B$59,$B$47,$B$35,$B$71,$B$83,$B$95,$B$107,$B$119)</f>
        <v>178.536947</v>
      </c>
      <c r="E95" s="535">
        <f t="shared" si="1"/>
        <v>74.398787999999996</v>
      </c>
    </row>
    <row r="96" spans="1:5" x14ac:dyDescent="0.2">
      <c r="A96" s="529">
        <v>42614</v>
      </c>
      <c r="B96" s="78">
        <v>156.56690900000001</v>
      </c>
      <c r="C96" s="535">
        <f>MIN($B$60,$B$48,$B$36,$B$72,$B$84,$B$96,$B$108,$B$120)</f>
        <v>100.71674299999999</v>
      </c>
      <c r="D96" s="535">
        <f>MAX($B$60,$B$48,$B$36,$B$72,$B$84,$B$96,$B$108,$B$120)</f>
        <v>182.01965100000001</v>
      </c>
      <c r="E96" s="535">
        <f t="shared" si="1"/>
        <v>81.302908000000016</v>
      </c>
    </row>
    <row r="97" spans="1:5" x14ac:dyDescent="0.2">
      <c r="A97" s="529">
        <v>42644</v>
      </c>
      <c r="B97" s="78">
        <v>160.93226000000001</v>
      </c>
      <c r="C97" s="535">
        <f>MIN($B$61,$B$49,$B$37,$B$73,$B$85,$B$97,$B$109,$B$121)</f>
        <v>105.19275</v>
      </c>
      <c r="D97" s="535">
        <f>MAX($B$61,$B$49,$B$37,$B$73,$B$85,$B$97,$B$109,$B$121)</f>
        <v>186.39613399999999</v>
      </c>
      <c r="E97" s="535">
        <f t="shared" si="1"/>
        <v>81.203383999999986</v>
      </c>
    </row>
    <row r="98" spans="1:5" x14ac:dyDescent="0.2">
      <c r="A98" s="529">
        <v>42675</v>
      </c>
      <c r="B98" s="78">
        <v>170.27655799999999</v>
      </c>
      <c r="C98" s="535">
        <f>MIN($B$62,$B$50,$B$38,$B$74,$B$86,$B$98,$B$110,$B$122)</f>
        <v>104.423017</v>
      </c>
      <c r="D98" s="535">
        <f>MAX($B$62,$B$50,$B$38,$B$74,$B$86,$B$98,$B$110,$B$122)</f>
        <v>188.594571</v>
      </c>
      <c r="E98" s="535">
        <f t="shared" si="1"/>
        <v>84.171554</v>
      </c>
    </row>
    <row r="99" spans="1:5" x14ac:dyDescent="0.2">
      <c r="A99" s="529">
        <v>42705</v>
      </c>
      <c r="B99" s="78">
        <v>162.00901400000001</v>
      </c>
      <c r="C99" s="535">
        <f>MIN($B$63,$B$51,$B$39,$B$75,$B$87,$B$99,$B$111,$B$123)</f>
        <v>103.5723</v>
      </c>
      <c r="D99" s="535">
        <f>MAX($B$63,$B$51,$B$39,$B$75,$B$87,$B$99,$B$111,$B$123)</f>
        <v>195.54803699999999</v>
      </c>
      <c r="E99" s="535">
        <f t="shared" si="1"/>
        <v>91.975736999999995</v>
      </c>
    </row>
    <row r="100" spans="1:5" x14ac:dyDescent="0.2">
      <c r="A100" s="529">
        <v>42736</v>
      </c>
      <c r="B100" s="78">
        <v>156.21421000000001</v>
      </c>
      <c r="C100" s="535">
        <f>MIN($B$52,$B$40,$B$28,$B$64,$B$76,$B$88,$B$100,$B$112)</f>
        <v>123.51349500000001</v>
      </c>
      <c r="D100" s="535">
        <f>MAX($B$52,$B$40,$B$28,$B$64,$B$76,$B$88,$B$100,$B$112)</f>
        <v>187.203047</v>
      </c>
      <c r="E100" s="535">
        <f t="shared" si="1"/>
        <v>63.689551999999992</v>
      </c>
    </row>
    <row r="101" spans="1:5" x14ac:dyDescent="0.2">
      <c r="A101" s="529">
        <v>42767</v>
      </c>
      <c r="B101" s="78">
        <v>160.50150199999999</v>
      </c>
      <c r="C101" s="535">
        <f>MIN($B$53,$B$41,$B$29,$B$65,$B$77,$B$89,$B$101,$B$113)</f>
        <v>119.90428300000001</v>
      </c>
      <c r="D101" s="535">
        <f>MAX($B$53,$B$41,$B$29,$B$65,$B$77,$B$89,$B$101,$B$113)</f>
        <v>187.06361799999999</v>
      </c>
      <c r="E101" s="535">
        <f t="shared" si="1"/>
        <v>67.159334999999984</v>
      </c>
    </row>
    <row r="102" spans="1:5" x14ac:dyDescent="0.2">
      <c r="A102" s="529">
        <v>42795</v>
      </c>
      <c r="B102" s="78">
        <v>161.81549000000001</v>
      </c>
      <c r="C102" s="535">
        <f>MIN($B$54,$B$42,$B$30,$B$66,$B$78,$B$90,$B$102,$B$114)</f>
        <v>118.260238</v>
      </c>
      <c r="D102" s="535">
        <f>MAX($B$54,$B$42,$B$30,$B$66,$B$78,$B$90,$B$102,$B$114)</f>
        <v>195.37981099999999</v>
      </c>
      <c r="E102" s="535">
        <f t="shared" si="1"/>
        <v>77.119572999999988</v>
      </c>
    </row>
    <row r="103" spans="1:5" x14ac:dyDescent="0.2">
      <c r="A103" s="529">
        <v>42826</v>
      </c>
      <c r="B103" s="78">
        <v>163.93691200000001</v>
      </c>
      <c r="C103" s="535">
        <f>MIN($B$55,$B$43,$B$31,$B$67,$B$79,$B$91,$B$103,$B$115)</f>
        <v>128.92501799999999</v>
      </c>
      <c r="D103" s="535">
        <f>MAX($B$55,$B$43,$B$31,$B$67,$B$79,$B$91,$B$103,$B$115)</f>
        <v>202.26539299999999</v>
      </c>
      <c r="E103" s="535">
        <f t="shared" si="1"/>
        <v>73.340374999999995</v>
      </c>
    </row>
    <row r="104" spans="1:5" x14ac:dyDescent="0.2">
      <c r="A104" s="529">
        <v>42856</v>
      </c>
      <c r="B104" s="78">
        <v>162.54224199999999</v>
      </c>
      <c r="C104" s="535">
        <f>MIN($B$56,$B$44,$B$32,$B$68,$B$80,$B$92,$B$104,$B$116)</f>
        <v>128.36279999999999</v>
      </c>
      <c r="D104" s="535">
        <f>MAX($B$56,$B$44,$B$32,$B$68,$B$80,$B$92,$B$104,$B$116)</f>
        <v>203.13744500000001</v>
      </c>
      <c r="E104" s="535">
        <f t="shared" si="1"/>
        <v>74.774645000000021</v>
      </c>
    </row>
    <row r="105" spans="1:5" x14ac:dyDescent="0.2">
      <c r="A105" s="529">
        <v>42887</v>
      </c>
      <c r="B105" s="78">
        <v>158.013959</v>
      </c>
      <c r="C105" s="535">
        <f>MIN($B$57,$B$45,$B$33,$B$69,$B$81,$B$93,$B$105,$B$117)</f>
        <v>121.44792099999999</v>
      </c>
      <c r="D105" s="535">
        <f>MAX($B$57,$B$45,$B$33,$B$69,$B$81,$B$93,$B$105,$B$117)</f>
        <v>197.92399</v>
      </c>
      <c r="E105" s="535">
        <f t="shared" si="1"/>
        <v>76.47606900000001</v>
      </c>
    </row>
    <row r="106" spans="1:5" x14ac:dyDescent="0.2">
      <c r="A106" s="529">
        <v>42917</v>
      </c>
      <c r="B106" s="78">
        <v>145.81148300000001</v>
      </c>
      <c r="C106" s="535">
        <f>MIN($B$58,$B$46,$B$34,$B$70,$B$82,$B$94,$B$106,$B$118)</f>
        <v>110.731427</v>
      </c>
      <c r="D106" s="535">
        <f>MAX($B$58,$B$46,$B$34,$B$70,$B$82,$B$94,$B$106,$B$118)</f>
        <v>183.95845399999999</v>
      </c>
      <c r="E106" s="535">
        <f t="shared" si="1"/>
        <v>73.227026999999993</v>
      </c>
    </row>
    <row r="107" spans="1:5" x14ac:dyDescent="0.2">
      <c r="A107" s="529">
        <v>42948</v>
      </c>
      <c r="B107" s="78">
        <v>141.204061</v>
      </c>
      <c r="C107" s="535">
        <f>MIN($B$59,$B$47,$B$35,$B$71,$B$83,$B$95,$B$107,$B$119)</f>
        <v>104.138159</v>
      </c>
      <c r="D107" s="535">
        <f>MAX($B$59,$B$47,$B$35,$B$71,$B$83,$B$95,$B$107,$B$119)</f>
        <v>178.536947</v>
      </c>
      <c r="E107" s="535">
        <f t="shared" si="1"/>
        <v>74.398787999999996</v>
      </c>
    </row>
    <row r="108" spans="1:5" x14ac:dyDescent="0.2">
      <c r="A108" s="529">
        <v>42979</v>
      </c>
      <c r="B108" s="78">
        <v>139.5712</v>
      </c>
      <c r="C108" s="535">
        <f>MIN($B$60,$B$48,$B$36,$B$72,$B$84,$B$96,$B$108,$B$120)</f>
        <v>100.71674299999999</v>
      </c>
      <c r="D108" s="535">
        <f>MAX($B$60,$B$48,$B$36,$B$72,$B$84,$B$96,$B$108,$B$120)</f>
        <v>182.01965100000001</v>
      </c>
      <c r="E108" s="535">
        <f t="shared" si="1"/>
        <v>81.302908000000016</v>
      </c>
    </row>
    <row r="109" spans="1:5" x14ac:dyDescent="0.2">
      <c r="A109" s="529">
        <v>43009</v>
      </c>
      <c r="B109" s="78">
        <v>141.46251899999999</v>
      </c>
      <c r="C109" s="535">
        <f>MIN($B$61,$B$49,$B$37,$B$73,$B$85,$B$97,$B$109,$B$121)</f>
        <v>105.19275</v>
      </c>
      <c r="D109" s="535">
        <f>MAX($B$61,$B$49,$B$37,$B$73,$B$85,$B$97,$B$109,$B$121)</f>
        <v>186.39613399999999</v>
      </c>
      <c r="E109" s="535">
        <f t="shared" si="1"/>
        <v>81.203383999999986</v>
      </c>
    </row>
    <row r="110" spans="1:5" x14ac:dyDescent="0.2">
      <c r="A110" s="529">
        <v>43040</v>
      </c>
      <c r="B110" s="78">
        <v>143.424037</v>
      </c>
      <c r="C110" s="535">
        <f>MIN($B$62,$B$50,$B$38,$B$74,$B$86,$B$98,$B$110,$B$122)</f>
        <v>104.423017</v>
      </c>
      <c r="D110" s="535">
        <f>MAX($B$62,$B$50,$B$38,$B$74,$B$86,$B$98,$B$110,$B$122)</f>
        <v>188.594571</v>
      </c>
      <c r="E110" s="535">
        <f t="shared" si="1"/>
        <v>84.171554</v>
      </c>
    </row>
    <row r="111" spans="1:5" x14ac:dyDescent="0.2">
      <c r="A111" s="529">
        <v>43070</v>
      </c>
      <c r="B111" s="78">
        <v>137.68714800000001</v>
      </c>
      <c r="C111" s="535">
        <f>MIN($B$63,$B$51,$B$39,$B$75,$B$87,$B$99,$B$111,$B$123)</f>
        <v>103.5723</v>
      </c>
      <c r="D111" s="535">
        <f>MAX($B$63,$B$51,$B$39,$B$75,$B$87,$B$99,$B$111,$B$123)</f>
        <v>195.54803699999999</v>
      </c>
      <c r="E111" s="535">
        <f t="shared" si="1"/>
        <v>91.975736999999995</v>
      </c>
    </row>
    <row r="112" spans="1:5" x14ac:dyDescent="0.2">
      <c r="A112" s="529">
        <v>43101</v>
      </c>
      <c r="B112" s="78">
        <v>123.51349500000001</v>
      </c>
      <c r="C112" s="535">
        <f>MIN($B$52,$B$40,$B$28,$B$64,$B$76,$B$88,$B$100,$B$112)</f>
        <v>123.51349500000001</v>
      </c>
      <c r="D112" s="535">
        <f>MAX($B$52,$B$40,$B$28,$B$64,$B$76,$B$88,$B$100,$B$112)</f>
        <v>187.203047</v>
      </c>
      <c r="E112" s="535">
        <f t="shared" si="1"/>
        <v>63.689551999999992</v>
      </c>
    </row>
    <row r="113" spans="1:5" x14ac:dyDescent="0.2">
      <c r="A113" s="529">
        <v>43132</v>
      </c>
      <c r="B113" s="78">
        <v>120.858017</v>
      </c>
      <c r="C113" s="535">
        <f>MIN($B$53,$B$41,$B$29,$B$65,$B$77,$B$89,$B$101,$B$113)</f>
        <v>119.90428300000001</v>
      </c>
      <c r="D113" s="535">
        <f>MAX($B$53,$B$41,$B$29,$B$65,$B$77,$B$89,$B$101,$B$113)</f>
        <v>187.06361799999999</v>
      </c>
      <c r="E113" s="535">
        <f t="shared" si="1"/>
        <v>67.159334999999984</v>
      </c>
    </row>
    <row r="114" spans="1:5" x14ac:dyDescent="0.2">
      <c r="A114" s="529">
        <v>43160</v>
      </c>
      <c r="B114" s="78">
        <v>126.40682200000001</v>
      </c>
      <c r="C114" s="535">
        <f>MIN($B$54,$B$42,$B$30,$B$66,$B$78,$B$90,$B$102,$B$114)</f>
        <v>118.260238</v>
      </c>
      <c r="D114" s="535">
        <f>MAX($B$54,$B$42,$B$30,$B$66,$B$78,$B$90,$B$102,$B$114)</f>
        <v>195.37981099999999</v>
      </c>
      <c r="E114" s="535">
        <f t="shared" si="1"/>
        <v>77.119572999999988</v>
      </c>
    </row>
    <row r="115" spans="1:5" x14ac:dyDescent="0.2">
      <c r="A115" s="529">
        <v>43191</v>
      </c>
      <c r="B115" s="78">
        <v>128.964258</v>
      </c>
      <c r="C115" s="535">
        <f>MIN($B$55,$B$43,$B$31,$B$67,$B$79,$B$91,$B$103,$B$115)</f>
        <v>128.92501799999999</v>
      </c>
      <c r="D115" s="535">
        <f>MAX($B$55,$B$43,$B$31,$B$67,$B$79,$B$91,$B$103,$B$115)</f>
        <v>202.26539299999999</v>
      </c>
      <c r="E115" s="535">
        <f t="shared" si="1"/>
        <v>73.340374999999995</v>
      </c>
    </row>
    <row r="116" spans="1:5" x14ac:dyDescent="0.2">
      <c r="A116" s="529">
        <v>43221</v>
      </c>
      <c r="B116" s="78">
        <v>128.36279999999999</v>
      </c>
      <c r="C116" s="535">
        <f>MIN($B$56,$B$44,$B$32,$B$68,$B$80,$B$92,$B$104,$B$116)</f>
        <v>128.36279999999999</v>
      </c>
      <c r="D116" s="535">
        <f>MAX($B$56,$B$44,$B$32,$B$68,$B$80,$B$92,$B$104,$B$116)</f>
        <v>203.13744500000001</v>
      </c>
      <c r="E116" s="535">
        <f t="shared" si="1"/>
        <v>74.774645000000021</v>
      </c>
    </row>
    <row r="117" spans="1:5" x14ac:dyDescent="0.2">
      <c r="A117" s="529">
        <v>43252</v>
      </c>
      <c r="B117" s="78">
        <v>121.44792099999999</v>
      </c>
      <c r="C117" s="535">
        <f>MIN($B$57,$B$45,$B$33,$B$69,$B$81,$B$93,$B$105,$B$117)</f>
        <v>121.44792099999999</v>
      </c>
      <c r="D117" s="535">
        <f>MAX($B$57,$B$45,$B$33,$B$69,$B$81,$B$93,$B$105,$B$117)</f>
        <v>197.92399</v>
      </c>
      <c r="E117" s="535">
        <f t="shared" si="1"/>
        <v>76.47606900000001</v>
      </c>
    </row>
    <row r="118" spans="1:5" x14ac:dyDescent="0.2">
      <c r="A118" s="529">
        <v>43282</v>
      </c>
      <c r="B118" s="78">
        <v>110.731427</v>
      </c>
      <c r="C118" s="535">
        <f>MIN($B$58,$B$46,$B$34,$B$70,$B$82,$B$94,$B$106,$B$118)</f>
        <v>110.731427</v>
      </c>
      <c r="D118" s="535">
        <f>MAX($B$58,$B$46,$B$34,$B$70,$B$82,$B$94,$B$106,$B$118)</f>
        <v>183.95845399999999</v>
      </c>
      <c r="E118" s="535">
        <f t="shared" si="1"/>
        <v>73.227026999999993</v>
      </c>
    </row>
    <row r="119" spans="1:5" x14ac:dyDescent="0.2">
      <c r="A119" s="529">
        <v>43313</v>
      </c>
      <c r="B119" s="78">
        <v>104.138159</v>
      </c>
      <c r="C119" s="535">
        <f>MIN($B$59,$B$47,$B$35,$B$71,$B$83,$B$95,$B$107,$B$119)</f>
        <v>104.138159</v>
      </c>
      <c r="D119" s="535">
        <f>MAX($B$59,$B$47,$B$35,$B$71,$B$83,$B$95,$B$107,$B$119)</f>
        <v>178.536947</v>
      </c>
      <c r="E119" s="535">
        <f t="shared" si="1"/>
        <v>74.398787999999996</v>
      </c>
    </row>
    <row r="120" spans="1:5" x14ac:dyDescent="0.2">
      <c r="A120" s="529">
        <v>43344</v>
      </c>
      <c r="B120" s="78">
        <v>100.71674299999999</v>
      </c>
      <c r="C120" s="535">
        <f>MIN($B$60,$B$48,$B$36,$B$72,$B$84,$B$96,$B$108,$B$120)</f>
        <v>100.71674299999999</v>
      </c>
      <c r="D120" s="535">
        <f>MAX($B$60,$B$48,$B$36,$B$72,$B$84,$B$96,$B$108,$B$120)</f>
        <v>182.01965100000001</v>
      </c>
      <c r="E120" s="535">
        <f t="shared" si="1"/>
        <v>81.302908000000016</v>
      </c>
    </row>
    <row r="121" spans="1:5" x14ac:dyDescent="0.2">
      <c r="A121" s="529">
        <v>43374</v>
      </c>
      <c r="B121" s="78">
        <v>105.19275</v>
      </c>
      <c r="C121" s="535">
        <f>MIN($B$61,$B$49,$B$37,$B$73,$B$85,$B$97,$B$109,$B$121)</f>
        <v>105.19275</v>
      </c>
      <c r="D121" s="535">
        <f>MAX($B$61,$B$49,$B$37,$B$73,$B$85,$B$97,$B$109,$B$121)</f>
        <v>186.39613399999999</v>
      </c>
      <c r="E121" s="535">
        <f t="shared" si="1"/>
        <v>81.203383999999986</v>
      </c>
    </row>
    <row r="122" spans="1:5" x14ac:dyDescent="0.2">
      <c r="A122" s="529">
        <v>43405</v>
      </c>
      <c r="B122" s="78">
        <v>104.423017</v>
      </c>
      <c r="C122" s="535">
        <f>MIN($B$62,$B$50,$B$38,$B$74,$B$86,$B$98,$B$110,$B$122)</f>
        <v>104.423017</v>
      </c>
      <c r="D122" s="535">
        <f>MAX($B$62,$B$50,$B$38,$B$74,$B$86,$B$98,$B$110,$B$122)</f>
        <v>188.594571</v>
      </c>
      <c r="E122" s="535">
        <f t="shared" si="1"/>
        <v>84.171554</v>
      </c>
    </row>
    <row r="123" spans="1:5" x14ac:dyDescent="0.2">
      <c r="A123" s="529">
        <v>43435</v>
      </c>
      <c r="B123" s="78">
        <v>103.5723</v>
      </c>
      <c r="C123" s="535">
        <f>MIN($B$63,$B$51,$B$39,$B$75,$B$87,$B$99,$B$111,$B$123)</f>
        <v>103.5723</v>
      </c>
      <c r="D123" s="535">
        <f>MAX($B$63,$B$51,$B$39,$B$75,$B$87,$B$99,$B$111,$B$123)</f>
        <v>195.54803699999999</v>
      </c>
      <c r="E123" s="535">
        <f t="shared" si="1"/>
        <v>91.975736999999995</v>
      </c>
    </row>
    <row r="124" spans="1:5" x14ac:dyDescent="0.2">
      <c r="A124" s="529">
        <v>43466</v>
      </c>
      <c r="B124" s="78">
        <v>100.2931</v>
      </c>
      <c r="C124" s="535">
        <f>MIN($B$52,$B$40,$B$28,$B$64,$B$76,$B$88,$B$100,$B$112)</f>
        <v>123.51349500000001</v>
      </c>
      <c r="D124" s="535">
        <f>MAX($B$52,$B$40,$B$28,$B$64,$B$76,$B$88,$B$100,$B$112)</f>
        <v>187.203047</v>
      </c>
      <c r="E124" s="535">
        <f t="shared" si="1"/>
        <v>63.689551999999992</v>
      </c>
    </row>
    <row r="125" spans="1:5" x14ac:dyDescent="0.2">
      <c r="A125" s="529">
        <v>43497</v>
      </c>
      <c r="B125" s="78">
        <v>98.121510000000001</v>
      </c>
      <c r="C125" s="535">
        <f>MIN($B$53,$B$41,$B$29,$B$65,$B$77,$B$89,$B$101,$B$113)</f>
        <v>119.90428300000001</v>
      </c>
      <c r="D125" s="535">
        <f>MAX($B$53,$B$41,$B$29,$B$65,$B$77,$B$89,$B$101,$B$113)</f>
        <v>187.06361799999999</v>
      </c>
      <c r="E125" s="535">
        <f t="shared" si="1"/>
        <v>67.159334999999984</v>
      </c>
    </row>
    <row r="126" spans="1:5" x14ac:dyDescent="0.2">
      <c r="A126" s="529">
        <v>43525</v>
      </c>
      <c r="B126" s="78">
        <v>103.8891</v>
      </c>
      <c r="C126" s="535">
        <f>MIN($B$54,$B$42,$B$30,$B$66,$B$78,$B$90,$B$102,$B$114)</f>
        <v>118.260238</v>
      </c>
      <c r="D126" s="535">
        <f>MAX($B$54,$B$42,$B$30,$B$66,$B$78,$B$90,$B$102,$B$114)</f>
        <v>195.37981099999999</v>
      </c>
      <c r="E126" s="535">
        <f t="shared" si="1"/>
        <v>77.119572999999988</v>
      </c>
    </row>
    <row r="127" spans="1:5" x14ac:dyDescent="0.2">
      <c r="A127" s="529">
        <v>43556</v>
      </c>
      <c r="B127" s="78">
        <v>105.04130000000001</v>
      </c>
      <c r="C127" s="535">
        <f>MIN($B$55,$B$43,$B$31,$B$67,$B$79,$B$91,$B$103,$B$115)</f>
        <v>128.92501799999999</v>
      </c>
      <c r="D127" s="535">
        <f>MAX($B$55,$B$43,$B$31,$B$67,$B$79,$B$91,$B$103,$B$115)</f>
        <v>202.26539299999999</v>
      </c>
      <c r="E127" s="535">
        <f t="shared" si="1"/>
        <v>73.340374999999995</v>
      </c>
    </row>
    <row r="128" spans="1:5" x14ac:dyDescent="0.2">
      <c r="A128" s="529">
        <v>43586</v>
      </c>
      <c r="B128" s="78">
        <v>107.0483</v>
      </c>
      <c r="C128" s="535">
        <f>MIN($B$56,$B$44,$B$32,$B$68,$B$80,$B$92,$B$104,$B$116)</f>
        <v>128.36279999999999</v>
      </c>
      <c r="D128" s="535">
        <f>MAX($B$56,$B$44,$B$32,$B$68,$B$80,$B$92,$B$104,$B$116)</f>
        <v>203.13744500000001</v>
      </c>
      <c r="E128" s="535">
        <f t="shared" si="1"/>
        <v>74.774645000000021</v>
      </c>
    </row>
    <row r="129" spans="1:5" x14ac:dyDescent="0.2">
      <c r="A129" s="529">
        <v>43617</v>
      </c>
      <c r="B129" s="78">
        <v>102.3807</v>
      </c>
      <c r="C129" s="535">
        <f>MIN($B$57,$B$45,$B$33,$B$69,$B$81,$B$93,$B$105,$B$117)</f>
        <v>121.44792099999999</v>
      </c>
      <c r="D129" s="535">
        <f>MAX($B$57,$B$45,$B$33,$B$69,$B$81,$B$93,$B$105,$B$117)</f>
        <v>197.92399</v>
      </c>
      <c r="E129" s="535">
        <f t="shared" si="1"/>
        <v>76.47606900000001</v>
      </c>
    </row>
    <row r="130" spans="1:5" x14ac:dyDescent="0.2">
      <c r="A130" s="529">
        <v>43647</v>
      </c>
      <c r="B130" s="78">
        <v>101.2779</v>
      </c>
      <c r="C130" s="535">
        <f>MIN($B$58,$B$46,$B$34,$B$70,$B$82,$B$94,$B$106,$B$118)</f>
        <v>110.731427</v>
      </c>
      <c r="D130" s="535">
        <f>MAX($B$58,$B$46,$B$34,$B$70,$B$82,$B$94,$B$106,$B$118)</f>
        <v>183.95845399999999</v>
      </c>
      <c r="E130" s="535">
        <f t="shared" si="1"/>
        <v>73.227026999999993</v>
      </c>
    </row>
    <row r="131" spans="1:5" x14ac:dyDescent="0.2">
      <c r="A131" s="529">
        <v>43678</v>
      </c>
      <c r="B131" s="78">
        <v>99.65325</v>
      </c>
      <c r="C131" s="535">
        <f>MIN($B$59,$B$47,$B$35,$B$71,$B$83,$B$95,$B$107,$B$119)</f>
        <v>104.138159</v>
      </c>
      <c r="D131" s="535">
        <f>MAX($B$59,$B$47,$B$35,$B$71,$B$83,$B$95,$B$107,$B$119)</f>
        <v>178.536947</v>
      </c>
      <c r="E131" s="535">
        <f t="shared" si="1"/>
        <v>74.398787999999996</v>
      </c>
    </row>
    <row r="132" spans="1:5" x14ac:dyDescent="0.2">
      <c r="A132" s="529">
        <v>43709</v>
      </c>
      <c r="B132" s="78">
        <v>98.323310000000006</v>
      </c>
      <c r="C132" s="535">
        <f>MIN($B$60,$B$48,$B$36,$B$72,$B$84,$B$96,$B$108,$B$120)</f>
        <v>100.71674299999999</v>
      </c>
      <c r="D132" s="535">
        <f>MAX($B$60,$B$48,$B$36,$B$72,$B$84,$B$96,$B$108,$B$120)</f>
        <v>182.01965100000001</v>
      </c>
      <c r="E132" s="535">
        <f t="shared" si="1"/>
        <v>81.302908000000016</v>
      </c>
    </row>
    <row r="133" spans="1:5" x14ac:dyDescent="0.2">
      <c r="A133" s="529">
        <v>43739</v>
      </c>
      <c r="B133" s="78">
        <v>103.50149999999999</v>
      </c>
      <c r="C133" s="535">
        <f>MIN($B$61,$B$49,$B$37,$B$73,$B$85,$B$97,$B$109,$B$121)</f>
        <v>105.19275</v>
      </c>
      <c r="D133" s="535">
        <f>MAX($B$61,$B$49,$B$37,$B$73,$B$85,$B$97,$B$109,$B$121)</f>
        <v>186.39613399999999</v>
      </c>
      <c r="E133" s="535">
        <f t="shared" si="1"/>
        <v>81.203383999999986</v>
      </c>
    </row>
    <row r="134" spans="1:5" x14ac:dyDescent="0.2">
      <c r="A134" s="529">
        <v>43770</v>
      </c>
      <c r="B134" s="78">
        <v>108.5658</v>
      </c>
      <c r="C134" s="535">
        <f>MIN($B$62,$B$50,$B$38,$B$74,$B$86,$B$98,$B$110,$B$122)</f>
        <v>104.423017</v>
      </c>
      <c r="D134" s="535">
        <f>MAX($B$62,$B$50,$B$38,$B$74,$B$86,$B$98,$B$110,$B$122)</f>
        <v>188.594571</v>
      </c>
      <c r="E134" s="535">
        <f t="shared" si="1"/>
        <v>84.171554</v>
      </c>
    </row>
    <row r="135" spans="1:5" x14ac:dyDescent="0.2">
      <c r="A135" s="529">
        <v>43800</v>
      </c>
      <c r="B135" s="78">
        <v>106.8283</v>
      </c>
      <c r="C135" s="535">
        <f>MIN($B$63,$B$51,$B$39,$B$75,$B$87,$B$99,$B$111,$B$123)</f>
        <v>103.5723</v>
      </c>
      <c r="D135" s="535">
        <f>MAX($B$63,$B$51,$B$39,$B$75,$B$87,$B$99,$B$111,$B$123)</f>
        <v>195.54803699999999</v>
      </c>
      <c r="E135" s="535">
        <f t="shared" si="1"/>
        <v>91.975736999999995</v>
      </c>
    </row>
    <row r="136" spans="1:5" x14ac:dyDescent="0.2">
      <c r="A136" s="529">
        <v>43831</v>
      </c>
      <c r="B136" s="78">
        <v>102.7436</v>
      </c>
      <c r="C136" s="535">
        <f>MIN($B$52,$B$40,$B$28,$B$64,$B$76,$B$88,$B$100,$B$112)</f>
        <v>123.51349500000001</v>
      </c>
      <c r="D136" s="535">
        <f>MAX($B$52,$B$40,$B$28,$B$64,$B$76,$B$88,$B$100,$B$112)</f>
        <v>187.203047</v>
      </c>
      <c r="E136" s="535">
        <f t="shared" si="1"/>
        <v>63.689551999999992</v>
      </c>
    </row>
    <row r="137" spans="1:5" x14ac:dyDescent="0.2">
      <c r="A137" s="529">
        <v>43862</v>
      </c>
      <c r="B137" s="78">
        <v>100.8454</v>
      </c>
      <c r="C137" s="535">
        <f>MIN($B$53,$B$41,$B$29,$B$65,$B$77,$B$89,$B$101,$B$113)</f>
        <v>119.90428300000001</v>
      </c>
      <c r="D137" s="535">
        <f>MAX($B$53,$B$41,$B$29,$B$65,$B$77,$B$89,$B$101,$B$113)</f>
        <v>187.06361799999999</v>
      </c>
      <c r="E137" s="535">
        <f t="shared" si="1"/>
        <v>67.159334999999984</v>
      </c>
    </row>
    <row r="138" spans="1:5" x14ac:dyDescent="0.2">
      <c r="A138" s="529">
        <v>43891</v>
      </c>
      <c r="B138" s="78">
        <v>106.7846</v>
      </c>
      <c r="C138" s="535">
        <f>MIN($B$54,$B$42,$B$30,$B$66,$B$78,$B$90,$B$102,$B$114)</f>
        <v>118.260238</v>
      </c>
      <c r="D138" s="535">
        <f>MAX($B$54,$B$42,$B$30,$B$66,$B$78,$B$90,$B$102,$B$114)</f>
        <v>195.37981099999999</v>
      </c>
      <c r="E138" s="535">
        <f t="shared" si="1"/>
        <v>77.119572999999988</v>
      </c>
    </row>
    <row r="139" spans="1:5" x14ac:dyDescent="0.2">
      <c r="A139" s="529">
        <v>43922</v>
      </c>
      <c r="B139" s="78">
        <v>107.76690000000001</v>
      </c>
      <c r="C139" s="535">
        <f>MIN($B$55,$B$43,$B$31,$B$67,$B$79,$B$91,$B$103,$B$115)</f>
        <v>128.92501799999999</v>
      </c>
      <c r="D139" s="535">
        <f>MAX($B$55,$B$43,$B$31,$B$67,$B$79,$B$91,$B$103,$B$115)</f>
        <v>202.26539299999999</v>
      </c>
      <c r="E139" s="535">
        <f t="shared" si="1"/>
        <v>73.340374999999995</v>
      </c>
    </row>
    <row r="140" spans="1:5" x14ac:dyDescent="0.2">
      <c r="A140" s="529">
        <v>43952</v>
      </c>
      <c r="B140" s="78">
        <v>109.711</v>
      </c>
      <c r="C140" s="535">
        <f>MIN($B$56,$B$44,$B$32,$B$68,$B$80,$B$92,$B$104,$B$116)</f>
        <v>128.36279999999999</v>
      </c>
      <c r="D140" s="535">
        <f>MAX($B$56,$B$44,$B$32,$B$68,$B$80,$B$92,$B$104,$B$116)</f>
        <v>203.13744500000001</v>
      </c>
      <c r="E140" s="535">
        <f t="shared" si="1"/>
        <v>74.774645000000021</v>
      </c>
    </row>
    <row r="141" spans="1:5" x14ac:dyDescent="0.2">
      <c r="A141" s="529">
        <v>43983</v>
      </c>
      <c r="B141" s="78">
        <v>104.9837</v>
      </c>
      <c r="C141" s="535">
        <f>MIN($B$57,$B$45,$B$33,$B$69,$B$81,$B$93,$B$105,$B$117)</f>
        <v>121.44792099999999</v>
      </c>
      <c r="D141" s="535">
        <f>MAX($B$57,$B$45,$B$33,$B$69,$B$81,$B$93,$B$105,$B$117)</f>
        <v>197.92399</v>
      </c>
      <c r="E141" s="535">
        <f t="shared" si="1"/>
        <v>76.47606900000001</v>
      </c>
    </row>
    <row r="142" spans="1:5" x14ac:dyDescent="0.2">
      <c r="A142" s="529">
        <v>44013</v>
      </c>
      <c r="B142" s="78">
        <v>102.57380000000001</v>
      </c>
      <c r="C142" s="535">
        <f>MIN($B$58,$B$46,$B$34,$B$70,$B$82,$B$94,$B$106,$B$118)</f>
        <v>110.731427</v>
      </c>
      <c r="D142" s="535">
        <f>MAX($B$58,$B$46,$B$34,$B$70,$B$82,$B$94,$B$106,$B$118)</f>
        <v>183.95845399999999</v>
      </c>
      <c r="E142" s="535">
        <f t="shared" si="1"/>
        <v>73.227026999999993</v>
      </c>
    </row>
    <row r="143" spans="1:5" x14ac:dyDescent="0.2">
      <c r="A143" s="529">
        <v>44044</v>
      </c>
      <c r="B143" s="78">
        <v>99.894509999999997</v>
      </c>
      <c r="C143" s="535">
        <f>MIN($B$59,$B$47,$B$35,$B$71,$B$83,$B$95,$B$107,$B$119)</f>
        <v>104.138159</v>
      </c>
      <c r="D143" s="535">
        <f>MAX($B$59,$B$47,$B$35,$B$71,$B$83,$B$95,$B$107,$B$119)</f>
        <v>178.536947</v>
      </c>
      <c r="E143" s="535">
        <f t="shared" si="1"/>
        <v>74.398787999999996</v>
      </c>
    </row>
    <row r="144" spans="1:5" x14ac:dyDescent="0.2">
      <c r="A144" s="529">
        <v>44075</v>
      </c>
      <c r="B144" s="78">
        <v>99.011529999999993</v>
      </c>
      <c r="C144" s="535">
        <f>MIN($B$60,$B$48,$B$36,$B$72,$B$84,$B$96,$B$108,$B$120)</f>
        <v>100.71674299999999</v>
      </c>
      <c r="D144" s="535">
        <f>MAX($B$60,$B$48,$B$36,$B$72,$B$84,$B$96,$B$108,$B$120)</f>
        <v>182.01965100000001</v>
      </c>
      <c r="E144" s="535">
        <f t="shared" si="1"/>
        <v>81.302908000000016</v>
      </c>
    </row>
    <row r="145" spans="1:6" x14ac:dyDescent="0.2">
      <c r="A145" s="529">
        <v>44105</v>
      </c>
      <c r="B145" s="78">
        <v>104.38939999999999</v>
      </c>
      <c r="C145" s="535">
        <f>MIN($B$61,$B$49,$B$37,$B$73,$B$85,$B$97,$B$109,$B$121)</f>
        <v>105.19275</v>
      </c>
      <c r="D145" s="535">
        <f>MAX($B$61,$B$49,$B$37,$B$73,$B$85,$B$97,$B$109,$B$121)</f>
        <v>186.39613399999999</v>
      </c>
      <c r="E145" s="535">
        <f t="shared" si="1"/>
        <v>81.203383999999986</v>
      </c>
    </row>
    <row r="146" spans="1:6" x14ac:dyDescent="0.2">
      <c r="A146" s="529">
        <v>44136</v>
      </c>
      <c r="B146" s="78">
        <v>109.90560000000001</v>
      </c>
      <c r="C146" s="535">
        <f>MIN($B$62,$B$50,$B$38,$B$74,$B$86,$B$98,$B$110,$B$122)</f>
        <v>104.423017</v>
      </c>
      <c r="D146" s="535">
        <f>MAX($B$62,$B$50,$B$38,$B$74,$B$86,$B$98,$B$110,$B$122)</f>
        <v>188.594571</v>
      </c>
      <c r="E146" s="535">
        <f t="shared" si="1"/>
        <v>84.171554</v>
      </c>
    </row>
    <row r="147" spans="1:6" x14ac:dyDescent="0.2">
      <c r="A147" s="531">
        <v>44166</v>
      </c>
      <c r="B147" s="78">
        <v>108.62220000000001</v>
      </c>
      <c r="C147" s="536">
        <f>MIN($B$63,$B$51,$B$39,$B$75,$B$87,$B$99,$B$111,$B$123)</f>
        <v>103.5723</v>
      </c>
      <c r="D147" s="536">
        <f>MAX($B$63,$B$51,$B$39,$B$75,$B$87,$B$99,$B$111,$B$123)</f>
        <v>195.54803699999999</v>
      </c>
      <c r="E147" s="536">
        <f t="shared" si="1"/>
        <v>91.975736999999995</v>
      </c>
    </row>
    <row r="148" spans="1:6" x14ac:dyDescent="0.2">
      <c r="A148" s="379" t="s">
        <v>549</v>
      </c>
      <c r="B148" s="30"/>
      <c r="C148" s="30"/>
      <c r="D148" s="30"/>
      <c r="E148" s="30"/>
    </row>
    <row r="149" spans="1:6" x14ac:dyDescent="0.2">
      <c r="A149" s="30" t="s">
        <v>589</v>
      </c>
      <c r="B149" s="30"/>
      <c r="C149" s="30"/>
      <c r="D149" s="30"/>
      <c r="E149" s="30"/>
    </row>
    <row r="150" spans="1:6" x14ac:dyDescent="0.2">
      <c r="A150" s="537" t="s">
        <v>590</v>
      </c>
      <c r="B150" s="30"/>
      <c r="C150" s="30"/>
      <c r="D150" s="30"/>
      <c r="E150" s="30"/>
    </row>
    <row r="151" spans="1:6" x14ac:dyDescent="0.2">
      <c r="A151" s="109"/>
      <c r="B151" s="75" t="s">
        <v>368</v>
      </c>
      <c r="C151" s="30"/>
      <c r="D151" s="30"/>
      <c r="E151" s="30"/>
      <c r="F151" s="8"/>
    </row>
    <row r="152" spans="1:6" x14ac:dyDescent="0.2">
      <c r="A152" s="538">
        <v>97</v>
      </c>
      <c r="B152" s="30">
        <v>0</v>
      </c>
      <c r="C152" s="30"/>
      <c r="D152" s="30"/>
      <c r="E152" s="30"/>
      <c r="F152" s="8"/>
    </row>
    <row r="153" spans="1:6" x14ac:dyDescent="0.2">
      <c r="A153" s="538">
        <v>97</v>
      </c>
      <c r="B153" s="30">
        <v>1</v>
      </c>
      <c r="C153" s="30"/>
      <c r="D153" s="30"/>
      <c r="E153" s="30"/>
      <c r="F153" s="8"/>
    </row>
    <row r="154" spans="1:6" x14ac:dyDescent="0.2">
      <c r="F154" s="8"/>
    </row>
    <row r="155" spans="1:6" x14ac:dyDescent="0.2">
      <c r="F155" s="8"/>
    </row>
    <row r="156" spans="1:6" x14ac:dyDescent="0.2">
      <c r="F156" s="8"/>
    </row>
    <row r="157" spans="1:6" x14ac:dyDescent="0.2">
      <c r="A157" s="26"/>
      <c r="F157" s="8"/>
    </row>
    <row r="158" spans="1:6" x14ac:dyDescent="0.2">
      <c r="A158" s="26"/>
      <c r="F158" s="8"/>
    </row>
    <row r="159" spans="1:6" x14ac:dyDescent="0.2">
      <c r="F159" s="8"/>
    </row>
    <row r="160" spans="1:6" x14ac:dyDescent="0.2">
      <c r="F160" s="14"/>
    </row>
  </sheetData>
  <mergeCells count="2">
    <mergeCell ref="C26:E26"/>
    <mergeCell ref="B25:E25"/>
  </mergeCells>
  <phoneticPr fontId="0" type="noConversion"/>
  <hyperlinks>
    <hyperlink ref="A3" location="Contents!A1" display="Return to Contents"/>
  </hyperlinks>
  <pageMargins left="0.75" right="0.75" top="1" bottom="1" header="0.5" footer="0.5"/>
  <pageSetup scale="49" fitToHeight="2" orientation="landscape" r:id="rId1"/>
  <headerFooter alignWithMargins="0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2:AB142"/>
  <sheetViews>
    <sheetView workbookViewId="0"/>
  </sheetViews>
  <sheetFormatPr defaultRowHeight="15" x14ac:dyDescent="0.25"/>
  <cols>
    <col min="1" max="1" width="9.140625" style="133"/>
    <col min="2" max="2" width="14.7109375" style="133" customWidth="1"/>
    <col min="3" max="3" width="10.140625" style="133" bestFit="1" customWidth="1"/>
    <col min="4" max="4" width="9.140625" style="133"/>
    <col min="5" max="6" width="9.5703125" style="133" bestFit="1" customWidth="1"/>
    <col min="7" max="13" width="9.140625" style="133"/>
    <col min="14" max="15" width="9.140625" style="135"/>
    <col min="16" max="16" width="9.140625" style="133"/>
    <col min="17" max="17" width="25.42578125" style="133" customWidth="1"/>
    <col min="18" max="18" width="9.140625" style="133" customWidth="1"/>
    <col min="19" max="26" width="9.140625" style="133"/>
    <col min="27" max="28" width="9.140625" style="135"/>
    <col min="29" max="16384" width="9.140625" style="133"/>
  </cols>
  <sheetData>
    <row r="2" spans="1:18" ht="15.75" x14ac:dyDescent="0.25">
      <c r="A2" s="44" t="s">
        <v>547</v>
      </c>
    </row>
    <row r="3" spans="1:18" x14ac:dyDescent="0.25">
      <c r="A3" s="22" t="s">
        <v>16</v>
      </c>
      <c r="C3" s="396"/>
      <c r="D3" s="396"/>
      <c r="E3" s="396"/>
      <c r="F3" s="396"/>
      <c r="G3" s="396"/>
      <c r="H3" s="396"/>
      <c r="I3" s="396"/>
      <c r="J3" s="396"/>
      <c r="Q3" s="139"/>
    </row>
    <row r="4" spans="1:18" x14ac:dyDescent="0.25">
      <c r="A4" s="146"/>
      <c r="B4" s="146"/>
      <c r="C4" s="146"/>
      <c r="D4" s="146"/>
      <c r="E4" s="146"/>
      <c r="F4" s="146"/>
      <c r="G4" s="146"/>
      <c r="H4" s="146"/>
      <c r="I4" s="146"/>
      <c r="J4" s="146"/>
      <c r="Q4" s="139"/>
    </row>
    <row r="5" spans="1:18" x14ac:dyDescent="0.25">
      <c r="A5" s="146"/>
      <c r="B5" s="146"/>
      <c r="C5" s="146"/>
      <c r="D5" s="146"/>
      <c r="E5" s="146"/>
      <c r="F5" s="146"/>
      <c r="G5" s="146"/>
      <c r="H5" s="146"/>
      <c r="I5" s="146"/>
      <c r="J5" s="146"/>
      <c r="Q5" s="182" t="s">
        <v>369</v>
      </c>
      <c r="R5" s="183"/>
    </row>
    <row r="6" spans="1:18" x14ac:dyDescent="0.25">
      <c r="A6" s="146"/>
      <c r="B6" s="146"/>
      <c r="C6" s="146"/>
      <c r="D6" s="146"/>
      <c r="E6" s="146"/>
      <c r="F6" s="146"/>
      <c r="G6" s="146"/>
      <c r="H6" s="146"/>
      <c r="I6" s="146"/>
      <c r="J6" s="146"/>
      <c r="Q6" s="235" t="s">
        <v>287</v>
      </c>
      <c r="R6" s="237" t="s">
        <v>291</v>
      </c>
    </row>
    <row r="7" spans="1:18" x14ac:dyDescent="0.25">
      <c r="A7" s="146"/>
      <c r="B7" s="146"/>
      <c r="C7" s="146"/>
      <c r="D7" s="146"/>
      <c r="E7" s="146"/>
      <c r="F7" s="146"/>
      <c r="G7" s="146"/>
      <c r="H7" s="146"/>
      <c r="I7" s="146"/>
      <c r="J7" s="146"/>
      <c r="Q7" s="236" t="s">
        <v>288</v>
      </c>
      <c r="R7" s="238" t="s">
        <v>292</v>
      </c>
    </row>
    <row r="8" spans="1:18" x14ac:dyDescent="0.25">
      <c r="A8" s="146"/>
      <c r="B8" s="146"/>
      <c r="C8" s="146"/>
      <c r="D8" s="146"/>
      <c r="E8" s="146"/>
      <c r="F8" s="146"/>
      <c r="G8" s="146"/>
      <c r="H8" s="146"/>
      <c r="I8" s="146"/>
      <c r="J8" s="146"/>
      <c r="Q8" s="236" t="s">
        <v>480</v>
      </c>
      <c r="R8" s="238" t="s">
        <v>293</v>
      </c>
    </row>
    <row r="9" spans="1:18" x14ac:dyDescent="0.25">
      <c r="A9" s="146"/>
      <c r="B9" s="146"/>
      <c r="C9" s="146"/>
      <c r="D9" s="146"/>
      <c r="E9" s="146"/>
      <c r="F9" s="146"/>
      <c r="G9" s="146"/>
      <c r="H9" s="146"/>
      <c r="I9" s="146"/>
      <c r="J9" s="146"/>
      <c r="Q9" s="236" t="s">
        <v>483</v>
      </c>
      <c r="R9" s="238" t="s">
        <v>484</v>
      </c>
    </row>
    <row r="10" spans="1:18" x14ac:dyDescent="0.25">
      <c r="A10" s="146"/>
      <c r="B10" s="146"/>
      <c r="C10" s="146"/>
      <c r="D10" s="146"/>
      <c r="E10" s="146"/>
      <c r="F10" s="146"/>
      <c r="G10" s="146"/>
      <c r="H10" s="146"/>
      <c r="I10" s="146"/>
      <c r="J10" s="146"/>
      <c r="Q10" s="236" t="s">
        <v>290</v>
      </c>
      <c r="R10" s="238" t="s">
        <v>294</v>
      </c>
    </row>
    <row r="11" spans="1:18" x14ac:dyDescent="0.25">
      <c r="A11" s="146"/>
      <c r="B11" s="146"/>
      <c r="C11" s="146"/>
      <c r="D11" s="146"/>
      <c r="E11" s="146"/>
      <c r="F11" s="146"/>
      <c r="G11" s="146"/>
      <c r="H11" s="146"/>
      <c r="I11" s="146"/>
      <c r="J11" s="146"/>
      <c r="Q11" s="541" t="s">
        <v>526</v>
      </c>
      <c r="R11" s="218" t="s">
        <v>285</v>
      </c>
    </row>
    <row r="12" spans="1:18" x14ac:dyDescent="0.25">
      <c r="A12" s="146"/>
      <c r="B12" s="146"/>
      <c r="C12" s="146"/>
      <c r="D12" s="146"/>
      <c r="E12" s="146"/>
      <c r="F12" s="146"/>
      <c r="G12" s="146"/>
      <c r="H12" s="146"/>
      <c r="I12" s="146"/>
      <c r="J12" s="146"/>
    </row>
    <row r="13" spans="1:18" x14ac:dyDescent="0.25">
      <c r="A13" s="146"/>
      <c r="B13" s="146"/>
      <c r="C13" s="146"/>
      <c r="D13" s="146"/>
      <c r="E13" s="146"/>
      <c r="F13" s="146"/>
      <c r="G13" s="146"/>
      <c r="H13" s="146"/>
      <c r="I13" s="146"/>
      <c r="J13" s="146"/>
    </row>
    <row r="14" spans="1:18" x14ac:dyDescent="0.25">
      <c r="A14" s="146"/>
      <c r="B14" s="146"/>
      <c r="C14" s="146"/>
      <c r="D14" s="146"/>
      <c r="E14" s="146"/>
      <c r="F14" s="146"/>
      <c r="G14" s="146"/>
      <c r="H14" s="146"/>
      <c r="I14" s="146"/>
      <c r="J14" s="146"/>
    </row>
    <row r="15" spans="1:18" x14ac:dyDescent="0.25">
      <c r="A15" s="146"/>
      <c r="B15" s="146"/>
      <c r="C15" s="146"/>
      <c r="D15" s="146"/>
      <c r="E15" s="146"/>
      <c r="F15" s="146"/>
      <c r="G15" s="146"/>
      <c r="H15" s="146"/>
      <c r="I15" s="146"/>
      <c r="J15" s="146"/>
    </row>
    <row r="16" spans="1:18" x14ac:dyDescent="0.25">
      <c r="A16" s="146"/>
      <c r="B16" s="146"/>
      <c r="C16" s="146"/>
      <c r="D16" s="146"/>
      <c r="E16" s="146"/>
      <c r="F16" s="146"/>
      <c r="G16" s="146"/>
      <c r="H16" s="146"/>
      <c r="I16" s="146"/>
      <c r="J16" s="146"/>
    </row>
    <row r="17" spans="1:12" x14ac:dyDescent="0.25">
      <c r="A17" s="146"/>
      <c r="B17" s="146"/>
      <c r="C17" s="146"/>
      <c r="D17" s="146"/>
      <c r="E17" s="146"/>
      <c r="F17" s="146"/>
      <c r="G17" s="146"/>
      <c r="H17" s="146"/>
      <c r="I17" s="146"/>
      <c r="J17" s="146"/>
    </row>
    <row r="18" spans="1:12" x14ac:dyDescent="0.25">
      <c r="A18" s="146"/>
      <c r="B18" s="146"/>
      <c r="C18" s="146"/>
      <c r="D18" s="146"/>
      <c r="E18" s="146"/>
      <c r="F18" s="146"/>
      <c r="G18" s="146"/>
      <c r="H18" s="146"/>
      <c r="I18" s="146"/>
      <c r="J18" s="146"/>
    </row>
    <row r="19" spans="1:12" x14ac:dyDescent="0.25">
      <c r="A19" s="146"/>
      <c r="B19" s="146"/>
      <c r="C19" s="146"/>
      <c r="D19" s="146"/>
      <c r="E19" s="146"/>
      <c r="F19" s="146"/>
      <c r="G19" s="146"/>
      <c r="H19" s="146"/>
      <c r="I19" s="146"/>
      <c r="J19" s="146"/>
    </row>
    <row r="20" spans="1:12" x14ac:dyDescent="0.25">
      <c r="A20" s="146"/>
      <c r="B20" s="146"/>
      <c r="C20" s="146"/>
      <c r="D20" s="146"/>
      <c r="E20" s="146"/>
      <c r="F20" s="146"/>
      <c r="G20" s="146"/>
      <c r="H20" s="146"/>
      <c r="I20" s="146"/>
      <c r="J20" s="146"/>
    </row>
    <row r="21" spans="1:12" x14ac:dyDescent="0.25">
      <c r="A21" s="146"/>
      <c r="B21" s="146"/>
      <c r="C21" s="146"/>
      <c r="D21" s="146"/>
      <c r="E21" s="146"/>
      <c r="F21" s="146"/>
      <c r="G21" s="146"/>
      <c r="H21" s="146"/>
      <c r="I21" s="146"/>
      <c r="J21" s="146"/>
    </row>
    <row r="24" spans="1:12" x14ac:dyDescent="0.25">
      <c r="A24"/>
      <c r="B24"/>
      <c r="C24" s="575" t="s">
        <v>83</v>
      </c>
      <c r="D24" s="575"/>
      <c r="E24" s="575"/>
      <c r="F24" s="575"/>
      <c r="G24" s="575"/>
      <c r="H24" s="32"/>
      <c r="I24" s="575" t="s">
        <v>191</v>
      </c>
      <c r="J24" s="575"/>
      <c r="K24" s="575"/>
      <c r="L24" s="575"/>
    </row>
    <row r="25" spans="1:12" x14ac:dyDescent="0.25">
      <c r="A25" s="9"/>
      <c r="B25" s="9"/>
      <c r="C25" s="84">
        <v>2016</v>
      </c>
      <c r="D25" s="84">
        <v>2017</v>
      </c>
      <c r="E25" s="84">
        <v>2018</v>
      </c>
      <c r="F25" s="84">
        <v>2019</v>
      </c>
      <c r="G25" s="84">
        <v>2020</v>
      </c>
      <c r="H25" s="35"/>
      <c r="I25" s="84">
        <v>2017</v>
      </c>
      <c r="J25" s="84">
        <v>2018</v>
      </c>
      <c r="K25" s="84">
        <v>2019</v>
      </c>
      <c r="L25" s="84">
        <v>2020</v>
      </c>
    </row>
    <row r="26" spans="1:12" x14ac:dyDescent="0.25">
      <c r="B26" s="144" t="s">
        <v>287</v>
      </c>
      <c r="C26" s="393">
        <v>3855.3501448000002</v>
      </c>
      <c r="D26" s="393">
        <v>3777.1171017000001</v>
      </c>
      <c r="E26" s="393">
        <v>4004.5643997999996</v>
      </c>
      <c r="F26" s="393">
        <v>3867.2099091</v>
      </c>
      <c r="G26" s="393">
        <v>3919.8043551999999</v>
      </c>
      <c r="H26" s="11"/>
      <c r="I26" s="17">
        <f t="shared" ref="I26:L29" si="0">D26-C26</f>
        <v>-78.233043100000032</v>
      </c>
      <c r="J26" s="17">
        <f t="shared" si="0"/>
        <v>227.44729809999944</v>
      </c>
      <c r="K26" s="17">
        <f t="shared" si="0"/>
        <v>-137.35449069999959</v>
      </c>
      <c r="L26" s="17">
        <f t="shared" si="0"/>
        <v>52.594446099999914</v>
      </c>
    </row>
    <row r="27" spans="1:12" x14ac:dyDescent="0.25">
      <c r="B27" s="144" t="s">
        <v>288</v>
      </c>
      <c r="C27" s="17">
        <v>2668.6207130000003</v>
      </c>
      <c r="D27" s="17">
        <v>2696.7066986</v>
      </c>
      <c r="E27" s="17">
        <v>2619.1911040999998</v>
      </c>
      <c r="F27" s="17">
        <v>2635.2488054999999</v>
      </c>
      <c r="G27" s="17">
        <v>2629.7351994999999</v>
      </c>
      <c r="H27" s="11"/>
      <c r="I27" s="17">
        <f t="shared" si="0"/>
        <v>28.085985599999731</v>
      </c>
      <c r="J27" s="17">
        <f t="shared" si="0"/>
        <v>-77.515594500000134</v>
      </c>
      <c r="K27" s="17">
        <f t="shared" si="0"/>
        <v>16.057701400000042</v>
      </c>
      <c r="L27" s="17">
        <f t="shared" si="0"/>
        <v>-5.5136059999999816</v>
      </c>
    </row>
    <row r="28" spans="1:12" x14ac:dyDescent="0.25">
      <c r="A28"/>
      <c r="B28" s="144" t="s">
        <v>289</v>
      </c>
      <c r="C28" s="17">
        <v>3755.9789505980002</v>
      </c>
      <c r="D28" s="17">
        <v>3727.1514709070002</v>
      </c>
      <c r="E28" s="17">
        <v>3792.4712230520004</v>
      </c>
      <c r="F28" s="17">
        <v>3762.4219729749998</v>
      </c>
      <c r="G28" s="17">
        <v>3781.2356954039997</v>
      </c>
      <c r="H28" s="11"/>
      <c r="I28" s="17">
        <f t="shared" si="0"/>
        <v>-28.827479691000008</v>
      </c>
      <c r="J28" s="17">
        <f t="shared" si="0"/>
        <v>65.319752145000166</v>
      </c>
      <c r="K28" s="17">
        <f t="shared" si="0"/>
        <v>-30.049250077000579</v>
      </c>
      <c r="L28" s="17">
        <f t="shared" si="0"/>
        <v>18.813722428999881</v>
      </c>
    </row>
    <row r="29" spans="1:12" x14ac:dyDescent="0.25">
      <c r="B29" s="144" t="s">
        <v>290</v>
      </c>
      <c r="C29" s="69">
        <v>382.08851598999996</v>
      </c>
      <c r="D29" s="69">
        <v>378.83875261999998</v>
      </c>
      <c r="E29" s="69">
        <v>386.58507351999998</v>
      </c>
      <c r="F29" s="69">
        <v>389.71202976000001</v>
      </c>
      <c r="G29" s="69">
        <v>397.03398087000005</v>
      </c>
      <c r="H29" s="72"/>
      <c r="I29" s="69">
        <f t="shared" si="0"/>
        <v>-3.2497633699999824</v>
      </c>
      <c r="J29" s="69">
        <f t="shared" si="0"/>
        <v>7.7463209000000006</v>
      </c>
      <c r="K29" s="69">
        <f t="shared" si="0"/>
        <v>3.1269562400000268</v>
      </c>
      <c r="L29" s="69">
        <f t="shared" si="0"/>
        <v>7.3219511100000432</v>
      </c>
    </row>
    <row r="30" spans="1:12" x14ac:dyDescent="0.25">
      <c r="B30" s="542" t="s">
        <v>526</v>
      </c>
      <c r="C30" s="11">
        <v>10662.038323999999</v>
      </c>
      <c r="D30" s="11">
        <v>10579.814023999999</v>
      </c>
      <c r="E30" s="11">
        <v>10802.811800000001</v>
      </c>
      <c r="F30" s="11">
        <v>10654.591895</v>
      </c>
      <c r="G30" s="11">
        <v>10727.809544</v>
      </c>
      <c r="H30" s="543" t="s">
        <v>457</v>
      </c>
      <c r="I30" s="17">
        <f t="shared" ref="I30" si="1">D30-C30</f>
        <v>-82.224299999999857</v>
      </c>
      <c r="J30" s="17">
        <f t="shared" ref="J30" si="2">E30-D30</f>
        <v>222.99777600000198</v>
      </c>
      <c r="K30" s="17">
        <f t="shared" ref="K30" si="3">F30-E30</f>
        <v>-148.21990500000175</v>
      </c>
      <c r="L30" s="17">
        <f t="shared" ref="L30" si="4">G30-F30</f>
        <v>73.217649000000165</v>
      </c>
    </row>
    <row r="31" spans="1:12" x14ac:dyDescent="0.25">
      <c r="A31" s="370" t="s">
        <v>549</v>
      </c>
      <c r="B31"/>
      <c r="C31"/>
      <c r="D31" s="10"/>
      <c r="E31"/>
      <c r="F31"/>
      <c r="G31"/>
      <c r="H31"/>
      <c r="I31" s="10"/>
      <c r="J31" s="27"/>
      <c r="K31" s="27"/>
      <c r="L31" s="27"/>
    </row>
    <row r="34" spans="1:7" x14ac:dyDescent="0.25">
      <c r="A34" s="149"/>
      <c r="B34" s="149"/>
      <c r="C34" s="149" t="s">
        <v>286</v>
      </c>
      <c r="D34" s="149" t="s">
        <v>242</v>
      </c>
      <c r="E34" s="475" t="s">
        <v>241</v>
      </c>
      <c r="F34" s="475" t="s">
        <v>498</v>
      </c>
    </row>
    <row r="35" spans="1:7" x14ac:dyDescent="0.25">
      <c r="A35" s="149">
        <f t="shared" ref="A35:A46" si="5">YEAR(B35)</f>
        <v>2016</v>
      </c>
      <c r="B35" s="450">
        <v>42370</v>
      </c>
      <c r="C35" s="539">
        <v>10735.82944</v>
      </c>
      <c r="D35" s="394" t="e">
        <v>#N/A</v>
      </c>
      <c r="E35" s="487"/>
      <c r="F35" s="487">
        <v>10735.82944</v>
      </c>
      <c r="G35" s="140"/>
    </row>
    <row r="36" spans="1:7" x14ac:dyDescent="0.25">
      <c r="A36" s="149">
        <f t="shared" si="5"/>
        <v>2016</v>
      </c>
      <c r="B36" s="450">
        <v>42401</v>
      </c>
      <c r="C36" s="539">
        <v>10616.690930000001</v>
      </c>
      <c r="D36" s="394" t="e">
        <v>#N/A</v>
      </c>
      <c r="E36" s="540">
        <f t="shared" ref="E36:E45" si="6">AVERAGEIF($A$35:$A$46,A36,$F$35:$F$46)</f>
        <v>10659.967325166666</v>
      </c>
      <c r="F36" s="487">
        <v>10616.690930000001</v>
      </c>
      <c r="G36" s="140"/>
    </row>
    <row r="37" spans="1:7" x14ac:dyDescent="0.25">
      <c r="A37" s="149">
        <f t="shared" si="5"/>
        <v>2016</v>
      </c>
      <c r="B37" s="450">
        <v>42430</v>
      </c>
      <c r="C37" s="539">
        <v>9593.1623380000001</v>
      </c>
      <c r="D37" s="394" t="e">
        <v>#N/A</v>
      </c>
      <c r="E37" s="540">
        <f t="shared" si="6"/>
        <v>10659.967325166666</v>
      </c>
      <c r="F37" s="487">
        <v>9593.1623380000001</v>
      </c>
      <c r="G37" s="140"/>
    </row>
    <row r="38" spans="1:7" x14ac:dyDescent="0.25">
      <c r="A38" s="149">
        <f t="shared" si="5"/>
        <v>2016</v>
      </c>
      <c r="B38" s="450">
        <v>42461</v>
      </c>
      <c r="C38" s="539">
        <v>9347.2501539999994</v>
      </c>
      <c r="D38" s="394" t="e">
        <v>#N/A</v>
      </c>
      <c r="E38" s="540">
        <f t="shared" si="6"/>
        <v>10659.967325166666</v>
      </c>
      <c r="F38" s="487">
        <v>9347.2501539999994</v>
      </c>
      <c r="G38" s="140"/>
    </row>
    <row r="39" spans="1:7" x14ac:dyDescent="0.25">
      <c r="A39" s="149">
        <f t="shared" si="5"/>
        <v>2016</v>
      </c>
      <c r="B39" s="450">
        <v>42491</v>
      </c>
      <c r="C39" s="539">
        <v>9551.1917690000009</v>
      </c>
      <c r="D39" s="394" t="e">
        <v>#N/A</v>
      </c>
      <c r="E39" s="540">
        <f t="shared" si="6"/>
        <v>10659.967325166666</v>
      </c>
      <c r="F39" s="487">
        <v>9551.1917690000009</v>
      </c>
      <c r="G39" s="140"/>
    </row>
    <row r="40" spans="1:7" x14ac:dyDescent="0.25">
      <c r="A40" s="149">
        <f t="shared" si="5"/>
        <v>2016</v>
      </c>
      <c r="B40" s="450">
        <v>42522</v>
      </c>
      <c r="C40" s="539">
        <v>11387.90897</v>
      </c>
      <c r="D40" s="394" t="e">
        <v>#N/A</v>
      </c>
      <c r="E40" s="540">
        <f t="shared" si="6"/>
        <v>10659.967325166666</v>
      </c>
      <c r="F40" s="487">
        <v>11387.90897</v>
      </c>
      <c r="G40" s="140"/>
    </row>
    <row r="41" spans="1:7" x14ac:dyDescent="0.25">
      <c r="A41" s="149">
        <f t="shared" si="5"/>
        <v>2016</v>
      </c>
      <c r="B41" s="450">
        <v>42552</v>
      </c>
      <c r="C41" s="539">
        <v>12410.94657</v>
      </c>
      <c r="D41" s="394" t="e">
        <v>#N/A</v>
      </c>
      <c r="E41" s="540">
        <f t="shared" si="6"/>
        <v>10659.967325166666</v>
      </c>
      <c r="F41" s="487">
        <v>12410.94657</v>
      </c>
      <c r="G41" s="140"/>
    </row>
    <row r="42" spans="1:7" x14ac:dyDescent="0.25">
      <c r="A42" s="149">
        <f t="shared" si="5"/>
        <v>2016</v>
      </c>
      <c r="B42" s="450">
        <v>42583</v>
      </c>
      <c r="C42" s="539">
        <v>12705.331759999999</v>
      </c>
      <c r="D42" s="394" t="e">
        <v>#N/A</v>
      </c>
      <c r="E42" s="540">
        <f t="shared" si="6"/>
        <v>10659.967325166666</v>
      </c>
      <c r="F42" s="487">
        <v>12705.331759999999</v>
      </c>
      <c r="G42" s="140"/>
    </row>
    <row r="43" spans="1:7" x14ac:dyDescent="0.25">
      <c r="A43" s="149">
        <f t="shared" si="5"/>
        <v>2016</v>
      </c>
      <c r="B43" s="450">
        <v>42614</v>
      </c>
      <c r="C43" s="539">
        <v>11613.767389999999</v>
      </c>
      <c r="D43" s="394" t="e">
        <v>#N/A</v>
      </c>
      <c r="E43" s="540">
        <f t="shared" si="6"/>
        <v>10659.967325166666</v>
      </c>
      <c r="F43" s="487">
        <v>11613.767389999999</v>
      </c>
      <c r="G43" s="140"/>
    </row>
    <row r="44" spans="1:7" x14ac:dyDescent="0.25">
      <c r="A44" s="149">
        <f t="shared" si="5"/>
        <v>2016</v>
      </c>
      <c r="B44" s="450">
        <v>42644</v>
      </c>
      <c r="C44" s="539">
        <v>9936.4685769999996</v>
      </c>
      <c r="D44" s="394" t="e">
        <v>#N/A</v>
      </c>
      <c r="E44" s="540">
        <f t="shared" si="6"/>
        <v>10659.967325166666</v>
      </c>
      <c r="F44" s="487">
        <v>9936.4685769999996</v>
      </c>
      <c r="G44" s="140"/>
    </row>
    <row r="45" spans="1:7" x14ac:dyDescent="0.25">
      <c r="A45" s="149">
        <f t="shared" si="5"/>
        <v>2016</v>
      </c>
      <c r="B45" s="450">
        <v>42675</v>
      </c>
      <c r="C45" s="539">
        <v>9619.5098940000007</v>
      </c>
      <c r="D45" s="394" t="e">
        <v>#N/A</v>
      </c>
      <c r="E45" s="540">
        <f t="shared" si="6"/>
        <v>10659.967325166666</v>
      </c>
      <c r="F45" s="487">
        <v>9619.5098940000007</v>
      </c>
      <c r="G45" s="140"/>
    </row>
    <row r="46" spans="1:7" x14ac:dyDescent="0.25">
      <c r="A46" s="149">
        <f t="shared" si="5"/>
        <v>2016</v>
      </c>
      <c r="B46" s="450">
        <v>42705</v>
      </c>
      <c r="C46" s="539">
        <v>10401.55011</v>
      </c>
      <c r="D46" s="394" t="e">
        <v>#N/A</v>
      </c>
      <c r="E46" s="487"/>
      <c r="F46" s="487">
        <v>10401.55011</v>
      </c>
      <c r="G46" s="140"/>
    </row>
    <row r="47" spans="1:7" x14ac:dyDescent="0.25">
      <c r="A47" s="149">
        <f t="shared" ref="A47:A94" si="7">YEAR(B47)</f>
        <v>2017</v>
      </c>
      <c r="B47" s="450">
        <v>42736</v>
      </c>
      <c r="C47" s="539">
        <v>10646.02946</v>
      </c>
      <c r="D47" s="394" t="e">
        <v>#N/A</v>
      </c>
      <c r="E47" s="487"/>
      <c r="F47" s="487">
        <v>10646.02946</v>
      </c>
      <c r="G47" s="140"/>
    </row>
    <row r="48" spans="1:7" x14ac:dyDescent="0.25">
      <c r="A48" s="149">
        <f t="shared" si="7"/>
        <v>2017</v>
      </c>
      <c r="B48" s="450">
        <v>42767</v>
      </c>
      <c r="C48" s="539">
        <v>10230.371841</v>
      </c>
      <c r="D48" s="394" t="e">
        <v>#N/A</v>
      </c>
      <c r="E48" s="487">
        <f t="shared" ref="E48:E57" si="8">AVERAGEIF($A$47:$A$108,A48,$F$47:$F$108)</f>
        <v>10575.363362624999</v>
      </c>
      <c r="F48" s="487">
        <v>10230.371841</v>
      </c>
      <c r="G48" s="140"/>
    </row>
    <row r="49" spans="1:7" x14ac:dyDescent="0.25">
      <c r="A49" s="149">
        <f t="shared" si="7"/>
        <v>2017</v>
      </c>
      <c r="B49" s="450">
        <v>42795</v>
      </c>
      <c r="C49" s="539">
        <v>9769.4401579999994</v>
      </c>
      <c r="D49" s="394" t="e">
        <v>#N/A</v>
      </c>
      <c r="E49" s="487">
        <f t="shared" si="8"/>
        <v>10575.363362624999</v>
      </c>
      <c r="F49" s="487">
        <v>9769.4401579999994</v>
      </c>
      <c r="G49" s="140"/>
    </row>
    <row r="50" spans="1:7" x14ac:dyDescent="0.25">
      <c r="A50" s="149">
        <f t="shared" si="7"/>
        <v>2017</v>
      </c>
      <c r="B50" s="450">
        <v>42826</v>
      </c>
      <c r="C50" s="539">
        <v>9458.7940299999991</v>
      </c>
      <c r="D50" s="394" t="e">
        <v>#N/A</v>
      </c>
      <c r="E50" s="487">
        <f t="shared" si="8"/>
        <v>10575.363362624999</v>
      </c>
      <c r="F50" s="487">
        <v>9458.7940299999991</v>
      </c>
      <c r="G50" s="140"/>
    </row>
    <row r="51" spans="1:7" x14ac:dyDescent="0.25">
      <c r="A51" s="149">
        <f t="shared" si="7"/>
        <v>2017</v>
      </c>
      <c r="B51" s="450">
        <v>42856</v>
      </c>
      <c r="C51" s="539">
        <v>9777.9881189999996</v>
      </c>
      <c r="D51" s="394" t="e">
        <v>#N/A</v>
      </c>
      <c r="E51" s="487">
        <f t="shared" si="8"/>
        <v>10575.363362624999</v>
      </c>
      <c r="F51" s="487">
        <v>9777.9881189999996</v>
      </c>
      <c r="G51" s="140"/>
    </row>
    <row r="52" spans="1:7" x14ac:dyDescent="0.25">
      <c r="A52" s="149">
        <f t="shared" si="7"/>
        <v>2017</v>
      </c>
      <c r="B52" s="450">
        <v>42887</v>
      </c>
      <c r="C52" s="539">
        <v>11343.635871</v>
      </c>
      <c r="D52" s="394" t="e">
        <v>#N/A</v>
      </c>
      <c r="E52" s="487">
        <f t="shared" si="8"/>
        <v>10575.363362624999</v>
      </c>
      <c r="F52" s="487">
        <v>11343.635871</v>
      </c>
      <c r="G52" s="140"/>
    </row>
    <row r="53" spans="1:7" x14ac:dyDescent="0.25">
      <c r="A53" s="149">
        <f t="shared" si="7"/>
        <v>2017</v>
      </c>
      <c r="B53" s="450">
        <v>42917</v>
      </c>
      <c r="C53" s="539">
        <v>12261.900970999999</v>
      </c>
      <c r="D53" s="394" t="e">
        <v>#N/A</v>
      </c>
      <c r="E53" s="487">
        <f t="shared" si="8"/>
        <v>10575.363362624999</v>
      </c>
      <c r="F53" s="487">
        <v>12261.900970999999</v>
      </c>
      <c r="G53" s="140"/>
    </row>
    <row r="54" spans="1:7" x14ac:dyDescent="0.25">
      <c r="A54" s="149">
        <f t="shared" si="7"/>
        <v>2017</v>
      </c>
      <c r="B54" s="450">
        <v>42948</v>
      </c>
      <c r="C54" s="539">
        <v>12018.317341</v>
      </c>
      <c r="D54" s="394" t="e">
        <v>#N/A</v>
      </c>
      <c r="E54" s="487">
        <f t="shared" si="8"/>
        <v>10575.363362624999</v>
      </c>
      <c r="F54" s="487">
        <v>12018.317341</v>
      </c>
      <c r="G54" s="140"/>
    </row>
    <row r="55" spans="1:7" x14ac:dyDescent="0.25">
      <c r="A55" s="149">
        <f t="shared" si="7"/>
        <v>2017</v>
      </c>
      <c r="B55" s="450">
        <v>42979</v>
      </c>
      <c r="C55" s="539">
        <v>11090.444262999999</v>
      </c>
      <c r="D55" s="394" t="e">
        <v>#N/A</v>
      </c>
      <c r="E55" s="487">
        <f t="shared" si="8"/>
        <v>10575.363362624999</v>
      </c>
      <c r="F55" s="487">
        <v>11090.444262999999</v>
      </c>
      <c r="G55" s="140"/>
    </row>
    <row r="56" spans="1:7" x14ac:dyDescent="0.25">
      <c r="A56" s="149">
        <f t="shared" si="7"/>
        <v>2017</v>
      </c>
      <c r="B56" s="450">
        <v>43009</v>
      </c>
      <c r="C56" s="539">
        <v>10021.411797000001</v>
      </c>
      <c r="D56" s="394" t="e">
        <v>#N/A</v>
      </c>
      <c r="E56" s="487">
        <f t="shared" si="8"/>
        <v>10575.363362624999</v>
      </c>
      <c r="F56" s="487">
        <v>10021.411797000001</v>
      </c>
      <c r="G56" s="140"/>
    </row>
    <row r="57" spans="1:7" x14ac:dyDescent="0.25">
      <c r="A57" s="149">
        <f t="shared" si="7"/>
        <v>2017</v>
      </c>
      <c r="B57" s="450">
        <v>43040</v>
      </c>
      <c r="C57" s="539">
        <v>9819.0624575000002</v>
      </c>
      <c r="D57" s="394" t="e">
        <v>#N/A</v>
      </c>
      <c r="E57" s="487">
        <f t="shared" si="8"/>
        <v>10575.363362624999</v>
      </c>
      <c r="F57" s="487">
        <v>9819.0624575000002</v>
      </c>
      <c r="G57" s="140"/>
    </row>
    <row r="58" spans="1:7" x14ac:dyDescent="0.25">
      <c r="A58" s="149">
        <f t="shared" si="7"/>
        <v>2017</v>
      </c>
      <c r="B58" s="450">
        <v>43070</v>
      </c>
      <c r="C58" s="539">
        <v>10466.964043</v>
      </c>
      <c r="D58" s="394" t="e">
        <v>#N/A</v>
      </c>
      <c r="E58" s="487"/>
      <c r="F58" s="487">
        <v>10466.964043</v>
      </c>
      <c r="G58" s="140"/>
    </row>
    <row r="59" spans="1:7" x14ac:dyDescent="0.25">
      <c r="A59" s="149">
        <f t="shared" si="7"/>
        <v>2018</v>
      </c>
      <c r="B59" s="450">
        <v>43101</v>
      </c>
      <c r="C59" s="539">
        <v>11375.830017</v>
      </c>
      <c r="D59" s="394" t="e">
        <v>#N/A</v>
      </c>
      <c r="E59" s="487"/>
      <c r="F59" s="487">
        <v>11375.830017</v>
      </c>
      <c r="G59" s="140"/>
    </row>
    <row r="60" spans="1:7" x14ac:dyDescent="0.25">
      <c r="A60" s="149">
        <f t="shared" si="7"/>
        <v>2018</v>
      </c>
      <c r="B60" s="450">
        <v>43132</v>
      </c>
      <c r="C60" s="539">
        <v>10676.028944</v>
      </c>
      <c r="D60" s="394" t="e">
        <v>#N/A</v>
      </c>
      <c r="E60" s="487">
        <f t="shared" ref="E60:E69" si="9">AVERAGEIF($A$47:$A$108,A60,$F$47:$F$108)</f>
        <v>10799.498234524999</v>
      </c>
      <c r="F60" s="487">
        <v>10676.028944</v>
      </c>
      <c r="G60" s="140"/>
    </row>
    <row r="61" spans="1:7" x14ac:dyDescent="0.25">
      <c r="A61" s="149">
        <f t="shared" si="7"/>
        <v>2018</v>
      </c>
      <c r="B61" s="450">
        <v>43160</v>
      </c>
      <c r="C61" s="539">
        <v>9794.0414122000002</v>
      </c>
      <c r="D61" s="394" t="e">
        <v>#N/A</v>
      </c>
      <c r="E61" s="487">
        <f t="shared" si="9"/>
        <v>10799.498234524999</v>
      </c>
      <c r="F61" s="487">
        <v>9794.0414122000002</v>
      </c>
      <c r="G61" s="140"/>
    </row>
    <row r="62" spans="1:7" x14ac:dyDescent="0.25">
      <c r="A62" s="149">
        <f t="shared" si="7"/>
        <v>2018</v>
      </c>
      <c r="B62" s="450">
        <v>43191</v>
      </c>
      <c r="C62" s="539">
        <v>9498.1836936</v>
      </c>
      <c r="D62" s="394" t="e">
        <v>#N/A</v>
      </c>
      <c r="E62" s="487">
        <f t="shared" si="9"/>
        <v>10799.498234524999</v>
      </c>
      <c r="F62" s="487">
        <v>9498.1836936</v>
      </c>
      <c r="G62" s="140"/>
    </row>
    <row r="63" spans="1:7" x14ac:dyDescent="0.25">
      <c r="A63" s="149">
        <f t="shared" si="7"/>
        <v>2018</v>
      </c>
      <c r="B63" s="450">
        <v>43221</v>
      </c>
      <c r="C63" s="539">
        <v>9986.4542007</v>
      </c>
      <c r="D63" s="394" t="e">
        <v>#N/A</v>
      </c>
      <c r="E63" s="487">
        <f t="shared" si="9"/>
        <v>10799.498234524999</v>
      </c>
      <c r="F63" s="487">
        <v>9986.4542007</v>
      </c>
      <c r="G63" s="140"/>
    </row>
    <row r="64" spans="1:7" x14ac:dyDescent="0.25">
      <c r="A64" s="149">
        <f t="shared" si="7"/>
        <v>2018</v>
      </c>
      <c r="B64" s="450">
        <v>43252</v>
      </c>
      <c r="C64" s="539">
        <v>11498.340472</v>
      </c>
      <c r="D64" s="394" t="e">
        <v>#N/A</v>
      </c>
      <c r="E64" s="487">
        <f t="shared" si="9"/>
        <v>10799.498234524999</v>
      </c>
      <c r="F64" s="487">
        <v>11498.340472</v>
      </c>
      <c r="G64" s="140"/>
    </row>
    <row r="65" spans="1:7" x14ac:dyDescent="0.25">
      <c r="A65" s="149">
        <f t="shared" si="7"/>
        <v>2018</v>
      </c>
      <c r="B65" s="450">
        <v>43282</v>
      </c>
      <c r="C65" s="539">
        <v>12327.987477000001</v>
      </c>
      <c r="D65" s="394" t="e">
        <v>#N/A</v>
      </c>
      <c r="E65" s="487">
        <f t="shared" si="9"/>
        <v>10799.498234524999</v>
      </c>
      <c r="F65" s="487">
        <v>12327.987477000001</v>
      </c>
      <c r="G65" s="140"/>
    </row>
    <row r="66" spans="1:7" x14ac:dyDescent="0.25">
      <c r="A66" s="149">
        <f t="shared" si="7"/>
        <v>2018</v>
      </c>
      <c r="B66" s="450">
        <v>43313</v>
      </c>
      <c r="C66" s="539">
        <v>12547.774428000001</v>
      </c>
      <c r="D66" s="394" t="e">
        <v>#N/A</v>
      </c>
      <c r="E66" s="487">
        <f t="shared" si="9"/>
        <v>10799.498234524999</v>
      </c>
      <c r="F66" s="487">
        <v>12547.774428000001</v>
      </c>
      <c r="G66" s="140"/>
    </row>
    <row r="67" spans="1:7" x14ac:dyDescent="0.25">
      <c r="A67" s="149">
        <f t="shared" si="7"/>
        <v>2018</v>
      </c>
      <c r="B67" s="450">
        <v>43344</v>
      </c>
      <c r="C67" s="539">
        <v>11451.464178</v>
      </c>
      <c r="D67" s="394" t="e">
        <v>#N/A</v>
      </c>
      <c r="E67" s="487">
        <f t="shared" si="9"/>
        <v>10799.498234524999</v>
      </c>
      <c r="F67" s="487">
        <v>11451.464178</v>
      </c>
      <c r="G67" s="140"/>
    </row>
    <row r="68" spans="1:7" x14ac:dyDescent="0.25">
      <c r="A68" s="149">
        <f t="shared" si="7"/>
        <v>2018</v>
      </c>
      <c r="B68" s="450">
        <v>43374</v>
      </c>
      <c r="C68" s="539">
        <v>10179.392733000001</v>
      </c>
      <c r="D68" s="394" t="e">
        <v>#N/A</v>
      </c>
      <c r="E68" s="487">
        <f t="shared" si="9"/>
        <v>10799.498234524999</v>
      </c>
      <c r="F68" s="487">
        <v>10179.392733000001</v>
      </c>
      <c r="G68" s="140"/>
    </row>
    <row r="69" spans="1:7" x14ac:dyDescent="0.25">
      <c r="A69" s="149">
        <f t="shared" si="7"/>
        <v>2018</v>
      </c>
      <c r="B69" s="450">
        <v>43405</v>
      </c>
      <c r="C69" s="539">
        <v>9910.9610418000011</v>
      </c>
      <c r="D69" s="394" t="e">
        <v>#N/A</v>
      </c>
      <c r="E69" s="487">
        <f t="shared" si="9"/>
        <v>10799.498234524999</v>
      </c>
      <c r="F69" s="487">
        <v>9910.9610418000011</v>
      </c>
      <c r="G69" s="140"/>
    </row>
    <row r="70" spans="1:7" x14ac:dyDescent="0.25">
      <c r="A70" s="149">
        <f t="shared" si="7"/>
        <v>2018</v>
      </c>
      <c r="B70" s="450">
        <v>43435</v>
      </c>
      <c r="C70" s="539">
        <v>10347.520216999999</v>
      </c>
      <c r="D70" s="394" t="e">
        <v>#N/A</v>
      </c>
      <c r="E70" s="487"/>
      <c r="F70" s="487">
        <v>10347.520216999999</v>
      </c>
      <c r="G70" s="140"/>
    </row>
    <row r="71" spans="1:7" x14ac:dyDescent="0.25">
      <c r="A71" s="149">
        <f t="shared" si="7"/>
        <v>2019</v>
      </c>
      <c r="B71" s="450">
        <v>43466</v>
      </c>
      <c r="C71" s="539">
        <v>10945.326758000001</v>
      </c>
      <c r="D71" s="394">
        <v>10945.326758000001</v>
      </c>
      <c r="E71" s="487"/>
      <c r="F71" s="487">
        <v>10945.326758000001</v>
      </c>
      <c r="G71" s="140"/>
    </row>
    <row r="72" spans="1:7" x14ac:dyDescent="0.25">
      <c r="A72" s="149">
        <f t="shared" si="7"/>
        <v>2019</v>
      </c>
      <c r="B72" s="450">
        <v>43497</v>
      </c>
      <c r="C72" s="539" t="e">
        <v>#N/A</v>
      </c>
      <c r="D72" s="394">
        <v>10731.47</v>
      </c>
      <c r="E72" s="487">
        <f t="shared" ref="E72:E81" si="10">AVERAGEIF($A$47:$A$108,A72,$F$47:$F$108)</f>
        <v>10652.075229833334</v>
      </c>
      <c r="F72" s="487">
        <v>10731.47</v>
      </c>
      <c r="G72" s="140"/>
    </row>
    <row r="73" spans="1:7" x14ac:dyDescent="0.25">
      <c r="A73" s="149">
        <f t="shared" si="7"/>
        <v>2019</v>
      </c>
      <c r="B73" s="450">
        <v>43525</v>
      </c>
      <c r="C73" s="539" t="e">
        <v>#N/A</v>
      </c>
      <c r="D73" s="394">
        <v>9895.5300000000007</v>
      </c>
      <c r="E73" s="487">
        <f t="shared" si="10"/>
        <v>10652.075229833334</v>
      </c>
      <c r="F73" s="487">
        <v>9895.5300000000007</v>
      </c>
      <c r="G73" s="140"/>
    </row>
    <row r="74" spans="1:7" x14ac:dyDescent="0.25">
      <c r="A74" s="149">
        <f t="shared" si="7"/>
        <v>2019</v>
      </c>
      <c r="B74" s="450">
        <v>43556</v>
      </c>
      <c r="C74" s="539" t="e">
        <v>#N/A</v>
      </c>
      <c r="D74" s="394">
        <v>9393.7649999999994</v>
      </c>
      <c r="E74" s="487">
        <f t="shared" si="10"/>
        <v>10652.075229833334</v>
      </c>
      <c r="F74" s="487">
        <v>9393.7649999999994</v>
      </c>
      <c r="G74" s="140"/>
    </row>
    <row r="75" spans="1:7" x14ac:dyDescent="0.25">
      <c r="A75" s="149">
        <f t="shared" si="7"/>
        <v>2019</v>
      </c>
      <c r="B75" s="450">
        <v>43586</v>
      </c>
      <c r="C75" s="539" t="e">
        <v>#N/A</v>
      </c>
      <c r="D75" s="394">
        <v>9736.1620000000003</v>
      </c>
      <c r="E75" s="487">
        <f t="shared" si="10"/>
        <v>10652.075229833334</v>
      </c>
      <c r="F75" s="487">
        <v>9736.1620000000003</v>
      </c>
      <c r="G75" s="140"/>
    </row>
    <row r="76" spans="1:7" x14ac:dyDescent="0.25">
      <c r="A76" s="149">
        <f t="shared" si="7"/>
        <v>2019</v>
      </c>
      <c r="B76" s="450">
        <v>43617</v>
      </c>
      <c r="C76" s="539" t="e">
        <v>#N/A</v>
      </c>
      <c r="D76" s="394">
        <v>11210.33</v>
      </c>
      <c r="E76" s="487">
        <f t="shared" si="10"/>
        <v>10652.075229833334</v>
      </c>
      <c r="F76" s="487">
        <v>11210.33</v>
      </c>
      <c r="G76" s="140"/>
    </row>
    <row r="77" spans="1:7" x14ac:dyDescent="0.25">
      <c r="A77" s="149">
        <f t="shared" si="7"/>
        <v>2019</v>
      </c>
      <c r="B77" s="450">
        <v>43647</v>
      </c>
      <c r="C77" s="539" t="e">
        <v>#N/A</v>
      </c>
      <c r="D77" s="394">
        <v>12175.83</v>
      </c>
      <c r="E77" s="487">
        <f t="shared" si="10"/>
        <v>10652.075229833334</v>
      </c>
      <c r="F77" s="487">
        <v>12175.83</v>
      </c>
      <c r="G77" s="140"/>
    </row>
    <row r="78" spans="1:7" x14ac:dyDescent="0.25">
      <c r="A78" s="149">
        <f t="shared" si="7"/>
        <v>2019</v>
      </c>
      <c r="B78" s="450">
        <v>43678</v>
      </c>
      <c r="C78" s="539" t="e">
        <v>#N/A</v>
      </c>
      <c r="D78" s="394">
        <v>12365.36</v>
      </c>
      <c r="E78" s="487">
        <f t="shared" si="10"/>
        <v>10652.075229833334</v>
      </c>
      <c r="F78" s="487">
        <v>12365.36</v>
      </c>
      <c r="G78" s="140"/>
    </row>
    <row r="79" spans="1:7" x14ac:dyDescent="0.25">
      <c r="A79" s="149">
        <f t="shared" si="7"/>
        <v>2019</v>
      </c>
      <c r="B79" s="450">
        <v>43709</v>
      </c>
      <c r="C79" s="539" t="e">
        <v>#N/A</v>
      </c>
      <c r="D79" s="394">
        <v>11100.51</v>
      </c>
      <c r="E79" s="487">
        <f t="shared" si="10"/>
        <v>10652.075229833334</v>
      </c>
      <c r="F79" s="487">
        <v>11100.51</v>
      </c>
      <c r="G79" s="140"/>
    </row>
    <row r="80" spans="1:7" x14ac:dyDescent="0.25">
      <c r="A80" s="149">
        <f t="shared" si="7"/>
        <v>2019</v>
      </c>
      <c r="B80" s="450">
        <v>43739</v>
      </c>
      <c r="C80" s="539" t="e">
        <v>#N/A</v>
      </c>
      <c r="D80" s="394">
        <v>10091.950000000001</v>
      </c>
      <c r="E80" s="487">
        <f t="shared" si="10"/>
        <v>10652.075229833334</v>
      </c>
      <c r="F80" s="487">
        <v>10091.950000000001</v>
      </c>
      <c r="G80" s="140"/>
    </row>
    <row r="81" spans="1:7" x14ac:dyDescent="0.25">
      <c r="A81" s="149">
        <f t="shared" si="7"/>
        <v>2019</v>
      </c>
      <c r="B81" s="450">
        <v>43770</v>
      </c>
      <c r="C81" s="539" t="e">
        <v>#N/A</v>
      </c>
      <c r="D81" s="394">
        <v>9746.9290000000001</v>
      </c>
      <c r="E81" s="487">
        <f t="shared" si="10"/>
        <v>10652.075229833334</v>
      </c>
      <c r="F81" s="487">
        <v>9746.9290000000001</v>
      </c>
      <c r="G81" s="140"/>
    </row>
    <row r="82" spans="1:7" x14ac:dyDescent="0.25">
      <c r="A82" s="149">
        <f t="shared" si="7"/>
        <v>2019</v>
      </c>
      <c r="B82" s="450">
        <v>43800</v>
      </c>
      <c r="C82" s="539" t="e">
        <v>#N/A</v>
      </c>
      <c r="D82" s="394">
        <v>10431.74</v>
      </c>
      <c r="E82" s="487"/>
      <c r="F82" s="487">
        <v>10431.74</v>
      </c>
      <c r="G82" s="140"/>
    </row>
    <row r="83" spans="1:7" x14ac:dyDescent="0.25">
      <c r="A83" s="149">
        <f t="shared" si="7"/>
        <v>2020</v>
      </c>
      <c r="B83" s="450">
        <v>43831</v>
      </c>
      <c r="C83" s="539" t="e">
        <v>#N/A</v>
      </c>
      <c r="D83" s="394">
        <v>11225.789999999999</v>
      </c>
      <c r="E83" s="487"/>
      <c r="F83" s="487">
        <v>11225.789999999999</v>
      </c>
      <c r="G83" s="140"/>
    </row>
    <row r="84" spans="1:7" x14ac:dyDescent="0.25">
      <c r="A84" s="149">
        <f t="shared" si="7"/>
        <v>2020</v>
      </c>
      <c r="B84" s="450">
        <v>43862</v>
      </c>
      <c r="C84" s="539" t="e">
        <v>#N/A</v>
      </c>
      <c r="D84" s="394">
        <v>10836.59</v>
      </c>
      <c r="E84" s="487">
        <f t="shared" ref="E84:E93" si="11">AVERAGEIF($A$47:$A$108,A84,$F$47:$F$108)</f>
        <v>10724.999666666667</v>
      </c>
      <c r="F84" s="487">
        <v>10836.59</v>
      </c>
      <c r="G84" s="140"/>
    </row>
    <row r="85" spans="1:7" x14ac:dyDescent="0.25">
      <c r="A85" s="149">
        <f t="shared" si="7"/>
        <v>2020</v>
      </c>
      <c r="B85" s="450">
        <v>43891</v>
      </c>
      <c r="C85" s="539" t="e">
        <v>#N/A</v>
      </c>
      <c r="D85" s="394">
        <v>9935.6829999999991</v>
      </c>
      <c r="E85" s="487">
        <f t="shared" si="11"/>
        <v>10724.999666666667</v>
      </c>
      <c r="F85" s="487">
        <v>9935.6829999999991</v>
      </c>
      <c r="G85" s="140"/>
    </row>
    <row r="86" spans="1:7" x14ac:dyDescent="0.25">
      <c r="A86" s="149">
        <f t="shared" si="7"/>
        <v>2020</v>
      </c>
      <c r="B86" s="450">
        <v>43922</v>
      </c>
      <c r="C86" s="539" t="e">
        <v>#N/A</v>
      </c>
      <c r="D86" s="394">
        <v>9450.6979999999985</v>
      </c>
      <c r="E86" s="487">
        <f t="shared" si="11"/>
        <v>10724.999666666667</v>
      </c>
      <c r="F86" s="487">
        <v>9450.6979999999985</v>
      </c>
      <c r="G86" s="140"/>
    </row>
    <row r="87" spans="1:7" x14ac:dyDescent="0.25">
      <c r="A87" s="149">
        <f t="shared" si="7"/>
        <v>2020</v>
      </c>
      <c r="B87" s="450">
        <v>43952</v>
      </c>
      <c r="C87" s="539" t="e">
        <v>#N/A</v>
      </c>
      <c r="D87" s="394">
        <v>9796.34</v>
      </c>
      <c r="E87" s="487">
        <f t="shared" si="11"/>
        <v>10724.999666666667</v>
      </c>
      <c r="F87" s="487">
        <v>9796.34</v>
      </c>
      <c r="G87" s="140"/>
    </row>
    <row r="88" spans="1:7" x14ac:dyDescent="0.25">
      <c r="A88" s="149">
        <f t="shared" si="7"/>
        <v>2020</v>
      </c>
      <c r="B88" s="450">
        <v>43983</v>
      </c>
      <c r="C88" s="539" t="e">
        <v>#N/A</v>
      </c>
      <c r="D88" s="394">
        <v>11274.07</v>
      </c>
      <c r="E88" s="487">
        <f t="shared" si="11"/>
        <v>10724.999666666667</v>
      </c>
      <c r="F88" s="487">
        <v>11274.07</v>
      </c>
      <c r="G88" s="140"/>
    </row>
    <row r="89" spans="1:7" x14ac:dyDescent="0.25">
      <c r="A89" s="149">
        <f t="shared" si="7"/>
        <v>2020</v>
      </c>
      <c r="B89" s="450">
        <v>44013</v>
      </c>
      <c r="C89" s="539" t="e">
        <v>#N/A</v>
      </c>
      <c r="D89" s="394">
        <v>12240.42</v>
      </c>
      <c r="E89" s="487">
        <f t="shared" si="11"/>
        <v>10724.999666666667</v>
      </c>
      <c r="F89" s="487">
        <v>12240.42</v>
      </c>
      <c r="G89" s="140"/>
    </row>
    <row r="90" spans="1:7" x14ac:dyDescent="0.25">
      <c r="A90" s="149">
        <f t="shared" si="7"/>
        <v>2020</v>
      </c>
      <c r="B90" s="450">
        <v>44044</v>
      </c>
      <c r="C90" s="539" t="e">
        <v>#N/A</v>
      </c>
      <c r="D90" s="394">
        <v>12424.58</v>
      </c>
      <c r="E90" s="487">
        <f t="shared" si="11"/>
        <v>10724.999666666667</v>
      </c>
      <c r="F90" s="487">
        <v>12424.58</v>
      </c>
      <c r="G90" s="140"/>
    </row>
    <row r="91" spans="1:7" x14ac:dyDescent="0.25">
      <c r="A91" s="149">
        <f t="shared" si="7"/>
        <v>2020</v>
      </c>
      <c r="B91" s="450">
        <v>44075</v>
      </c>
      <c r="C91" s="539" t="e">
        <v>#N/A</v>
      </c>
      <c r="D91" s="394">
        <v>11148.23</v>
      </c>
      <c r="E91" s="487">
        <f t="shared" si="11"/>
        <v>10724.999666666667</v>
      </c>
      <c r="F91" s="487">
        <v>11148.23</v>
      </c>
      <c r="G91" s="140"/>
    </row>
    <row r="92" spans="1:7" x14ac:dyDescent="0.25">
      <c r="A92" s="149">
        <f t="shared" si="7"/>
        <v>2020</v>
      </c>
      <c r="B92" s="450">
        <v>44105</v>
      </c>
      <c r="C92" s="539" t="e">
        <v>#N/A</v>
      </c>
      <c r="D92" s="394">
        <v>10128.949999999999</v>
      </c>
      <c r="E92" s="487">
        <f t="shared" si="11"/>
        <v>10724.999666666667</v>
      </c>
      <c r="F92" s="487">
        <v>10128.949999999999</v>
      </c>
      <c r="G92" s="140"/>
    </row>
    <row r="93" spans="1:7" x14ac:dyDescent="0.25">
      <c r="A93" s="149">
        <f t="shared" si="7"/>
        <v>2020</v>
      </c>
      <c r="B93" s="450">
        <v>44136</v>
      </c>
      <c r="C93" s="539" t="e">
        <v>#N/A</v>
      </c>
      <c r="D93" s="394">
        <v>9775.4049999999988</v>
      </c>
      <c r="E93" s="487">
        <f t="shared" si="11"/>
        <v>10724.999666666667</v>
      </c>
      <c r="F93" s="487">
        <v>9775.4049999999988</v>
      </c>
      <c r="G93" s="140"/>
    </row>
    <row r="94" spans="1:7" x14ac:dyDescent="0.25">
      <c r="A94" s="149">
        <f t="shared" si="7"/>
        <v>2020</v>
      </c>
      <c r="B94" s="450">
        <v>44166</v>
      </c>
      <c r="C94" s="539" t="e">
        <v>#N/A</v>
      </c>
      <c r="D94" s="394">
        <v>10463.240000000002</v>
      </c>
      <c r="E94" s="487"/>
      <c r="F94" s="487">
        <v>10463.240000000002</v>
      </c>
      <c r="G94" s="140"/>
    </row>
    <row r="95" spans="1:7" x14ac:dyDescent="0.25">
      <c r="A95" s="149"/>
      <c r="B95" s="450"/>
      <c r="C95" s="149"/>
      <c r="D95" s="452"/>
      <c r="E95" s="149"/>
      <c r="F95" s="452"/>
      <c r="G95" s="140"/>
    </row>
    <row r="96" spans="1:7" x14ac:dyDescent="0.25">
      <c r="A96" s="149"/>
      <c r="B96" s="450"/>
      <c r="C96" s="149"/>
      <c r="D96" s="452"/>
      <c r="E96" s="149"/>
      <c r="F96" s="452"/>
      <c r="G96" s="140"/>
    </row>
    <row r="97" spans="1:7" x14ac:dyDescent="0.25">
      <c r="A97" s="149"/>
      <c r="B97" s="450"/>
      <c r="C97" s="149"/>
      <c r="D97" s="452"/>
      <c r="E97" s="149"/>
      <c r="F97" s="452"/>
      <c r="G97" s="140"/>
    </row>
    <row r="98" spans="1:7" x14ac:dyDescent="0.25">
      <c r="A98" s="149"/>
      <c r="B98" s="450"/>
      <c r="C98" s="149"/>
      <c r="D98" s="452"/>
      <c r="E98" s="149"/>
      <c r="F98" s="452"/>
      <c r="G98" s="140"/>
    </row>
    <row r="99" spans="1:7" x14ac:dyDescent="0.25">
      <c r="A99" s="75"/>
      <c r="B99" s="75" t="s">
        <v>0</v>
      </c>
      <c r="C99" s="149"/>
      <c r="D99" s="452"/>
      <c r="E99" s="149"/>
      <c r="F99" s="452"/>
      <c r="G99" s="140"/>
    </row>
    <row r="100" spans="1:7" x14ac:dyDescent="0.25">
      <c r="A100" s="30">
        <v>2.5</v>
      </c>
      <c r="B100" s="29">
        <v>-0.3</v>
      </c>
      <c r="C100" s="149"/>
      <c r="D100" s="452"/>
      <c r="E100" s="149"/>
      <c r="F100" s="452"/>
      <c r="G100" s="140"/>
    </row>
    <row r="101" spans="1:7" x14ac:dyDescent="0.25">
      <c r="A101" s="30">
        <v>2.5</v>
      </c>
      <c r="B101" s="29">
        <v>0.3</v>
      </c>
      <c r="C101" s="149"/>
      <c r="D101" s="452"/>
      <c r="E101" s="149"/>
      <c r="F101" s="452"/>
      <c r="G101" s="140"/>
    </row>
    <row r="102" spans="1:7" x14ac:dyDescent="0.25">
      <c r="B102" s="136"/>
      <c r="D102" s="142"/>
      <c r="F102" s="142"/>
      <c r="G102" s="140"/>
    </row>
    <row r="103" spans="1:7" x14ac:dyDescent="0.25">
      <c r="B103" s="136"/>
      <c r="D103" s="142"/>
      <c r="F103" s="142"/>
      <c r="G103" s="140"/>
    </row>
    <row r="104" spans="1:7" x14ac:dyDescent="0.25">
      <c r="B104" s="136"/>
      <c r="D104" s="142"/>
      <c r="F104" s="142"/>
      <c r="G104" s="140"/>
    </row>
    <row r="105" spans="1:7" x14ac:dyDescent="0.25">
      <c r="B105" s="136"/>
      <c r="D105" s="142"/>
      <c r="F105" s="142"/>
      <c r="G105" s="140"/>
    </row>
    <row r="106" spans="1:7" x14ac:dyDescent="0.25">
      <c r="B106" s="136"/>
      <c r="D106" s="142"/>
      <c r="F106" s="142"/>
      <c r="G106" s="140"/>
    </row>
    <row r="107" spans="1:7" x14ac:dyDescent="0.25">
      <c r="B107" s="136"/>
      <c r="D107" s="142"/>
      <c r="F107" s="142"/>
      <c r="G107" s="140"/>
    </row>
    <row r="108" spans="1:7" x14ac:dyDescent="0.25">
      <c r="B108" s="136"/>
      <c r="D108" s="142"/>
      <c r="F108" s="142"/>
      <c r="G108" s="140"/>
    </row>
    <row r="109" spans="1:7" x14ac:dyDescent="0.25">
      <c r="D109" s="142"/>
      <c r="F109" s="142"/>
      <c r="G109" s="140"/>
    </row>
    <row r="110" spans="1:7" x14ac:dyDescent="0.25">
      <c r="D110" s="142"/>
      <c r="F110" s="142"/>
      <c r="G110" s="140"/>
    </row>
    <row r="111" spans="1:7" x14ac:dyDescent="0.25">
      <c r="F111" s="142"/>
      <c r="G111" s="140"/>
    </row>
    <row r="112" spans="1:7" x14ac:dyDescent="0.25">
      <c r="F112" s="142"/>
      <c r="G112" s="140"/>
    </row>
    <row r="113" spans="6:7" x14ac:dyDescent="0.25">
      <c r="F113" s="142"/>
      <c r="G113" s="140"/>
    </row>
    <row r="114" spans="6:7" x14ac:dyDescent="0.25">
      <c r="F114" s="142"/>
      <c r="G114" s="140"/>
    </row>
    <row r="115" spans="6:7" x14ac:dyDescent="0.25">
      <c r="F115" s="142"/>
      <c r="G115" s="140"/>
    </row>
    <row r="116" spans="6:7" x14ac:dyDescent="0.25">
      <c r="F116" s="142"/>
      <c r="G116" s="140"/>
    </row>
    <row r="117" spans="6:7" x14ac:dyDescent="0.25">
      <c r="F117" s="142"/>
      <c r="G117" s="140"/>
    </row>
    <row r="118" spans="6:7" x14ac:dyDescent="0.25">
      <c r="F118" s="142"/>
    </row>
    <row r="119" spans="6:7" x14ac:dyDescent="0.25">
      <c r="F119" s="142"/>
    </row>
    <row r="120" spans="6:7" x14ac:dyDescent="0.25">
      <c r="F120" s="142"/>
    </row>
    <row r="121" spans="6:7" x14ac:dyDescent="0.25">
      <c r="F121" s="142"/>
    </row>
    <row r="122" spans="6:7" x14ac:dyDescent="0.25">
      <c r="F122" s="142"/>
    </row>
    <row r="123" spans="6:7" x14ac:dyDescent="0.25">
      <c r="F123" s="142"/>
    </row>
    <row r="124" spans="6:7" x14ac:dyDescent="0.25">
      <c r="F124" s="142"/>
    </row>
    <row r="125" spans="6:7" x14ac:dyDescent="0.25">
      <c r="F125" s="142"/>
    </row>
    <row r="126" spans="6:7" x14ac:dyDescent="0.25">
      <c r="F126" s="142"/>
    </row>
    <row r="127" spans="6:7" x14ac:dyDescent="0.25">
      <c r="F127" s="142"/>
    </row>
    <row r="128" spans="6:7" x14ac:dyDescent="0.25">
      <c r="F128" s="142"/>
    </row>
    <row r="129" spans="6:6" x14ac:dyDescent="0.25">
      <c r="F129" s="142"/>
    </row>
    <row r="130" spans="6:6" x14ac:dyDescent="0.25">
      <c r="F130" s="142"/>
    </row>
    <row r="131" spans="6:6" x14ac:dyDescent="0.25">
      <c r="F131" s="142"/>
    </row>
    <row r="132" spans="6:6" x14ac:dyDescent="0.25">
      <c r="F132" s="142"/>
    </row>
    <row r="133" spans="6:6" x14ac:dyDescent="0.25">
      <c r="F133" s="142"/>
    </row>
    <row r="134" spans="6:6" x14ac:dyDescent="0.25">
      <c r="F134" s="142"/>
    </row>
    <row r="135" spans="6:6" x14ac:dyDescent="0.25">
      <c r="F135" s="142"/>
    </row>
    <row r="136" spans="6:6" x14ac:dyDescent="0.25">
      <c r="F136" s="142"/>
    </row>
    <row r="137" spans="6:6" x14ac:dyDescent="0.25">
      <c r="F137" s="142"/>
    </row>
    <row r="138" spans="6:6" x14ac:dyDescent="0.25">
      <c r="F138" s="142"/>
    </row>
    <row r="139" spans="6:6" x14ac:dyDescent="0.25">
      <c r="F139" s="142"/>
    </row>
    <row r="140" spans="6:6" x14ac:dyDescent="0.25">
      <c r="F140" s="142"/>
    </row>
    <row r="141" spans="6:6" x14ac:dyDescent="0.25">
      <c r="F141" s="142"/>
    </row>
    <row r="142" spans="6:6" x14ac:dyDescent="0.25">
      <c r="F142" s="142"/>
    </row>
  </sheetData>
  <mergeCells count="2">
    <mergeCell ref="C24:G24"/>
    <mergeCell ref="I24:L24"/>
  </mergeCells>
  <conditionalFormatting sqref="C35">
    <cfRule type="expression" dxfId="6" priority="9" stopIfTrue="1">
      <formula>ISNA(C35)</formula>
    </cfRule>
  </conditionalFormatting>
  <conditionalFormatting sqref="C35">
    <cfRule type="expression" dxfId="5" priority="8" stopIfTrue="1">
      <formula>ISNA(C35)</formula>
    </cfRule>
  </conditionalFormatting>
  <conditionalFormatting sqref="D35">
    <cfRule type="expression" dxfId="4" priority="7" stopIfTrue="1">
      <formula>ISNA(D35)</formula>
    </cfRule>
  </conditionalFormatting>
  <conditionalFormatting sqref="C36:C94">
    <cfRule type="expression" dxfId="3" priority="3" stopIfTrue="1">
      <formula>ISNA(C36)</formula>
    </cfRule>
  </conditionalFormatting>
  <conditionalFormatting sqref="C36:C94">
    <cfRule type="expression" dxfId="2" priority="2" stopIfTrue="1">
      <formula>ISNA(C36)</formula>
    </cfRule>
  </conditionalFormatting>
  <conditionalFormatting sqref="D36:D94">
    <cfRule type="expression" dxfId="1" priority="1" stopIfTrue="1">
      <formula>ISNA(D36)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>
    <pageSetUpPr fitToPage="1"/>
  </sheetPr>
  <dimension ref="A1:W128"/>
  <sheetViews>
    <sheetView workbookViewId="0"/>
  </sheetViews>
  <sheetFormatPr defaultRowHeight="12.75" x14ac:dyDescent="0.2"/>
  <cols>
    <col min="2" max="2" width="9.140625" style="6" customWidth="1"/>
    <col min="3" max="3" width="9.140625" style="6"/>
    <col min="5" max="7" width="9.140625" customWidth="1"/>
    <col min="17" max="17" width="23.85546875" customWidth="1"/>
    <col min="18" max="18" width="10.42578125" customWidth="1"/>
  </cols>
  <sheetData>
    <row r="1" spans="1:23" x14ac:dyDescent="0.2">
      <c r="B1"/>
      <c r="C1"/>
    </row>
    <row r="2" spans="1:23" ht="15.75" x14ac:dyDescent="0.25">
      <c r="A2" s="44" t="s">
        <v>547</v>
      </c>
      <c r="B2"/>
      <c r="C2"/>
      <c r="W2" s="30"/>
    </row>
    <row r="3" spans="1:23" x14ac:dyDescent="0.2">
      <c r="A3" s="22" t="s">
        <v>16</v>
      </c>
      <c r="B3"/>
      <c r="C3"/>
    </row>
    <row r="4" spans="1:23" x14ac:dyDescent="0.2">
      <c r="A4" s="314"/>
      <c r="B4" s="314"/>
      <c r="C4" s="314"/>
      <c r="D4" s="314"/>
      <c r="E4" s="314"/>
      <c r="F4" s="314"/>
      <c r="G4" s="314"/>
      <c r="H4" s="314"/>
      <c r="I4" s="314"/>
      <c r="J4" s="314"/>
      <c r="K4" s="314"/>
    </row>
    <row r="5" spans="1:23" x14ac:dyDescent="0.2">
      <c r="A5" s="314"/>
      <c r="B5" s="314"/>
      <c r="C5" s="314"/>
      <c r="D5" s="314"/>
      <c r="E5" s="314"/>
      <c r="F5" s="314"/>
      <c r="G5" s="314"/>
      <c r="H5" s="314"/>
      <c r="I5" s="314"/>
      <c r="J5" s="314"/>
      <c r="K5" s="314"/>
      <c r="Q5" s="182" t="s">
        <v>369</v>
      </c>
      <c r="R5" s="183"/>
    </row>
    <row r="6" spans="1:23" x14ac:dyDescent="0.2">
      <c r="A6" s="314"/>
      <c r="B6" s="314"/>
      <c r="C6" s="314"/>
      <c r="D6" s="314"/>
      <c r="E6" s="314"/>
      <c r="F6" s="314"/>
      <c r="G6" s="314"/>
      <c r="H6" s="314"/>
      <c r="I6" s="314"/>
      <c r="J6" s="314"/>
      <c r="K6" s="314"/>
      <c r="Q6" s="245" t="s">
        <v>429</v>
      </c>
      <c r="R6" s="295" t="s">
        <v>326</v>
      </c>
    </row>
    <row r="7" spans="1:23" x14ac:dyDescent="0.2">
      <c r="A7" s="314"/>
      <c r="B7" s="314"/>
      <c r="C7" s="314"/>
      <c r="D7" s="314"/>
      <c r="E7" s="314"/>
      <c r="F7" s="314"/>
      <c r="G7" s="314"/>
      <c r="H7" s="314"/>
      <c r="I7" s="314"/>
      <c r="J7" s="314"/>
      <c r="K7" s="314"/>
    </row>
    <row r="8" spans="1:23" x14ac:dyDescent="0.2">
      <c r="A8" s="314"/>
      <c r="B8" s="314"/>
      <c r="C8" s="314"/>
      <c r="D8" s="314"/>
      <c r="E8" s="314"/>
      <c r="F8" s="314"/>
      <c r="G8" s="314"/>
      <c r="H8" s="314"/>
      <c r="I8" s="314"/>
      <c r="J8" s="314"/>
      <c r="K8" s="314"/>
    </row>
    <row r="9" spans="1:23" x14ac:dyDescent="0.2">
      <c r="A9" s="314"/>
      <c r="B9" s="314"/>
      <c r="C9" s="314"/>
      <c r="D9" s="314"/>
      <c r="E9" s="314"/>
      <c r="F9" s="314"/>
      <c r="G9" s="314"/>
      <c r="H9" s="314"/>
      <c r="I9" s="314"/>
      <c r="J9" s="314"/>
      <c r="K9" s="314"/>
    </row>
    <row r="10" spans="1:23" x14ac:dyDescent="0.2">
      <c r="A10" s="314"/>
      <c r="B10" s="314"/>
      <c r="C10" s="314"/>
      <c r="D10" s="314"/>
      <c r="E10" s="314"/>
      <c r="F10" s="314"/>
      <c r="G10" s="314"/>
      <c r="H10" s="314"/>
      <c r="I10" s="314"/>
      <c r="J10" s="314"/>
      <c r="K10" s="314"/>
    </row>
    <row r="11" spans="1:23" x14ac:dyDescent="0.2">
      <c r="A11" s="314"/>
      <c r="B11" s="314"/>
      <c r="C11" s="314"/>
      <c r="D11" s="314"/>
      <c r="E11" s="314"/>
      <c r="F11" s="314"/>
      <c r="G11" s="314"/>
      <c r="H11" s="314"/>
      <c r="I11" s="314"/>
      <c r="J11" s="314"/>
      <c r="K11" s="314"/>
    </row>
    <row r="12" spans="1:23" x14ac:dyDescent="0.2">
      <c r="A12" s="314"/>
      <c r="B12" s="314"/>
      <c r="C12" s="314"/>
      <c r="D12" s="314"/>
      <c r="E12" s="314"/>
      <c r="F12" s="314"/>
      <c r="G12" s="314"/>
      <c r="H12" s="314"/>
      <c r="I12" s="314"/>
      <c r="J12" s="314"/>
      <c r="K12" s="314"/>
    </row>
    <row r="13" spans="1:23" x14ac:dyDescent="0.2">
      <c r="A13" s="314"/>
      <c r="B13" s="314"/>
      <c r="C13" s="314"/>
      <c r="D13" s="314"/>
      <c r="E13" s="314"/>
      <c r="F13" s="314"/>
      <c r="G13" s="314"/>
      <c r="H13" s="314"/>
      <c r="I13" s="314"/>
      <c r="J13" s="314"/>
      <c r="K13" s="314"/>
    </row>
    <row r="14" spans="1:23" x14ac:dyDescent="0.2">
      <c r="A14" s="314"/>
      <c r="B14" s="314"/>
      <c r="C14" s="314"/>
      <c r="D14" s="314"/>
      <c r="E14" s="314"/>
      <c r="F14" s="314"/>
      <c r="G14" s="314"/>
      <c r="H14" s="314"/>
      <c r="I14" s="314"/>
      <c r="J14" s="314"/>
      <c r="K14" s="314"/>
    </row>
    <row r="15" spans="1:23" x14ac:dyDescent="0.2">
      <c r="A15" s="314"/>
      <c r="B15" s="314"/>
      <c r="C15" s="314"/>
      <c r="D15" s="314"/>
      <c r="E15" s="314"/>
      <c r="F15" s="314"/>
      <c r="G15" s="314"/>
      <c r="H15" s="314"/>
      <c r="I15" s="314"/>
      <c r="J15" s="314"/>
      <c r="K15" s="314"/>
    </row>
    <row r="16" spans="1:23" x14ac:dyDescent="0.2">
      <c r="A16" s="314"/>
      <c r="B16" s="314"/>
      <c r="C16" s="314"/>
      <c r="D16" s="314"/>
      <c r="E16" s="314"/>
      <c r="F16" s="314"/>
      <c r="G16" s="314"/>
      <c r="H16" s="314"/>
      <c r="I16" s="314"/>
      <c r="J16" s="314"/>
      <c r="K16" s="314"/>
    </row>
    <row r="17" spans="1:12" x14ac:dyDescent="0.2">
      <c r="A17" s="314"/>
      <c r="B17" s="314"/>
      <c r="C17" s="314"/>
      <c r="D17" s="314"/>
      <c r="E17" s="314"/>
      <c r="F17" s="314"/>
      <c r="G17" s="314"/>
      <c r="H17" s="314"/>
      <c r="I17" s="314"/>
      <c r="J17" s="314"/>
      <c r="K17" s="314"/>
    </row>
    <row r="18" spans="1:12" x14ac:dyDescent="0.2">
      <c r="A18" s="314"/>
      <c r="B18" s="314"/>
      <c r="C18" s="314"/>
      <c r="D18" s="314"/>
      <c r="E18" s="314"/>
      <c r="F18" s="314"/>
      <c r="G18" s="314"/>
      <c r="H18" s="314"/>
      <c r="I18" s="314"/>
      <c r="J18" s="314"/>
      <c r="K18" s="314"/>
    </row>
    <row r="19" spans="1:12" x14ac:dyDescent="0.2">
      <c r="A19" s="314"/>
      <c r="B19" s="314"/>
      <c r="C19" s="314"/>
      <c r="D19" s="314"/>
      <c r="E19" s="314"/>
      <c r="F19" s="314"/>
      <c r="G19" s="314"/>
      <c r="H19" s="314"/>
      <c r="I19" s="314"/>
      <c r="J19" s="314"/>
      <c r="K19" s="314"/>
    </row>
    <row r="20" spans="1:12" x14ac:dyDescent="0.2">
      <c r="A20" s="314"/>
      <c r="B20" s="314"/>
      <c r="C20" s="314"/>
      <c r="D20" s="314"/>
      <c r="E20" s="314"/>
      <c r="F20" s="314"/>
      <c r="G20" s="314"/>
      <c r="H20" s="314"/>
      <c r="I20" s="314"/>
      <c r="J20" s="314"/>
      <c r="K20" s="314"/>
    </row>
    <row r="21" spans="1:12" x14ac:dyDescent="0.2">
      <c r="A21" s="314"/>
      <c r="B21" s="314"/>
      <c r="C21" s="314"/>
      <c r="D21" s="314"/>
      <c r="E21" s="314"/>
      <c r="F21" s="314"/>
      <c r="G21" s="314"/>
      <c r="H21" s="314"/>
      <c r="I21" s="314"/>
      <c r="J21" s="314"/>
      <c r="K21" s="314"/>
    </row>
    <row r="22" spans="1:12" x14ac:dyDescent="0.2">
      <c r="A22" s="314"/>
      <c r="B22" s="314"/>
      <c r="C22" s="314"/>
      <c r="D22" s="314"/>
      <c r="E22" s="314"/>
      <c r="F22" s="314"/>
      <c r="G22" s="314"/>
      <c r="H22" s="314"/>
      <c r="I22" s="314"/>
      <c r="J22" s="314"/>
      <c r="K22" s="314"/>
    </row>
    <row r="23" spans="1:12" x14ac:dyDescent="0.2">
      <c r="A23" s="314"/>
      <c r="B23" s="314"/>
      <c r="C23" s="314"/>
      <c r="D23" s="314"/>
      <c r="E23" s="314"/>
      <c r="F23" s="314"/>
      <c r="G23" s="314"/>
      <c r="H23" s="314"/>
      <c r="I23" s="314"/>
      <c r="J23" s="314"/>
      <c r="K23" s="314"/>
    </row>
    <row r="24" spans="1:12" x14ac:dyDescent="0.2">
      <c r="A24" s="314"/>
      <c r="B24" s="314"/>
      <c r="C24" s="314"/>
      <c r="D24" s="314"/>
      <c r="E24" s="314"/>
      <c r="F24" s="314"/>
      <c r="G24" s="314"/>
      <c r="H24" s="314"/>
      <c r="I24" s="314"/>
      <c r="J24" s="314"/>
      <c r="K24" s="314"/>
    </row>
    <row r="25" spans="1:12" x14ac:dyDescent="0.2">
      <c r="A25" s="37"/>
      <c r="B25" s="582" t="s">
        <v>299</v>
      </c>
      <c r="C25" s="582"/>
      <c r="D25" s="37"/>
      <c r="E25" s="32"/>
      <c r="F25" s="37"/>
      <c r="G25" s="36" t="s">
        <v>327</v>
      </c>
      <c r="H25" s="32"/>
      <c r="I25" s="3"/>
      <c r="J25" s="3"/>
      <c r="K25" s="3"/>
      <c r="L25" s="3"/>
    </row>
    <row r="26" spans="1:12" x14ac:dyDescent="0.2">
      <c r="A26" s="37"/>
      <c r="B26" s="582" t="s">
        <v>192</v>
      </c>
      <c r="C26" s="582"/>
      <c r="D26" s="37"/>
      <c r="E26" s="32"/>
      <c r="F26" s="37"/>
      <c r="G26" s="582" t="s">
        <v>192</v>
      </c>
      <c r="H26" s="582"/>
      <c r="I26" s="3"/>
      <c r="J26" s="3"/>
      <c r="K26" s="3"/>
      <c r="L26" s="3"/>
    </row>
    <row r="27" spans="1:12" x14ac:dyDescent="0.2">
      <c r="A27" s="38" t="s">
        <v>1</v>
      </c>
      <c r="B27" s="38" t="s">
        <v>470</v>
      </c>
      <c r="C27" s="38" t="s">
        <v>0</v>
      </c>
      <c r="D27" s="37"/>
      <c r="E27" s="32"/>
      <c r="F27" s="38" t="s">
        <v>12</v>
      </c>
      <c r="G27" s="38" t="s">
        <v>326</v>
      </c>
      <c r="H27" s="38" t="s">
        <v>10</v>
      </c>
      <c r="I27" s="3"/>
      <c r="J27" s="3"/>
      <c r="K27" s="3"/>
      <c r="L27" s="3"/>
    </row>
    <row r="28" spans="1:12" x14ac:dyDescent="0.2">
      <c r="A28" s="1">
        <v>41275</v>
      </c>
      <c r="B28" s="88">
        <v>11.46</v>
      </c>
      <c r="C28" s="88" t="e">
        <v>#N/A</v>
      </c>
      <c r="E28" s="6"/>
      <c r="F28">
        <v>2012</v>
      </c>
      <c r="G28" s="6">
        <v>11.878472863000001</v>
      </c>
      <c r="H28" s="28"/>
    </row>
    <row r="29" spans="1:12" x14ac:dyDescent="0.2">
      <c r="A29" s="1">
        <v>41306</v>
      </c>
      <c r="B29" s="88">
        <v>11.63</v>
      </c>
      <c r="C29" s="88" t="e">
        <v>#N/A</v>
      </c>
      <c r="E29" s="6"/>
      <c r="F29">
        <v>2013</v>
      </c>
      <c r="G29" s="6">
        <v>12.126361611</v>
      </c>
      <c r="H29" s="31">
        <f>G29/G28-1</f>
        <v>2.0868738840338796E-2</v>
      </c>
    </row>
    <row r="30" spans="1:12" x14ac:dyDescent="0.2">
      <c r="A30" s="1">
        <v>41334</v>
      </c>
      <c r="B30" s="88">
        <v>11.61</v>
      </c>
      <c r="C30" s="88" t="e">
        <v>#N/A</v>
      </c>
      <c r="E30" s="6"/>
      <c r="F30">
        <v>2014</v>
      </c>
      <c r="G30" s="6">
        <v>12.517944941</v>
      </c>
      <c r="H30" s="31">
        <f t="shared" ref="H30:H36" si="0">G30/G29-1</f>
        <v>3.2291906060659459E-2</v>
      </c>
    </row>
    <row r="31" spans="1:12" x14ac:dyDescent="0.2">
      <c r="A31" s="1">
        <v>41365</v>
      </c>
      <c r="B31" s="88">
        <v>11.93</v>
      </c>
      <c r="C31" s="88" t="e">
        <v>#N/A</v>
      </c>
      <c r="E31" s="6"/>
      <c r="F31">
        <v>2015</v>
      </c>
      <c r="G31" s="6">
        <v>12.651297210999999</v>
      </c>
      <c r="H31" s="31">
        <f t="shared" si="0"/>
        <v>1.0652888363746671E-2</v>
      </c>
    </row>
    <row r="32" spans="1:12" x14ac:dyDescent="0.2">
      <c r="A32" s="1">
        <v>41395</v>
      </c>
      <c r="B32" s="88">
        <v>12.4</v>
      </c>
      <c r="C32" s="88" t="e">
        <v>#N/A</v>
      </c>
      <c r="E32" s="6"/>
      <c r="F32">
        <v>2016</v>
      </c>
      <c r="G32" s="6">
        <v>12.548915124000001</v>
      </c>
      <c r="H32" s="31">
        <f t="shared" si="0"/>
        <v>-8.0926157446510327E-3</v>
      </c>
    </row>
    <row r="33" spans="1:8" x14ac:dyDescent="0.2">
      <c r="A33" s="1">
        <v>41426</v>
      </c>
      <c r="B33" s="88">
        <v>12.54</v>
      </c>
      <c r="C33" s="88" t="e">
        <v>#N/A</v>
      </c>
      <c r="E33" s="6"/>
      <c r="F33">
        <v>2017</v>
      </c>
      <c r="G33" s="6">
        <v>12.887100192</v>
      </c>
      <c r="H33" s="31">
        <f t="shared" si="0"/>
        <v>2.6949346988028866E-2</v>
      </c>
    </row>
    <row r="34" spans="1:8" x14ac:dyDescent="0.2">
      <c r="A34" s="1">
        <v>41456</v>
      </c>
      <c r="B34" s="88">
        <v>12.65</v>
      </c>
      <c r="C34" s="88" t="e">
        <v>#N/A</v>
      </c>
      <c r="E34" s="6"/>
      <c r="F34">
        <v>2018</v>
      </c>
      <c r="G34" s="6">
        <v>12.907175984</v>
      </c>
      <c r="H34" s="31">
        <f t="shared" si="0"/>
        <v>1.5578207432935809E-3</v>
      </c>
    </row>
    <row r="35" spans="1:8" x14ac:dyDescent="0.2">
      <c r="A35" s="1">
        <v>41487</v>
      </c>
      <c r="B35" s="88">
        <v>12.53</v>
      </c>
      <c r="C35" s="88" t="e">
        <v>#N/A</v>
      </c>
      <c r="E35" s="6"/>
      <c r="F35">
        <v>2019</v>
      </c>
      <c r="G35" s="6">
        <v>13.249913204</v>
      </c>
      <c r="H35" s="31">
        <f t="shared" si="0"/>
        <v>2.6554005339732178E-2</v>
      </c>
    </row>
    <row r="36" spans="1:8" x14ac:dyDescent="0.2">
      <c r="A36" s="1">
        <v>41518</v>
      </c>
      <c r="B36" s="88">
        <v>12.51</v>
      </c>
      <c r="C36" s="88" t="e">
        <v>#N/A</v>
      </c>
      <c r="E36" s="6"/>
      <c r="F36">
        <v>2020</v>
      </c>
      <c r="G36" s="6">
        <v>13.452846625999999</v>
      </c>
      <c r="H36" s="31">
        <f t="shared" si="0"/>
        <v>1.5315830290777654E-2</v>
      </c>
    </row>
    <row r="37" spans="1:8" x14ac:dyDescent="0.2">
      <c r="A37" s="1">
        <v>41548</v>
      </c>
      <c r="B37" s="88">
        <v>12.36</v>
      </c>
      <c r="C37" s="88" t="e">
        <v>#N/A</v>
      </c>
      <c r="E37" s="6"/>
      <c r="G37" s="6"/>
      <c r="H37" s="31"/>
    </row>
    <row r="38" spans="1:8" x14ac:dyDescent="0.2">
      <c r="A38" s="1">
        <v>41579</v>
      </c>
      <c r="B38" s="88">
        <v>12.1</v>
      </c>
      <c r="C38" s="88" t="e">
        <v>#N/A</v>
      </c>
      <c r="E38" s="6"/>
      <c r="G38" s="6"/>
      <c r="H38" s="31"/>
    </row>
    <row r="39" spans="1:8" x14ac:dyDescent="0.2">
      <c r="A39" s="1">
        <v>41609</v>
      </c>
      <c r="B39" s="88">
        <v>11.72</v>
      </c>
      <c r="C39" s="88" t="e">
        <v>#N/A</v>
      </c>
      <c r="E39" s="6"/>
      <c r="G39" s="6"/>
      <c r="H39" s="31"/>
    </row>
    <row r="40" spans="1:8" x14ac:dyDescent="0.2">
      <c r="A40" s="1">
        <v>41640</v>
      </c>
      <c r="B40" s="88">
        <v>11.65</v>
      </c>
      <c r="C40" s="88" t="e">
        <v>#N/A</v>
      </c>
      <c r="E40" s="6"/>
      <c r="G40" s="6"/>
      <c r="H40" s="31"/>
    </row>
    <row r="41" spans="1:8" x14ac:dyDescent="0.2">
      <c r="A41" s="1">
        <v>41671</v>
      </c>
      <c r="B41" s="88">
        <v>11.94</v>
      </c>
      <c r="C41" s="88" t="e">
        <v>#N/A</v>
      </c>
      <c r="E41" s="6"/>
      <c r="G41" s="6"/>
      <c r="H41" s="31"/>
    </row>
    <row r="42" spans="1:8" x14ac:dyDescent="0.2">
      <c r="A42" s="1">
        <v>41699</v>
      </c>
      <c r="B42" s="88">
        <v>12.25</v>
      </c>
      <c r="C42" s="88" t="e">
        <v>#N/A</v>
      </c>
      <c r="E42" s="6"/>
    </row>
    <row r="43" spans="1:8" x14ac:dyDescent="0.2">
      <c r="A43" s="1">
        <v>41730</v>
      </c>
      <c r="B43" s="88">
        <v>12.31</v>
      </c>
      <c r="C43" s="88" t="e">
        <v>#N/A</v>
      </c>
      <c r="E43" s="6"/>
    </row>
    <row r="44" spans="1:8" x14ac:dyDescent="0.2">
      <c r="A44" s="1">
        <v>41760</v>
      </c>
      <c r="B44" s="88">
        <v>12.85</v>
      </c>
      <c r="C44" s="88" t="e">
        <v>#N/A</v>
      </c>
      <c r="E44" s="6"/>
    </row>
    <row r="45" spans="1:8" x14ac:dyDescent="0.2">
      <c r="A45" s="1">
        <v>41791</v>
      </c>
      <c r="B45" s="88">
        <v>12.99</v>
      </c>
      <c r="C45" s="88" t="e">
        <v>#N/A</v>
      </c>
      <c r="E45" s="6"/>
    </row>
    <row r="46" spans="1:8" x14ac:dyDescent="0.2">
      <c r="A46" s="1">
        <v>41821</v>
      </c>
      <c r="B46" s="88">
        <v>13.09</v>
      </c>
      <c r="C46" s="88" t="e">
        <v>#N/A</v>
      </c>
      <c r="E46" s="6"/>
    </row>
    <row r="47" spans="1:8" x14ac:dyDescent="0.2">
      <c r="A47" s="1">
        <v>41852</v>
      </c>
      <c r="B47" s="88">
        <v>13.04</v>
      </c>
      <c r="C47" s="88" t="e">
        <v>#N/A</v>
      </c>
      <c r="E47" s="6"/>
    </row>
    <row r="48" spans="1:8" x14ac:dyDescent="0.2">
      <c r="A48" s="1">
        <v>41883</v>
      </c>
      <c r="B48" s="88">
        <v>12.95</v>
      </c>
      <c r="C48" s="88" t="e">
        <v>#N/A</v>
      </c>
      <c r="E48" s="6"/>
    </row>
    <row r="49" spans="1:5" x14ac:dyDescent="0.2">
      <c r="A49" s="1">
        <v>41913</v>
      </c>
      <c r="B49" s="88">
        <v>12.6</v>
      </c>
      <c r="C49" s="88" t="e">
        <v>#N/A</v>
      </c>
      <c r="E49" s="6"/>
    </row>
    <row r="50" spans="1:5" x14ac:dyDescent="0.2">
      <c r="A50" s="1">
        <v>41944</v>
      </c>
      <c r="B50" s="88">
        <v>12.48</v>
      </c>
      <c r="C50" s="88" t="e">
        <v>#N/A</v>
      </c>
      <c r="E50" s="6"/>
    </row>
    <row r="51" spans="1:5" x14ac:dyDescent="0.2">
      <c r="A51" s="1">
        <v>41974</v>
      </c>
      <c r="B51" s="88">
        <v>12.17</v>
      </c>
      <c r="C51" s="88" t="e">
        <v>#N/A</v>
      </c>
      <c r="E51" s="6"/>
    </row>
    <row r="52" spans="1:5" x14ac:dyDescent="0.2">
      <c r="A52" s="1">
        <v>42005</v>
      </c>
      <c r="B52" s="88">
        <v>12.1</v>
      </c>
      <c r="C52" s="88" t="e">
        <v>#N/A</v>
      </c>
      <c r="E52" s="6"/>
    </row>
    <row r="53" spans="1:5" x14ac:dyDescent="0.2">
      <c r="A53" s="1">
        <v>42036</v>
      </c>
      <c r="B53" s="88">
        <v>12.29</v>
      </c>
      <c r="C53" s="88" t="e">
        <v>#N/A</v>
      </c>
      <c r="E53" s="6"/>
    </row>
    <row r="54" spans="1:5" x14ac:dyDescent="0.2">
      <c r="A54" s="1">
        <v>42064</v>
      </c>
      <c r="B54" s="88">
        <v>12.33</v>
      </c>
      <c r="C54" s="88" t="e">
        <v>#N/A</v>
      </c>
      <c r="E54" s="6"/>
    </row>
    <row r="55" spans="1:5" x14ac:dyDescent="0.2">
      <c r="A55" s="1">
        <v>42095</v>
      </c>
      <c r="B55" s="88">
        <v>12.62</v>
      </c>
      <c r="C55" s="88" t="e">
        <v>#N/A</v>
      </c>
      <c r="E55" s="6"/>
    </row>
    <row r="56" spans="1:5" x14ac:dyDescent="0.2">
      <c r="A56" s="1">
        <v>42125</v>
      </c>
      <c r="B56" s="88">
        <v>12.93</v>
      </c>
      <c r="C56" s="88" t="e">
        <v>#N/A</v>
      </c>
      <c r="E56" s="6"/>
    </row>
    <row r="57" spans="1:5" x14ac:dyDescent="0.2">
      <c r="A57" s="1">
        <v>42156</v>
      </c>
      <c r="B57" s="88">
        <v>12.92</v>
      </c>
      <c r="C57" s="88" t="e">
        <v>#N/A</v>
      </c>
      <c r="E57" s="6"/>
    </row>
    <row r="58" spans="1:5" x14ac:dyDescent="0.2">
      <c r="A58" s="1">
        <v>42186</v>
      </c>
      <c r="B58" s="88">
        <v>12.94</v>
      </c>
      <c r="C58" s="88" t="e">
        <v>#N/A</v>
      </c>
      <c r="E58" s="6"/>
    </row>
    <row r="59" spans="1:5" x14ac:dyDescent="0.2">
      <c r="A59" s="1">
        <v>42217</v>
      </c>
      <c r="B59" s="88">
        <v>12.91</v>
      </c>
      <c r="C59" s="88" t="e">
        <v>#N/A</v>
      </c>
      <c r="E59" s="6"/>
    </row>
    <row r="60" spans="1:5" x14ac:dyDescent="0.2">
      <c r="A60" s="1">
        <v>42248</v>
      </c>
      <c r="B60" s="88">
        <v>13.03</v>
      </c>
      <c r="C60" s="88" t="e">
        <v>#N/A</v>
      </c>
      <c r="E60" s="6"/>
    </row>
    <row r="61" spans="1:5" x14ac:dyDescent="0.2">
      <c r="A61" s="1">
        <v>42278</v>
      </c>
      <c r="B61" s="88">
        <v>12.72</v>
      </c>
      <c r="C61" s="88" t="e">
        <v>#N/A</v>
      </c>
      <c r="E61" s="6"/>
    </row>
    <row r="62" spans="1:5" x14ac:dyDescent="0.2">
      <c r="A62" s="1">
        <v>42309</v>
      </c>
      <c r="B62" s="88">
        <v>12.71</v>
      </c>
      <c r="C62" s="88" t="e">
        <v>#N/A</v>
      </c>
      <c r="E62" s="6"/>
    </row>
    <row r="63" spans="1:5" x14ac:dyDescent="0.2">
      <c r="A63" s="1">
        <v>42339</v>
      </c>
      <c r="B63" s="88">
        <v>12.32</v>
      </c>
      <c r="C63" s="88" t="e">
        <v>#N/A</v>
      </c>
      <c r="E63" s="6"/>
    </row>
    <row r="64" spans="1:5" x14ac:dyDescent="0.2">
      <c r="A64" s="1">
        <v>42370</v>
      </c>
      <c r="B64" s="88">
        <v>11.99</v>
      </c>
      <c r="C64" s="88" t="e">
        <v>#N/A</v>
      </c>
      <c r="E64" s="6"/>
    </row>
    <row r="65" spans="1:5" x14ac:dyDescent="0.2">
      <c r="A65" s="1">
        <v>42401</v>
      </c>
      <c r="B65" s="88">
        <v>12.14</v>
      </c>
      <c r="C65" s="88" t="e">
        <v>#N/A</v>
      </c>
      <c r="E65" s="6"/>
    </row>
    <row r="66" spans="1:5" x14ac:dyDescent="0.2">
      <c r="A66" s="1">
        <v>42430</v>
      </c>
      <c r="B66" s="88">
        <v>12.56</v>
      </c>
      <c r="C66" s="88" t="e">
        <v>#N/A</v>
      </c>
      <c r="E66" s="6"/>
    </row>
    <row r="67" spans="1:5" x14ac:dyDescent="0.2">
      <c r="A67" s="1">
        <v>42461</v>
      </c>
      <c r="B67" s="88">
        <v>12.43</v>
      </c>
      <c r="C67" s="88" t="e">
        <v>#N/A</v>
      </c>
      <c r="E67" s="6"/>
    </row>
    <row r="68" spans="1:5" x14ac:dyDescent="0.2">
      <c r="A68" s="1">
        <v>42491</v>
      </c>
      <c r="B68" s="88">
        <v>12.79</v>
      </c>
      <c r="C68" s="88" t="e">
        <v>#N/A</v>
      </c>
      <c r="E68" s="6"/>
    </row>
    <row r="69" spans="1:5" x14ac:dyDescent="0.2">
      <c r="A69" s="1">
        <v>42522</v>
      </c>
      <c r="B69" s="88">
        <v>12.73</v>
      </c>
      <c r="C69" s="88" t="e">
        <v>#N/A</v>
      </c>
      <c r="E69" s="6"/>
    </row>
    <row r="70" spans="1:5" x14ac:dyDescent="0.2">
      <c r="A70" s="1">
        <v>42552</v>
      </c>
      <c r="B70" s="88">
        <v>12.68</v>
      </c>
      <c r="C70" s="88" t="e">
        <v>#N/A</v>
      </c>
      <c r="E70" s="6"/>
    </row>
    <row r="71" spans="1:5" x14ac:dyDescent="0.2">
      <c r="A71" s="1">
        <v>42583</v>
      </c>
      <c r="B71" s="88">
        <v>12.88</v>
      </c>
      <c r="C71" s="88" t="e">
        <v>#N/A</v>
      </c>
      <c r="E71" s="6"/>
    </row>
    <row r="72" spans="1:5" x14ac:dyDescent="0.2">
      <c r="A72" s="1">
        <v>42614</v>
      </c>
      <c r="B72" s="88">
        <v>12.87</v>
      </c>
      <c r="C72" s="88" t="e">
        <v>#N/A</v>
      </c>
      <c r="E72" s="6"/>
    </row>
    <row r="73" spans="1:5" x14ac:dyDescent="0.2">
      <c r="A73" s="1">
        <v>42644</v>
      </c>
      <c r="B73" s="88">
        <v>12.46</v>
      </c>
      <c r="C73" s="88" t="e">
        <v>#N/A</v>
      </c>
      <c r="E73" s="6"/>
    </row>
    <row r="74" spans="1:5" x14ac:dyDescent="0.2">
      <c r="A74" s="1">
        <v>42675</v>
      </c>
      <c r="B74" s="88">
        <v>12.75</v>
      </c>
      <c r="C74" s="88" t="e">
        <v>#N/A</v>
      </c>
      <c r="E74" s="6"/>
    </row>
    <row r="75" spans="1:5" x14ac:dyDescent="0.2">
      <c r="A75" s="1">
        <v>42705</v>
      </c>
      <c r="B75" s="88">
        <v>12.23</v>
      </c>
      <c r="C75" s="88" t="e">
        <v>#N/A</v>
      </c>
      <c r="E75" s="6"/>
    </row>
    <row r="76" spans="1:5" x14ac:dyDescent="0.2">
      <c r="A76" s="1">
        <v>42736</v>
      </c>
      <c r="B76" s="88">
        <v>12.21</v>
      </c>
      <c r="C76" s="88" t="e">
        <v>#N/A</v>
      </c>
      <c r="E76" s="6"/>
    </row>
    <row r="77" spans="1:5" x14ac:dyDescent="0.2">
      <c r="A77" s="1">
        <v>42767</v>
      </c>
      <c r="B77" s="88">
        <v>12.79</v>
      </c>
      <c r="C77" s="88" t="e">
        <v>#N/A</v>
      </c>
      <c r="E77" s="6"/>
    </row>
    <row r="78" spans="1:5" x14ac:dyDescent="0.2">
      <c r="A78" s="1">
        <v>42795</v>
      </c>
      <c r="B78" s="88">
        <v>12.89</v>
      </c>
      <c r="C78" s="88" t="e">
        <v>#N/A</v>
      </c>
      <c r="E78" s="6"/>
    </row>
    <row r="79" spans="1:5" x14ac:dyDescent="0.2">
      <c r="A79" s="1">
        <v>42826</v>
      </c>
      <c r="B79" s="88">
        <v>12.72</v>
      </c>
      <c r="C79" s="88" t="e">
        <v>#N/A</v>
      </c>
      <c r="E79" s="6"/>
    </row>
    <row r="80" spans="1:5" x14ac:dyDescent="0.2">
      <c r="A80" s="1">
        <v>42856</v>
      </c>
      <c r="B80" s="88">
        <v>13.07</v>
      </c>
      <c r="C80" s="88" t="e">
        <v>#N/A</v>
      </c>
      <c r="E80" s="6"/>
    </row>
    <row r="81" spans="1:5" x14ac:dyDescent="0.2">
      <c r="A81" s="1">
        <v>42887</v>
      </c>
      <c r="B81" s="88">
        <v>13.2</v>
      </c>
      <c r="C81" s="88" t="e">
        <v>#N/A</v>
      </c>
      <c r="E81" s="6"/>
    </row>
    <row r="82" spans="1:5" x14ac:dyDescent="0.2">
      <c r="A82" s="1">
        <v>42917</v>
      </c>
      <c r="B82" s="88">
        <v>13.08</v>
      </c>
      <c r="C82" s="88" t="e">
        <v>#N/A</v>
      </c>
      <c r="E82" s="6"/>
    </row>
    <row r="83" spans="1:5" x14ac:dyDescent="0.2">
      <c r="A83" s="1">
        <v>42948</v>
      </c>
      <c r="B83" s="88">
        <v>13.15</v>
      </c>
      <c r="C83" s="88" t="e">
        <v>#N/A</v>
      </c>
      <c r="E83" s="6"/>
    </row>
    <row r="84" spans="1:5" x14ac:dyDescent="0.2">
      <c r="A84" s="1">
        <v>42979</v>
      </c>
      <c r="B84" s="88">
        <v>13.28</v>
      </c>
      <c r="C84" s="88" t="e">
        <v>#N/A</v>
      </c>
      <c r="E84" s="6"/>
    </row>
    <row r="85" spans="1:5" x14ac:dyDescent="0.2">
      <c r="A85" s="1">
        <v>43009</v>
      </c>
      <c r="B85" s="88">
        <v>12.8</v>
      </c>
      <c r="C85" s="88" t="e">
        <v>#N/A</v>
      </c>
      <c r="E85" s="6"/>
    </row>
    <row r="86" spans="1:5" x14ac:dyDescent="0.2">
      <c r="A86" s="1">
        <v>43040</v>
      </c>
      <c r="B86" s="88">
        <v>12.94</v>
      </c>
      <c r="C86" s="88" t="e">
        <v>#N/A</v>
      </c>
      <c r="E86" s="6"/>
    </row>
    <row r="87" spans="1:5" x14ac:dyDescent="0.2">
      <c r="A87" s="1">
        <v>43070</v>
      </c>
      <c r="B87" s="88">
        <v>12.45</v>
      </c>
      <c r="C87" s="88" t="e">
        <v>#N/A</v>
      </c>
      <c r="E87" s="6"/>
    </row>
    <row r="88" spans="1:5" x14ac:dyDescent="0.2">
      <c r="A88" s="1">
        <v>43101</v>
      </c>
      <c r="B88" s="88">
        <v>12.25</v>
      </c>
      <c r="C88" s="88" t="e">
        <v>#N/A</v>
      </c>
      <c r="E88" s="6"/>
    </row>
    <row r="89" spans="1:5" x14ac:dyDescent="0.2">
      <c r="A89" s="1">
        <v>43132</v>
      </c>
      <c r="B89" s="88">
        <v>12.66</v>
      </c>
      <c r="C89" s="88" t="e">
        <v>#N/A</v>
      </c>
      <c r="E89" s="6"/>
    </row>
    <row r="90" spans="1:5" x14ac:dyDescent="0.2">
      <c r="A90" s="1">
        <v>43160</v>
      </c>
      <c r="B90" s="88">
        <v>12.99</v>
      </c>
      <c r="C90" s="88" t="e">
        <v>#N/A</v>
      </c>
      <c r="E90" s="6"/>
    </row>
    <row r="91" spans="1:5" x14ac:dyDescent="0.2">
      <c r="A91" s="1">
        <v>43191</v>
      </c>
      <c r="B91" s="88">
        <v>12.88</v>
      </c>
      <c r="C91" s="88" t="e">
        <v>#N/A</v>
      </c>
      <c r="E91" s="6"/>
    </row>
    <row r="92" spans="1:5" x14ac:dyDescent="0.2">
      <c r="A92" s="1">
        <v>43221</v>
      </c>
      <c r="B92" s="88">
        <v>13.15</v>
      </c>
      <c r="C92" s="88" t="e">
        <v>#N/A</v>
      </c>
      <c r="E92" s="6"/>
    </row>
    <row r="93" spans="1:5" x14ac:dyDescent="0.2">
      <c r="A93" s="1">
        <v>43252</v>
      </c>
      <c r="B93" s="88">
        <v>13.05</v>
      </c>
      <c r="C93" s="88" t="e">
        <v>#N/A</v>
      </c>
      <c r="E93" s="6"/>
    </row>
    <row r="94" spans="1:5" x14ac:dyDescent="0.2">
      <c r="A94" s="1">
        <v>43282</v>
      </c>
      <c r="B94" s="88">
        <v>13.13</v>
      </c>
      <c r="C94" s="88" t="e">
        <v>#N/A</v>
      </c>
      <c r="E94" s="6"/>
    </row>
    <row r="95" spans="1:5" x14ac:dyDescent="0.2">
      <c r="A95" s="1">
        <v>43313</v>
      </c>
      <c r="B95" s="88">
        <v>13.3</v>
      </c>
      <c r="C95" s="88" t="e">
        <v>#N/A</v>
      </c>
      <c r="E95" s="6"/>
    </row>
    <row r="96" spans="1:5" x14ac:dyDescent="0.2">
      <c r="A96" s="1">
        <v>43344</v>
      </c>
      <c r="B96" s="88">
        <v>13.01</v>
      </c>
      <c r="C96" s="88" t="e">
        <v>#N/A</v>
      </c>
      <c r="E96" s="6"/>
    </row>
    <row r="97" spans="1:5" x14ac:dyDescent="0.2">
      <c r="A97" s="1">
        <v>43374</v>
      </c>
      <c r="B97" s="88">
        <v>12.87</v>
      </c>
      <c r="C97" s="88" t="e">
        <v>#N/A</v>
      </c>
      <c r="E97" s="6"/>
    </row>
    <row r="98" spans="1:5" x14ac:dyDescent="0.2">
      <c r="A98" s="1">
        <v>43405</v>
      </c>
      <c r="B98" s="88">
        <v>12.95</v>
      </c>
      <c r="C98" s="88" t="e">
        <v>#N/A</v>
      </c>
      <c r="E98" s="6"/>
    </row>
    <row r="99" spans="1:5" x14ac:dyDescent="0.2">
      <c r="A99" s="1">
        <v>43435</v>
      </c>
      <c r="B99" s="88">
        <v>12.643370000000001</v>
      </c>
      <c r="C99" s="88" t="e">
        <v>#N/A</v>
      </c>
      <c r="E99" s="6"/>
    </row>
    <row r="100" spans="1:5" x14ac:dyDescent="0.2">
      <c r="A100" s="1">
        <v>43466</v>
      </c>
      <c r="B100" s="88">
        <v>12.68793</v>
      </c>
      <c r="C100" s="88">
        <v>12.68793</v>
      </c>
      <c r="E100" s="6"/>
    </row>
    <row r="101" spans="1:5" x14ac:dyDescent="0.2">
      <c r="A101" s="1">
        <v>43497</v>
      </c>
      <c r="B101" s="88" t="e">
        <v>#N/A</v>
      </c>
      <c r="C101" s="88">
        <v>12.966229999999999</v>
      </c>
      <c r="E101" s="6"/>
    </row>
    <row r="102" spans="1:5" x14ac:dyDescent="0.2">
      <c r="A102" s="1">
        <v>43525</v>
      </c>
      <c r="B102" s="88" t="e">
        <v>#N/A</v>
      </c>
      <c r="C102" s="88">
        <v>13.23349</v>
      </c>
      <c r="E102" s="6"/>
    </row>
    <row r="103" spans="1:5" x14ac:dyDescent="0.2">
      <c r="A103" s="1">
        <v>43556</v>
      </c>
      <c r="B103" s="88" t="e">
        <v>#N/A</v>
      </c>
      <c r="C103" s="88">
        <v>13.32611</v>
      </c>
      <c r="E103" s="6"/>
    </row>
    <row r="104" spans="1:5" x14ac:dyDescent="0.2">
      <c r="A104" s="1">
        <v>43586</v>
      </c>
      <c r="B104" s="88" t="e">
        <v>#N/A</v>
      </c>
      <c r="C104" s="88">
        <v>13.633010000000001</v>
      </c>
      <c r="E104" s="6"/>
    </row>
    <row r="105" spans="1:5" x14ac:dyDescent="0.2">
      <c r="A105" s="1">
        <v>43617</v>
      </c>
      <c r="B105" s="88" t="e">
        <v>#N/A</v>
      </c>
      <c r="C105" s="88">
        <v>13.550739999999999</v>
      </c>
      <c r="E105" s="6"/>
    </row>
    <row r="106" spans="1:5" x14ac:dyDescent="0.2">
      <c r="A106" s="1">
        <v>43647</v>
      </c>
      <c r="B106" s="88" t="e">
        <v>#N/A</v>
      </c>
      <c r="C106" s="88">
        <v>13.46998</v>
      </c>
      <c r="E106" s="6"/>
    </row>
    <row r="107" spans="1:5" x14ac:dyDescent="0.2">
      <c r="A107" s="1">
        <v>43678</v>
      </c>
      <c r="B107" s="88" t="e">
        <v>#N/A</v>
      </c>
      <c r="C107" s="88">
        <v>13.528130000000001</v>
      </c>
      <c r="E107" s="6"/>
    </row>
    <row r="108" spans="1:5" x14ac:dyDescent="0.2">
      <c r="A108" s="1">
        <v>43709</v>
      </c>
      <c r="B108" s="88" t="e">
        <v>#N/A</v>
      </c>
      <c r="C108" s="88">
        <v>13.356339999999999</v>
      </c>
      <c r="E108" s="6"/>
    </row>
    <row r="109" spans="1:5" x14ac:dyDescent="0.2">
      <c r="A109" s="1">
        <v>43739</v>
      </c>
      <c r="B109" s="88" t="e">
        <v>#N/A</v>
      </c>
      <c r="C109" s="88">
        <v>13.12514</v>
      </c>
      <c r="E109" s="6"/>
    </row>
    <row r="110" spans="1:5" x14ac:dyDescent="0.2">
      <c r="A110" s="1">
        <v>43770</v>
      </c>
      <c r="B110" s="88" t="e">
        <v>#N/A</v>
      </c>
      <c r="C110" s="88">
        <v>13.287050000000001</v>
      </c>
      <c r="E110" s="6"/>
    </row>
    <row r="111" spans="1:5" x14ac:dyDescent="0.2">
      <c r="A111" s="1">
        <v>43800</v>
      </c>
      <c r="B111" s="88" t="e">
        <v>#N/A</v>
      </c>
      <c r="C111" s="88">
        <v>12.862209999999999</v>
      </c>
      <c r="E111" s="6"/>
    </row>
    <row r="112" spans="1:5" x14ac:dyDescent="0.2">
      <c r="A112" s="1">
        <v>43831</v>
      </c>
      <c r="B112" s="88" t="e">
        <v>#N/A</v>
      </c>
      <c r="C112" s="88">
        <v>12.775259999999999</v>
      </c>
      <c r="E112" s="6"/>
    </row>
    <row r="113" spans="1:5" x14ac:dyDescent="0.2">
      <c r="A113" s="1">
        <v>43862</v>
      </c>
      <c r="B113" s="88" t="e">
        <v>#N/A</v>
      </c>
      <c r="C113" s="88">
        <v>13.12363</v>
      </c>
      <c r="E113" s="6"/>
    </row>
    <row r="114" spans="1:5" x14ac:dyDescent="0.2">
      <c r="A114" s="1">
        <v>43891</v>
      </c>
      <c r="B114" s="88" t="e">
        <v>#N/A</v>
      </c>
      <c r="C114" s="88">
        <v>13.44538</v>
      </c>
      <c r="E114" s="6"/>
    </row>
    <row r="115" spans="1:5" x14ac:dyDescent="0.2">
      <c r="A115" s="1">
        <v>43922</v>
      </c>
      <c r="B115" s="88" t="e">
        <v>#N/A</v>
      </c>
      <c r="C115" s="88">
        <v>13.59145</v>
      </c>
      <c r="E115" s="6"/>
    </row>
    <row r="116" spans="1:5" x14ac:dyDescent="0.2">
      <c r="A116" s="1">
        <v>43952</v>
      </c>
      <c r="B116" s="88" t="e">
        <v>#N/A</v>
      </c>
      <c r="C116" s="88">
        <v>13.829129999999999</v>
      </c>
      <c r="E116" s="6"/>
    </row>
    <row r="117" spans="1:5" x14ac:dyDescent="0.2">
      <c r="A117" s="1">
        <v>43983</v>
      </c>
      <c r="B117" s="88" t="e">
        <v>#N/A</v>
      </c>
      <c r="C117" s="88">
        <v>13.75461</v>
      </c>
      <c r="E117" s="6"/>
    </row>
    <row r="118" spans="1:5" x14ac:dyDescent="0.2">
      <c r="A118" s="1">
        <v>44013</v>
      </c>
      <c r="B118" s="88" t="e">
        <v>#N/A</v>
      </c>
      <c r="C118" s="88">
        <v>13.689679999999999</v>
      </c>
      <c r="E118" s="6"/>
    </row>
    <row r="119" spans="1:5" x14ac:dyDescent="0.2">
      <c r="A119" s="1">
        <v>44044</v>
      </c>
      <c r="B119" s="88" t="e">
        <v>#N/A</v>
      </c>
      <c r="C119" s="88">
        <v>13.75775</v>
      </c>
      <c r="E119" s="6"/>
    </row>
    <row r="120" spans="1:5" x14ac:dyDescent="0.2">
      <c r="A120" s="1">
        <v>44075</v>
      </c>
      <c r="B120" s="88" t="e">
        <v>#N/A</v>
      </c>
      <c r="C120" s="88">
        <v>13.58643</v>
      </c>
      <c r="E120" s="6"/>
    </row>
    <row r="121" spans="1:5" x14ac:dyDescent="0.2">
      <c r="A121" s="1">
        <v>44105</v>
      </c>
      <c r="B121" s="88" t="e">
        <v>#N/A</v>
      </c>
      <c r="C121" s="88">
        <v>13.31704</v>
      </c>
      <c r="E121" s="6"/>
    </row>
    <row r="122" spans="1:5" x14ac:dyDescent="0.2">
      <c r="A122" s="1">
        <v>44136</v>
      </c>
      <c r="B122" s="88" t="e">
        <v>#N/A</v>
      </c>
      <c r="C122" s="88">
        <v>13.544320000000001</v>
      </c>
      <c r="E122" s="6"/>
    </row>
    <row r="123" spans="1:5" x14ac:dyDescent="0.2">
      <c r="A123" s="65">
        <v>44166</v>
      </c>
      <c r="B123" s="88" t="e">
        <v>#N/A</v>
      </c>
      <c r="C123" s="88">
        <v>13.11783</v>
      </c>
      <c r="E123" s="6"/>
    </row>
    <row r="124" spans="1:5" x14ac:dyDescent="0.2">
      <c r="A124" s="370" t="s">
        <v>549</v>
      </c>
      <c r="E124" s="6"/>
    </row>
    <row r="126" spans="1:5" x14ac:dyDescent="0.2">
      <c r="A126" s="5"/>
      <c r="B126" s="30" t="s">
        <v>368</v>
      </c>
    </row>
    <row r="127" spans="1:5" x14ac:dyDescent="0.2">
      <c r="A127">
        <v>6.5</v>
      </c>
      <c r="B127">
        <v>0</v>
      </c>
    </row>
    <row r="128" spans="1:5" x14ac:dyDescent="0.2">
      <c r="A128">
        <v>6.5</v>
      </c>
      <c r="B128">
        <v>4</v>
      </c>
    </row>
  </sheetData>
  <mergeCells count="3">
    <mergeCell ref="B25:C25"/>
    <mergeCell ref="B26:C26"/>
    <mergeCell ref="G26:H26"/>
  </mergeCells>
  <conditionalFormatting sqref="B28:C123">
    <cfRule type="expression" dxfId="0" priority="2" stopIfTrue="1">
      <formula>ISNA(B28)</formula>
    </cfRule>
  </conditionalFormatting>
  <hyperlinks>
    <hyperlink ref="A3" location="Contents!A1" display="Return to Contents"/>
  </hyperlinks>
  <pageMargins left="0.75" right="0.75" top="1" bottom="1" header="0.5" footer="0.5"/>
  <pageSetup scale="59" fitToHeight="3" orientation="landscape" r:id="rId1"/>
  <headerFooter alignWithMargins="0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>
    <pageSetUpPr fitToPage="1"/>
  </sheetPr>
  <dimension ref="A1:R179"/>
  <sheetViews>
    <sheetView workbookViewId="0"/>
  </sheetViews>
  <sheetFormatPr defaultRowHeight="12.75" x14ac:dyDescent="0.2"/>
  <cols>
    <col min="2" max="3" width="9.140625" style="6"/>
    <col min="17" max="17" width="24.7109375" customWidth="1"/>
  </cols>
  <sheetData>
    <row r="1" spans="1:18" x14ac:dyDescent="0.2">
      <c r="B1"/>
      <c r="C1"/>
    </row>
    <row r="2" spans="1:18" ht="15.75" x14ac:dyDescent="0.25">
      <c r="A2" s="44" t="s">
        <v>547</v>
      </c>
      <c r="B2"/>
      <c r="C2"/>
    </row>
    <row r="3" spans="1:18" x14ac:dyDescent="0.2">
      <c r="A3" s="22" t="s">
        <v>16</v>
      </c>
      <c r="B3" s="314"/>
      <c r="C3" s="314"/>
      <c r="D3" s="314"/>
      <c r="E3" s="314"/>
      <c r="F3" s="314"/>
      <c r="G3" s="314"/>
      <c r="H3" s="314"/>
      <c r="I3" s="314"/>
      <c r="J3" s="314"/>
      <c r="K3" s="314"/>
    </row>
    <row r="4" spans="1:18" x14ac:dyDescent="0.2">
      <c r="A4" s="314"/>
      <c r="B4" s="314"/>
      <c r="C4" s="314"/>
      <c r="D4" s="314"/>
      <c r="E4" s="314"/>
      <c r="F4" s="314"/>
      <c r="G4" s="314"/>
      <c r="H4" s="314"/>
      <c r="I4" s="314"/>
      <c r="J4" s="314"/>
      <c r="K4" s="314"/>
    </row>
    <row r="5" spans="1:18" x14ac:dyDescent="0.2">
      <c r="A5" s="314"/>
      <c r="B5" s="314"/>
      <c r="C5" s="314"/>
      <c r="D5" s="314"/>
      <c r="E5" s="314"/>
      <c r="F5" s="314"/>
      <c r="G5" s="314"/>
      <c r="H5" s="314"/>
      <c r="I5" s="314"/>
      <c r="J5" s="314"/>
      <c r="K5" s="314"/>
      <c r="Q5" s="182" t="s">
        <v>369</v>
      </c>
      <c r="R5" s="183"/>
    </row>
    <row r="6" spans="1:18" x14ac:dyDescent="0.2">
      <c r="A6" s="314"/>
      <c r="B6" s="314"/>
      <c r="C6" s="314"/>
      <c r="D6" s="314"/>
      <c r="E6" s="314"/>
      <c r="F6" s="314"/>
      <c r="G6" s="314"/>
      <c r="H6" s="314"/>
      <c r="I6" s="314"/>
      <c r="J6" s="314"/>
      <c r="K6" s="314"/>
      <c r="Q6" s="220" t="s">
        <v>385</v>
      </c>
      <c r="R6" s="215" t="s">
        <v>384</v>
      </c>
    </row>
    <row r="7" spans="1:18" x14ac:dyDescent="0.2">
      <c r="A7" s="314"/>
      <c r="B7" s="314"/>
      <c r="C7" s="314"/>
      <c r="D7" s="314"/>
      <c r="E7" s="314"/>
      <c r="F7" s="314"/>
      <c r="G7" s="314"/>
      <c r="H7" s="314"/>
      <c r="I7" s="314"/>
      <c r="J7" s="314"/>
      <c r="K7" s="314"/>
      <c r="Q7" s="221" t="s">
        <v>94</v>
      </c>
      <c r="R7" s="216" t="s">
        <v>388</v>
      </c>
    </row>
    <row r="8" spans="1:18" x14ac:dyDescent="0.2">
      <c r="A8" s="314"/>
      <c r="B8" s="314"/>
      <c r="C8" s="314"/>
      <c r="D8" s="314"/>
      <c r="E8" s="314"/>
      <c r="F8" s="314"/>
      <c r="G8" s="314"/>
      <c r="H8" s="314"/>
      <c r="I8" s="314"/>
      <c r="J8" s="314"/>
      <c r="K8" s="314"/>
      <c r="Q8" s="222" t="s">
        <v>63</v>
      </c>
      <c r="R8" s="216" t="s">
        <v>390</v>
      </c>
    </row>
    <row r="9" spans="1:18" x14ac:dyDescent="0.2">
      <c r="A9" s="314"/>
      <c r="B9" s="314"/>
      <c r="C9" s="314"/>
      <c r="D9" s="314"/>
      <c r="E9" s="314"/>
      <c r="F9" s="314"/>
      <c r="G9" s="314"/>
      <c r="H9" s="314"/>
      <c r="I9" s="314"/>
      <c r="J9" s="314"/>
      <c r="K9" s="314"/>
      <c r="Q9" s="221" t="s">
        <v>98</v>
      </c>
      <c r="R9" s="216" t="s">
        <v>391</v>
      </c>
    </row>
    <row r="10" spans="1:18" x14ac:dyDescent="0.2">
      <c r="A10" s="314"/>
      <c r="B10" s="314"/>
      <c r="C10" s="314"/>
      <c r="D10" s="314"/>
      <c r="E10" s="314"/>
      <c r="F10" s="314"/>
      <c r="G10" s="314"/>
      <c r="H10" s="314"/>
      <c r="I10" s="314"/>
      <c r="J10" s="314"/>
      <c r="K10" s="314"/>
      <c r="Q10" s="223" t="s">
        <v>386</v>
      </c>
      <c r="R10" s="216" t="s">
        <v>392</v>
      </c>
    </row>
    <row r="11" spans="1:18" x14ac:dyDescent="0.2">
      <c r="A11" s="314"/>
      <c r="B11" s="314"/>
      <c r="C11" s="314"/>
      <c r="D11" s="314"/>
      <c r="E11" s="314"/>
      <c r="F11" s="314"/>
      <c r="G11" s="314"/>
      <c r="H11" s="314"/>
      <c r="I11" s="314"/>
      <c r="J11" s="314"/>
      <c r="K11" s="314"/>
      <c r="Q11" s="223" t="s">
        <v>394</v>
      </c>
      <c r="R11" s="216" t="s">
        <v>395</v>
      </c>
    </row>
    <row r="12" spans="1:18" x14ac:dyDescent="0.2">
      <c r="A12" s="314"/>
      <c r="B12" s="314"/>
      <c r="C12" s="314"/>
      <c r="D12" s="314"/>
      <c r="E12" s="314"/>
      <c r="F12" s="314"/>
      <c r="G12" s="314"/>
      <c r="H12" s="314"/>
      <c r="I12" s="314"/>
      <c r="J12" s="314"/>
      <c r="K12" s="314"/>
      <c r="Q12" s="223" t="s">
        <v>394</v>
      </c>
      <c r="R12" s="216" t="s">
        <v>404</v>
      </c>
    </row>
    <row r="13" spans="1:18" x14ac:dyDescent="0.2">
      <c r="A13" s="314"/>
      <c r="B13" s="314"/>
      <c r="C13" s="314"/>
      <c r="D13" s="314"/>
      <c r="E13" s="314"/>
      <c r="F13" s="314"/>
      <c r="G13" s="314"/>
      <c r="H13" s="314"/>
      <c r="I13" s="314"/>
      <c r="J13" s="314"/>
      <c r="K13" s="314"/>
      <c r="Q13" s="221" t="s">
        <v>405</v>
      </c>
      <c r="R13" s="216" t="s">
        <v>389</v>
      </c>
    </row>
    <row r="14" spans="1:18" x14ac:dyDescent="0.2">
      <c r="A14" s="314"/>
      <c r="B14" s="314"/>
      <c r="C14" s="314"/>
      <c r="D14" s="314"/>
      <c r="E14" s="314"/>
      <c r="F14" s="314"/>
      <c r="G14" s="314"/>
      <c r="H14" s="314"/>
      <c r="I14" s="314"/>
      <c r="J14" s="314"/>
      <c r="K14" s="314"/>
      <c r="Q14" s="224" t="s">
        <v>387</v>
      </c>
      <c r="R14" s="218" t="s">
        <v>393</v>
      </c>
    </row>
    <row r="15" spans="1:18" x14ac:dyDescent="0.2">
      <c r="A15" s="314"/>
      <c r="B15" s="314"/>
      <c r="C15" s="314"/>
      <c r="D15" s="314"/>
      <c r="E15" s="314"/>
      <c r="F15" s="314"/>
      <c r="G15" s="314"/>
      <c r="H15" s="314"/>
      <c r="I15" s="314"/>
      <c r="J15" s="314"/>
      <c r="K15" s="314"/>
    </row>
    <row r="16" spans="1:18" x14ac:dyDescent="0.2">
      <c r="A16" s="314"/>
      <c r="B16" s="314"/>
      <c r="C16" s="314"/>
      <c r="D16" s="314"/>
      <c r="E16" s="314"/>
      <c r="F16" s="314"/>
      <c r="G16" s="314"/>
      <c r="H16" s="314"/>
      <c r="I16" s="314"/>
      <c r="J16" s="314"/>
      <c r="K16" s="314"/>
    </row>
    <row r="17" spans="1:15" x14ac:dyDescent="0.2">
      <c r="A17" s="314"/>
      <c r="B17" s="314"/>
      <c r="C17" s="314"/>
      <c r="D17" s="314"/>
      <c r="E17" s="314"/>
      <c r="F17" s="314"/>
      <c r="G17" s="314"/>
      <c r="H17" s="314"/>
      <c r="I17" s="314"/>
      <c r="J17" s="314"/>
      <c r="K17" s="314"/>
    </row>
    <row r="18" spans="1:15" x14ac:dyDescent="0.2">
      <c r="A18" s="314"/>
      <c r="B18" s="314"/>
      <c r="C18" s="314"/>
      <c r="D18" s="314"/>
      <c r="E18" s="314"/>
      <c r="F18" s="314"/>
      <c r="G18" s="314"/>
      <c r="H18" s="314"/>
      <c r="I18" s="314"/>
      <c r="J18" s="314"/>
      <c r="K18" s="314"/>
    </row>
    <row r="19" spans="1:15" x14ac:dyDescent="0.2">
      <c r="A19" s="314"/>
      <c r="B19" s="314"/>
      <c r="C19" s="314"/>
      <c r="D19" s="314"/>
      <c r="E19" s="314"/>
      <c r="F19" s="314"/>
      <c r="G19" s="314"/>
      <c r="H19" s="314"/>
      <c r="I19" s="314"/>
      <c r="J19" s="314"/>
      <c r="K19" s="314"/>
    </row>
    <row r="20" spans="1:15" x14ac:dyDescent="0.2">
      <c r="A20" s="314"/>
      <c r="B20" s="314"/>
      <c r="C20" s="314"/>
      <c r="D20" s="314"/>
      <c r="E20" s="314"/>
      <c r="F20" s="314"/>
      <c r="G20" s="314"/>
      <c r="H20" s="314"/>
      <c r="I20" s="314"/>
      <c r="J20" s="314"/>
      <c r="K20" s="314"/>
    </row>
    <row r="21" spans="1:15" x14ac:dyDescent="0.2">
      <c r="A21" s="314"/>
      <c r="B21" s="314"/>
      <c r="C21" s="314"/>
      <c r="D21" s="314"/>
      <c r="E21" s="314"/>
      <c r="F21" s="314"/>
      <c r="G21" s="314"/>
      <c r="H21" s="314"/>
      <c r="I21" s="314"/>
      <c r="J21" s="314"/>
      <c r="K21" s="314"/>
    </row>
    <row r="22" spans="1:15" x14ac:dyDescent="0.2">
      <c r="A22" s="314"/>
      <c r="B22" s="314"/>
      <c r="C22" s="314"/>
      <c r="D22" s="314"/>
      <c r="E22" s="314"/>
      <c r="F22" s="314"/>
      <c r="G22" s="314"/>
      <c r="H22" s="314"/>
      <c r="I22" s="314"/>
      <c r="J22" s="314"/>
      <c r="K22" s="314"/>
      <c r="N22" s="8"/>
    </row>
    <row r="23" spans="1:15" x14ac:dyDescent="0.2">
      <c r="A23" s="314"/>
      <c r="B23" s="314"/>
      <c r="C23" s="314"/>
      <c r="D23" s="314"/>
      <c r="E23" s="314"/>
      <c r="F23" s="314"/>
      <c r="G23" s="314"/>
      <c r="H23" s="314"/>
      <c r="I23" s="314"/>
      <c r="J23" s="314"/>
      <c r="K23" s="314"/>
    </row>
    <row r="24" spans="1:15" x14ac:dyDescent="0.2">
      <c r="A24" s="314"/>
      <c r="B24" s="314"/>
      <c r="C24" s="314"/>
      <c r="D24" s="314"/>
      <c r="E24" s="314"/>
      <c r="F24" s="314"/>
      <c r="G24" s="314"/>
      <c r="H24" s="314"/>
      <c r="I24" s="314"/>
      <c r="J24" s="314"/>
      <c r="K24" s="314"/>
    </row>
    <row r="25" spans="1:15" x14ac:dyDescent="0.2">
      <c r="B25" s="87" t="s">
        <v>88</v>
      </c>
      <c r="C25" s="87"/>
      <c r="D25" s="87"/>
      <c r="E25" s="87"/>
      <c r="F25" s="87"/>
      <c r="G25" s="87"/>
      <c r="H25" s="87"/>
      <c r="I25" s="87"/>
      <c r="K25" s="203" t="s">
        <v>72</v>
      </c>
      <c r="L25" s="203"/>
      <c r="M25" s="203"/>
      <c r="N25" s="203"/>
      <c r="O25" s="203"/>
    </row>
    <row r="26" spans="1:15" x14ac:dyDescent="0.2">
      <c r="A26" s="3"/>
      <c r="B26" s="171"/>
      <c r="C26" s="171" t="s">
        <v>66</v>
      </c>
      <c r="D26" s="171"/>
      <c r="E26" s="171" t="s">
        <v>68</v>
      </c>
      <c r="F26" t="s">
        <v>196</v>
      </c>
      <c r="G26" s="171" t="s">
        <v>6</v>
      </c>
      <c r="H26" s="171" t="s">
        <v>5</v>
      </c>
      <c r="J26" s="232"/>
      <c r="K26" s="171" t="s">
        <v>66</v>
      </c>
      <c r="L26" s="171"/>
      <c r="M26" s="171" t="s">
        <v>68</v>
      </c>
      <c r="N26" t="s">
        <v>196</v>
      </c>
      <c r="O26" s="171"/>
    </row>
    <row r="27" spans="1:15" x14ac:dyDescent="0.2">
      <c r="A27" s="5" t="s">
        <v>12</v>
      </c>
      <c r="B27" s="172" t="s">
        <v>34</v>
      </c>
      <c r="C27" s="172" t="s">
        <v>67</v>
      </c>
      <c r="D27" s="172" t="s">
        <v>63</v>
      </c>
      <c r="E27" s="172" t="s">
        <v>71</v>
      </c>
      <c r="F27" s="118" t="s">
        <v>197</v>
      </c>
      <c r="G27" s="40" t="s">
        <v>70</v>
      </c>
      <c r="H27" s="40" t="s">
        <v>69</v>
      </c>
      <c r="I27" s="9"/>
      <c r="J27" s="172" t="s">
        <v>34</v>
      </c>
      <c r="K27" s="172" t="s">
        <v>67</v>
      </c>
      <c r="L27" s="172" t="s">
        <v>63</v>
      </c>
      <c r="M27" s="172" t="s">
        <v>71</v>
      </c>
      <c r="N27" s="118" t="s">
        <v>197</v>
      </c>
      <c r="O27" s="40" t="s">
        <v>6</v>
      </c>
    </row>
    <row r="28" spans="1:15" x14ac:dyDescent="0.2">
      <c r="A28">
        <v>2013</v>
      </c>
      <c r="B28" s="80">
        <v>4331.8211221000001</v>
      </c>
      <c r="C28" s="80">
        <v>3081.7412297999999</v>
      </c>
      <c r="D28" s="80">
        <v>2161.6889670999999</v>
      </c>
      <c r="E28" s="80">
        <v>722.97080717999995</v>
      </c>
      <c r="F28" s="80">
        <v>694.54259715000001</v>
      </c>
      <c r="G28" s="231">
        <v>146.86269438400001</v>
      </c>
      <c r="H28" s="80">
        <v>11139.627418</v>
      </c>
      <c r="I28" s="171">
        <v>2013</v>
      </c>
      <c r="J28" s="372">
        <f t="shared" ref="J28:N35" si="0">B28/$H28</f>
        <v>0.38886588927565152</v>
      </c>
      <c r="K28" s="372">
        <f t="shared" si="0"/>
        <v>0.27664670586920703</v>
      </c>
      <c r="L28" s="372">
        <f t="shared" si="0"/>
        <v>0.19405397379871325</v>
      </c>
      <c r="M28" s="372">
        <f t="shared" si="0"/>
        <v>6.4900806826966709E-2</v>
      </c>
      <c r="N28" s="372">
        <f t="shared" si="0"/>
        <v>6.2348817522184026E-2</v>
      </c>
      <c r="O28" s="373">
        <f t="shared" ref="O28:O35" si="1">G28/H28</f>
        <v>1.3183806681603327E-2</v>
      </c>
    </row>
    <row r="29" spans="1:15" x14ac:dyDescent="0.2">
      <c r="A29">
        <v>2014</v>
      </c>
      <c r="B29" s="80">
        <v>4333.4529960999998</v>
      </c>
      <c r="C29" s="80">
        <v>3086.5998552999999</v>
      </c>
      <c r="D29" s="80">
        <v>2184.0163889999999</v>
      </c>
      <c r="E29" s="80">
        <v>693.67964013999995</v>
      </c>
      <c r="F29" s="80">
        <v>764.96624125999995</v>
      </c>
      <c r="G29" s="231">
        <v>152.64362484899999</v>
      </c>
      <c r="H29" s="80">
        <v>11215.358747</v>
      </c>
      <c r="I29" s="171">
        <v>2014</v>
      </c>
      <c r="J29" s="372">
        <f t="shared" si="0"/>
        <v>0.38638558907080495</v>
      </c>
      <c r="K29" s="372">
        <f t="shared" si="0"/>
        <v>0.2752118701620343</v>
      </c>
      <c r="L29" s="372">
        <f t="shared" si="0"/>
        <v>0.19473442074103989</v>
      </c>
      <c r="M29" s="372">
        <f t="shared" si="0"/>
        <v>6.1850865031450958E-2</v>
      </c>
      <c r="N29" s="372">
        <f t="shared" si="0"/>
        <v>6.820702382477252E-2</v>
      </c>
      <c r="O29" s="373">
        <f t="shared" si="1"/>
        <v>1.3610231138600954E-2</v>
      </c>
    </row>
    <row r="30" spans="1:15" x14ac:dyDescent="0.2">
      <c r="A30">
        <v>2015</v>
      </c>
      <c r="B30" s="80">
        <v>3705.2005227999998</v>
      </c>
      <c r="C30" s="80">
        <v>3653.3756131999999</v>
      </c>
      <c r="D30" s="80">
        <v>2184.0489781000001</v>
      </c>
      <c r="E30" s="80">
        <v>668.46189529000003</v>
      </c>
      <c r="F30" s="80">
        <v>808.65995581000004</v>
      </c>
      <c r="G30" s="231">
        <v>151.76228673999998</v>
      </c>
      <c r="H30" s="80">
        <v>11171.509252</v>
      </c>
      <c r="I30" s="171">
        <v>2015</v>
      </c>
      <c r="J30" s="372">
        <f t="shared" si="0"/>
        <v>0.33166517067840851</v>
      </c>
      <c r="K30" s="372">
        <f t="shared" si="0"/>
        <v>0.32702614577756783</v>
      </c>
      <c r="L30" s="372">
        <f t="shared" si="0"/>
        <v>0.19550169353429098</v>
      </c>
      <c r="M30" s="372">
        <f t="shared" si="0"/>
        <v>5.9836310404552312E-2</v>
      </c>
      <c r="N30" s="372">
        <f t="shared" si="0"/>
        <v>7.2385918282726947E-2</v>
      </c>
      <c r="O30" s="373">
        <f t="shared" si="1"/>
        <v>1.3584761317082601E-2</v>
      </c>
    </row>
    <row r="31" spans="1:15" x14ac:dyDescent="0.2">
      <c r="A31">
        <v>2016</v>
      </c>
      <c r="B31" s="80">
        <v>3385.6520455</v>
      </c>
      <c r="C31" s="80">
        <v>3765.8659097999998</v>
      </c>
      <c r="D31" s="80">
        <v>2201.3495846999999</v>
      </c>
      <c r="E31" s="80">
        <v>713.45907336000005</v>
      </c>
      <c r="F31" s="80">
        <v>933.42329915000005</v>
      </c>
      <c r="G31" s="231">
        <v>138.706161366</v>
      </c>
      <c r="H31" s="80">
        <v>11138.456074</v>
      </c>
      <c r="I31" s="171">
        <v>2016</v>
      </c>
      <c r="J31" s="372">
        <f t="shared" si="0"/>
        <v>0.3039606228194387</v>
      </c>
      <c r="K31" s="372">
        <f t="shared" si="0"/>
        <v>0.33809586218959847</v>
      </c>
      <c r="L31" s="372">
        <f t="shared" si="0"/>
        <v>0.19763507348549966</v>
      </c>
      <c r="M31" s="372">
        <f t="shared" si="0"/>
        <v>6.4053677513295187E-2</v>
      </c>
      <c r="N31" s="372">
        <f t="shared" si="0"/>
        <v>8.3801856644104236E-2</v>
      </c>
      <c r="O31" s="373">
        <f t="shared" si="1"/>
        <v>1.2452907336931157E-2</v>
      </c>
    </row>
    <row r="32" spans="1:15" x14ac:dyDescent="0.2">
      <c r="A32">
        <v>2017</v>
      </c>
      <c r="B32" s="80">
        <v>3303.6582732000002</v>
      </c>
      <c r="C32" s="80">
        <v>3551.8210481000001</v>
      </c>
      <c r="D32" s="80">
        <v>2205.3414658000002</v>
      </c>
      <c r="E32" s="80">
        <v>805.03726931999995</v>
      </c>
      <c r="F32" s="80">
        <v>1058.2938360999999</v>
      </c>
      <c r="G32" s="231">
        <v>128.63818035600002</v>
      </c>
      <c r="H32" s="80">
        <v>11052.790073</v>
      </c>
      <c r="I32" s="171">
        <v>2017</v>
      </c>
      <c r="J32" s="372">
        <f t="shared" si="0"/>
        <v>0.2988981290136189</v>
      </c>
      <c r="K32" s="372">
        <f t="shared" si="0"/>
        <v>0.32135062953710369</v>
      </c>
      <c r="L32" s="372">
        <f t="shared" si="0"/>
        <v>0.19952803330511606</v>
      </c>
      <c r="M32" s="372">
        <f t="shared" si="0"/>
        <v>7.2835660860560703E-2</v>
      </c>
      <c r="N32" s="372">
        <f t="shared" si="0"/>
        <v>9.5749021659718617E-2</v>
      </c>
      <c r="O32" s="373">
        <f t="shared" si="1"/>
        <v>1.1638525612663196E-2</v>
      </c>
    </row>
    <row r="33" spans="1:15" x14ac:dyDescent="0.2">
      <c r="A33">
        <v>2018</v>
      </c>
      <c r="B33" s="80">
        <v>3156.7829793000001</v>
      </c>
      <c r="C33" s="80">
        <v>4024.3692451000002</v>
      </c>
      <c r="D33" s="80">
        <v>2210.7230438000001</v>
      </c>
      <c r="E33" s="80">
        <v>779.37704960999997</v>
      </c>
      <c r="F33" s="80">
        <v>1158.8681526</v>
      </c>
      <c r="G33" s="231">
        <v>135.75171460600001</v>
      </c>
      <c r="H33" s="80">
        <v>11465.872245</v>
      </c>
      <c r="I33" s="171">
        <v>2018</v>
      </c>
      <c r="J33" s="372">
        <f t="shared" si="0"/>
        <v>0.27531991564589425</v>
      </c>
      <c r="K33" s="372">
        <f t="shared" si="0"/>
        <v>0.35098675086449999</v>
      </c>
      <c r="L33" s="372">
        <f t="shared" si="0"/>
        <v>0.19280897227544505</v>
      </c>
      <c r="M33" s="372">
        <f t="shared" si="0"/>
        <v>6.7973638023907698E-2</v>
      </c>
      <c r="N33" s="372">
        <f t="shared" si="0"/>
        <v>0.10107108537733406</v>
      </c>
      <c r="O33" s="373">
        <f t="shared" si="1"/>
        <v>1.1839632581393724E-2</v>
      </c>
    </row>
    <row r="34" spans="1:15" x14ac:dyDescent="0.2">
      <c r="A34">
        <v>2019</v>
      </c>
      <c r="B34" s="80">
        <v>2889.8698548000002</v>
      </c>
      <c r="C34" s="80">
        <v>4025.6151562</v>
      </c>
      <c r="D34" s="80">
        <v>2185.4151068000001</v>
      </c>
      <c r="E34" s="80">
        <v>716.03441067999995</v>
      </c>
      <c r="F34" s="80">
        <v>1282.7542685000001</v>
      </c>
      <c r="G34" s="231">
        <v>131.46184430100001</v>
      </c>
      <c r="H34" s="80">
        <v>11231.150164000001</v>
      </c>
      <c r="I34" s="171">
        <v>2019</v>
      </c>
      <c r="J34" s="372">
        <f t="shared" si="0"/>
        <v>0.25730845128071606</v>
      </c>
      <c r="K34" s="372">
        <f t="shared" si="0"/>
        <v>0.35843302755434514</v>
      </c>
      <c r="L34" s="372">
        <f t="shared" si="0"/>
        <v>0.19458515600700146</v>
      </c>
      <c r="M34" s="372">
        <f t="shared" si="0"/>
        <v>6.3754326157543117E-2</v>
      </c>
      <c r="N34" s="372">
        <f t="shared" si="0"/>
        <v>0.11421397183448789</v>
      </c>
      <c r="O34" s="373">
        <f t="shared" si="1"/>
        <v>1.1705109662088212E-2</v>
      </c>
    </row>
    <row r="35" spans="1:15" x14ac:dyDescent="0.2">
      <c r="A35" s="9">
        <v>2020</v>
      </c>
      <c r="B35" s="81">
        <v>2691.4775082000001</v>
      </c>
      <c r="C35" s="81">
        <v>4167.1879945000001</v>
      </c>
      <c r="D35" s="81">
        <v>2111.0668661</v>
      </c>
      <c r="E35" s="81">
        <v>755.43355518999999</v>
      </c>
      <c r="F35" s="81">
        <v>1426.6004809000001</v>
      </c>
      <c r="G35" s="233">
        <v>131.80639264999999</v>
      </c>
      <c r="H35" s="81">
        <v>11283.573552</v>
      </c>
      <c r="I35" s="172">
        <v>2020</v>
      </c>
      <c r="J35" s="374">
        <f t="shared" si="0"/>
        <v>0.23853059456708545</v>
      </c>
      <c r="K35" s="374">
        <f t="shared" si="0"/>
        <v>0.36931455937213892</v>
      </c>
      <c r="L35" s="374">
        <f t="shared" si="0"/>
        <v>0.18709204636024337</v>
      </c>
      <c r="M35" s="374">
        <f t="shared" si="0"/>
        <v>6.6949849859940902E-2</v>
      </c>
      <c r="N35" s="374">
        <f t="shared" si="0"/>
        <v>0.12643161976350453</v>
      </c>
      <c r="O35" s="375">
        <f t="shared" si="1"/>
        <v>1.1681263213517801E-2</v>
      </c>
    </row>
    <row r="36" spans="1:15" x14ac:dyDescent="0.2">
      <c r="A36" s="370" t="s">
        <v>549</v>
      </c>
      <c r="C36"/>
      <c r="G36" s="15"/>
    </row>
    <row r="37" spans="1:15" x14ac:dyDescent="0.2">
      <c r="A37" s="32" t="s">
        <v>85</v>
      </c>
      <c r="C37"/>
      <c r="G37" s="15"/>
    </row>
    <row r="38" spans="1:15" x14ac:dyDescent="0.2">
      <c r="C38"/>
    </row>
    <row r="39" spans="1:15" x14ac:dyDescent="0.2">
      <c r="A39" s="5"/>
      <c r="B39" s="5" t="s">
        <v>0</v>
      </c>
      <c r="C39"/>
      <c r="G39" s="5"/>
      <c r="H39" s="5" t="s">
        <v>0</v>
      </c>
    </row>
    <row r="40" spans="1:15" x14ac:dyDescent="0.2">
      <c r="A40">
        <v>6.5</v>
      </c>
      <c r="B40">
        <v>0</v>
      </c>
      <c r="C40"/>
      <c r="G40">
        <v>7</v>
      </c>
      <c r="H40">
        <v>0</v>
      </c>
    </row>
    <row r="41" spans="1:15" x14ac:dyDescent="0.2">
      <c r="A41">
        <v>6.5</v>
      </c>
      <c r="B41">
        <v>1</v>
      </c>
      <c r="C41"/>
      <c r="G41">
        <v>7</v>
      </c>
      <c r="H41">
        <v>1</v>
      </c>
    </row>
    <row r="42" spans="1:15" x14ac:dyDescent="0.2">
      <c r="C42"/>
    </row>
    <row r="43" spans="1:15" x14ac:dyDescent="0.2">
      <c r="C43"/>
    </row>
    <row r="44" spans="1:15" x14ac:dyDescent="0.2">
      <c r="C44"/>
    </row>
    <row r="45" spans="1:15" x14ac:dyDescent="0.2">
      <c r="C45"/>
    </row>
    <row r="46" spans="1:15" x14ac:dyDescent="0.2">
      <c r="C46"/>
    </row>
    <row r="47" spans="1:15" x14ac:dyDescent="0.2">
      <c r="C47"/>
    </row>
    <row r="48" spans="1:15" x14ac:dyDescent="0.2">
      <c r="C48"/>
    </row>
    <row r="49" spans="3:3" x14ac:dyDescent="0.2">
      <c r="C49"/>
    </row>
    <row r="50" spans="3:3" x14ac:dyDescent="0.2">
      <c r="C50"/>
    </row>
    <row r="51" spans="3:3" x14ac:dyDescent="0.2">
      <c r="C51"/>
    </row>
    <row r="52" spans="3:3" x14ac:dyDescent="0.2">
      <c r="C52"/>
    </row>
    <row r="53" spans="3:3" x14ac:dyDescent="0.2">
      <c r="C53"/>
    </row>
    <row r="54" spans="3:3" x14ac:dyDescent="0.2">
      <c r="C54"/>
    </row>
    <row r="55" spans="3:3" x14ac:dyDescent="0.2">
      <c r="C55"/>
    </row>
    <row r="56" spans="3:3" x14ac:dyDescent="0.2">
      <c r="C56"/>
    </row>
    <row r="57" spans="3:3" x14ac:dyDescent="0.2">
      <c r="C57"/>
    </row>
    <row r="58" spans="3:3" x14ac:dyDescent="0.2">
      <c r="C58"/>
    </row>
    <row r="59" spans="3:3" x14ac:dyDescent="0.2">
      <c r="C59"/>
    </row>
    <row r="60" spans="3:3" x14ac:dyDescent="0.2">
      <c r="C60"/>
    </row>
    <row r="61" spans="3:3" x14ac:dyDescent="0.2">
      <c r="C61"/>
    </row>
    <row r="62" spans="3:3" x14ac:dyDescent="0.2">
      <c r="C62"/>
    </row>
    <row r="63" spans="3:3" x14ac:dyDescent="0.2">
      <c r="C63"/>
    </row>
    <row r="64" spans="3:3" x14ac:dyDescent="0.2">
      <c r="C64"/>
    </row>
    <row r="65" spans="3:3" x14ac:dyDescent="0.2">
      <c r="C65"/>
    </row>
    <row r="66" spans="3:3" x14ac:dyDescent="0.2">
      <c r="C66"/>
    </row>
    <row r="67" spans="3:3" x14ac:dyDescent="0.2">
      <c r="C67"/>
    </row>
    <row r="68" spans="3:3" x14ac:dyDescent="0.2">
      <c r="C68"/>
    </row>
    <row r="69" spans="3:3" x14ac:dyDescent="0.2">
      <c r="C69"/>
    </row>
    <row r="70" spans="3:3" x14ac:dyDescent="0.2">
      <c r="C70"/>
    </row>
    <row r="71" spans="3:3" x14ac:dyDescent="0.2">
      <c r="C71"/>
    </row>
    <row r="72" spans="3:3" x14ac:dyDescent="0.2">
      <c r="C72"/>
    </row>
    <row r="73" spans="3:3" x14ac:dyDescent="0.2">
      <c r="C73"/>
    </row>
    <row r="74" spans="3:3" x14ac:dyDescent="0.2">
      <c r="C74"/>
    </row>
    <row r="75" spans="3:3" x14ac:dyDescent="0.2">
      <c r="C75"/>
    </row>
    <row r="76" spans="3:3" x14ac:dyDescent="0.2">
      <c r="C76"/>
    </row>
    <row r="77" spans="3:3" x14ac:dyDescent="0.2">
      <c r="C77"/>
    </row>
    <row r="78" spans="3:3" x14ac:dyDescent="0.2">
      <c r="C78"/>
    </row>
    <row r="79" spans="3:3" x14ac:dyDescent="0.2">
      <c r="C79"/>
    </row>
    <row r="80" spans="3:3" x14ac:dyDescent="0.2">
      <c r="C80"/>
    </row>
    <row r="81" spans="3:3" x14ac:dyDescent="0.2">
      <c r="C81"/>
    </row>
    <row r="82" spans="3:3" x14ac:dyDescent="0.2">
      <c r="C82"/>
    </row>
    <row r="83" spans="3:3" x14ac:dyDescent="0.2">
      <c r="C83"/>
    </row>
    <row r="84" spans="3:3" x14ac:dyDescent="0.2">
      <c r="C84"/>
    </row>
    <row r="85" spans="3:3" x14ac:dyDescent="0.2">
      <c r="C85"/>
    </row>
    <row r="86" spans="3:3" x14ac:dyDescent="0.2">
      <c r="C86"/>
    </row>
    <row r="87" spans="3:3" x14ac:dyDescent="0.2">
      <c r="C87"/>
    </row>
    <row r="88" spans="3:3" x14ac:dyDescent="0.2">
      <c r="C88"/>
    </row>
    <row r="89" spans="3:3" x14ac:dyDescent="0.2">
      <c r="C89"/>
    </row>
    <row r="90" spans="3:3" x14ac:dyDescent="0.2">
      <c r="C90"/>
    </row>
    <row r="91" spans="3:3" x14ac:dyDescent="0.2">
      <c r="C91"/>
    </row>
    <row r="92" spans="3:3" x14ac:dyDescent="0.2">
      <c r="C92"/>
    </row>
    <row r="93" spans="3:3" x14ac:dyDescent="0.2">
      <c r="C93"/>
    </row>
    <row r="94" spans="3:3" x14ac:dyDescent="0.2">
      <c r="C94"/>
    </row>
    <row r="95" spans="3:3" x14ac:dyDescent="0.2">
      <c r="C95"/>
    </row>
    <row r="96" spans="3:3" x14ac:dyDescent="0.2">
      <c r="C96"/>
    </row>
    <row r="97" spans="3:3" x14ac:dyDescent="0.2">
      <c r="C97"/>
    </row>
    <row r="98" spans="3:3" x14ac:dyDescent="0.2">
      <c r="C98"/>
    </row>
    <row r="99" spans="3:3" x14ac:dyDescent="0.2">
      <c r="C99"/>
    </row>
    <row r="100" spans="3:3" x14ac:dyDescent="0.2">
      <c r="C100"/>
    </row>
    <row r="101" spans="3:3" x14ac:dyDescent="0.2">
      <c r="C101"/>
    </row>
    <row r="102" spans="3:3" x14ac:dyDescent="0.2">
      <c r="C102"/>
    </row>
    <row r="103" spans="3:3" x14ac:dyDescent="0.2">
      <c r="C103"/>
    </row>
    <row r="104" spans="3:3" x14ac:dyDescent="0.2">
      <c r="C104"/>
    </row>
    <row r="105" spans="3:3" x14ac:dyDescent="0.2">
      <c r="C105"/>
    </row>
    <row r="106" spans="3:3" x14ac:dyDescent="0.2">
      <c r="C106"/>
    </row>
    <row r="107" spans="3:3" x14ac:dyDescent="0.2">
      <c r="C107"/>
    </row>
    <row r="108" spans="3:3" x14ac:dyDescent="0.2">
      <c r="C108"/>
    </row>
    <row r="109" spans="3:3" x14ac:dyDescent="0.2">
      <c r="C109"/>
    </row>
    <row r="110" spans="3:3" x14ac:dyDescent="0.2">
      <c r="C110"/>
    </row>
    <row r="111" spans="3:3" x14ac:dyDescent="0.2">
      <c r="C111"/>
    </row>
    <row r="112" spans="3:3" x14ac:dyDescent="0.2">
      <c r="C112"/>
    </row>
    <row r="113" spans="3:3" x14ac:dyDescent="0.2">
      <c r="C113"/>
    </row>
    <row r="114" spans="3:3" x14ac:dyDescent="0.2">
      <c r="C114"/>
    </row>
    <row r="115" spans="3:3" x14ac:dyDescent="0.2">
      <c r="C115"/>
    </row>
    <row r="116" spans="3:3" x14ac:dyDescent="0.2">
      <c r="C116"/>
    </row>
    <row r="117" spans="3:3" x14ac:dyDescent="0.2">
      <c r="C117"/>
    </row>
    <row r="118" spans="3:3" x14ac:dyDescent="0.2">
      <c r="C118"/>
    </row>
    <row r="119" spans="3:3" x14ac:dyDescent="0.2">
      <c r="C119"/>
    </row>
    <row r="120" spans="3:3" x14ac:dyDescent="0.2">
      <c r="C120"/>
    </row>
    <row r="121" spans="3:3" x14ac:dyDescent="0.2">
      <c r="C121"/>
    </row>
    <row r="122" spans="3:3" x14ac:dyDescent="0.2">
      <c r="C122"/>
    </row>
    <row r="123" spans="3:3" x14ac:dyDescent="0.2">
      <c r="C123"/>
    </row>
    <row r="124" spans="3:3" x14ac:dyDescent="0.2">
      <c r="C124"/>
    </row>
    <row r="125" spans="3:3" x14ac:dyDescent="0.2">
      <c r="C125"/>
    </row>
    <row r="126" spans="3:3" x14ac:dyDescent="0.2">
      <c r="C126"/>
    </row>
    <row r="127" spans="3:3" x14ac:dyDescent="0.2">
      <c r="C127"/>
    </row>
    <row r="128" spans="3:3" x14ac:dyDescent="0.2">
      <c r="C128"/>
    </row>
    <row r="129" spans="3:3" x14ac:dyDescent="0.2">
      <c r="C129"/>
    </row>
    <row r="130" spans="3:3" x14ac:dyDescent="0.2">
      <c r="C130"/>
    </row>
    <row r="131" spans="3:3" x14ac:dyDescent="0.2">
      <c r="C131"/>
    </row>
    <row r="132" spans="3:3" x14ac:dyDescent="0.2">
      <c r="C132"/>
    </row>
    <row r="133" spans="3:3" x14ac:dyDescent="0.2">
      <c r="C133"/>
    </row>
    <row r="134" spans="3:3" x14ac:dyDescent="0.2">
      <c r="C134"/>
    </row>
    <row r="135" spans="3:3" x14ac:dyDescent="0.2">
      <c r="C135"/>
    </row>
    <row r="136" spans="3:3" x14ac:dyDescent="0.2">
      <c r="C136"/>
    </row>
    <row r="137" spans="3:3" x14ac:dyDescent="0.2">
      <c r="C137"/>
    </row>
    <row r="138" spans="3:3" x14ac:dyDescent="0.2">
      <c r="C138"/>
    </row>
    <row r="139" spans="3:3" x14ac:dyDescent="0.2">
      <c r="C139"/>
    </row>
    <row r="140" spans="3:3" x14ac:dyDescent="0.2">
      <c r="C140"/>
    </row>
    <row r="141" spans="3:3" x14ac:dyDescent="0.2">
      <c r="C141"/>
    </row>
    <row r="142" spans="3:3" x14ac:dyDescent="0.2">
      <c r="C142"/>
    </row>
    <row r="143" spans="3:3" x14ac:dyDescent="0.2">
      <c r="C143"/>
    </row>
    <row r="144" spans="3:3" x14ac:dyDescent="0.2">
      <c r="C144"/>
    </row>
    <row r="145" spans="3:3" x14ac:dyDescent="0.2">
      <c r="C145"/>
    </row>
    <row r="146" spans="3:3" x14ac:dyDescent="0.2">
      <c r="C146"/>
    </row>
    <row r="147" spans="3:3" x14ac:dyDescent="0.2">
      <c r="C147"/>
    </row>
    <row r="148" spans="3:3" x14ac:dyDescent="0.2">
      <c r="C148"/>
    </row>
    <row r="149" spans="3:3" x14ac:dyDescent="0.2">
      <c r="C149"/>
    </row>
    <row r="150" spans="3:3" x14ac:dyDescent="0.2">
      <c r="C150"/>
    </row>
    <row r="151" spans="3:3" x14ac:dyDescent="0.2">
      <c r="C151"/>
    </row>
    <row r="152" spans="3:3" x14ac:dyDescent="0.2">
      <c r="C152"/>
    </row>
    <row r="153" spans="3:3" x14ac:dyDescent="0.2">
      <c r="C153"/>
    </row>
    <row r="154" spans="3:3" x14ac:dyDescent="0.2">
      <c r="C154"/>
    </row>
    <row r="155" spans="3:3" x14ac:dyDescent="0.2">
      <c r="C155"/>
    </row>
    <row r="156" spans="3:3" x14ac:dyDescent="0.2">
      <c r="C156"/>
    </row>
    <row r="157" spans="3:3" x14ac:dyDescent="0.2">
      <c r="C157"/>
    </row>
    <row r="158" spans="3:3" x14ac:dyDescent="0.2">
      <c r="C158"/>
    </row>
    <row r="159" spans="3:3" x14ac:dyDescent="0.2">
      <c r="C159"/>
    </row>
    <row r="160" spans="3:3" x14ac:dyDescent="0.2">
      <c r="C160"/>
    </row>
    <row r="161" spans="3:3" x14ac:dyDescent="0.2">
      <c r="C161"/>
    </row>
    <row r="162" spans="3:3" x14ac:dyDescent="0.2">
      <c r="C162"/>
    </row>
    <row r="163" spans="3:3" x14ac:dyDescent="0.2">
      <c r="C163"/>
    </row>
    <row r="164" spans="3:3" x14ac:dyDescent="0.2">
      <c r="C164"/>
    </row>
    <row r="165" spans="3:3" x14ac:dyDescent="0.2">
      <c r="C165"/>
    </row>
    <row r="166" spans="3:3" x14ac:dyDescent="0.2">
      <c r="C166"/>
    </row>
    <row r="167" spans="3:3" x14ac:dyDescent="0.2">
      <c r="C167"/>
    </row>
    <row r="168" spans="3:3" x14ac:dyDescent="0.2">
      <c r="C168"/>
    </row>
    <row r="169" spans="3:3" x14ac:dyDescent="0.2">
      <c r="C169"/>
    </row>
    <row r="170" spans="3:3" x14ac:dyDescent="0.2">
      <c r="C170"/>
    </row>
    <row r="171" spans="3:3" x14ac:dyDescent="0.2">
      <c r="C171"/>
    </row>
    <row r="172" spans="3:3" x14ac:dyDescent="0.2">
      <c r="C172"/>
    </row>
    <row r="173" spans="3:3" x14ac:dyDescent="0.2">
      <c r="C173"/>
    </row>
    <row r="174" spans="3:3" x14ac:dyDescent="0.2">
      <c r="C174"/>
    </row>
    <row r="175" spans="3:3" x14ac:dyDescent="0.2">
      <c r="C175"/>
    </row>
    <row r="176" spans="3:3" x14ac:dyDescent="0.2">
      <c r="C176"/>
    </row>
    <row r="177" spans="3:3" x14ac:dyDescent="0.2">
      <c r="C177"/>
    </row>
    <row r="178" spans="3:3" x14ac:dyDescent="0.2">
      <c r="C178"/>
    </row>
    <row r="179" spans="3:3" x14ac:dyDescent="0.2">
      <c r="C179"/>
    </row>
  </sheetData>
  <hyperlinks>
    <hyperlink ref="A3" location="Contents!A1" display="Return to Contents"/>
  </hyperlinks>
  <pageMargins left="0.75" right="0.75" top="1" bottom="1" header="0.5" footer="0.5"/>
  <pageSetup scale="89" fitToHeight="2" orientation="landscape" r:id="rId1"/>
  <headerFooter alignWithMargins="0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>
    <pageSetUpPr fitToPage="1"/>
  </sheetPr>
  <dimension ref="A1:R164"/>
  <sheetViews>
    <sheetView workbookViewId="0"/>
  </sheetViews>
  <sheetFormatPr defaultRowHeight="12.75" x14ac:dyDescent="0.2"/>
  <cols>
    <col min="2" max="3" width="9.140625" style="6"/>
    <col min="17" max="17" width="14.140625" customWidth="1"/>
    <col min="18" max="18" width="10.42578125" customWidth="1"/>
  </cols>
  <sheetData>
    <row r="1" spans="1:18" x14ac:dyDescent="0.2">
      <c r="B1"/>
      <c r="C1"/>
    </row>
    <row r="2" spans="1:18" ht="15.75" x14ac:dyDescent="0.25">
      <c r="A2" s="44" t="s">
        <v>547</v>
      </c>
      <c r="B2"/>
      <c r="C2"/>
    </row>
    <row r="3" spans="1:18" x14ac:dyDescent="0.2">
      <c r="A3" s="22" t="s">
        <v>16</v>
      </c>
      <c r="B3"/>
      <c r="C3"/>
    </row>
    <row r="4" spans="1:18" x14ac:dyDescent="0.2">
      <c r="A4" s="384"/>
      <c r="B4" s="384"/>
      <c r="C4" s="384"/>
      <c r="D4" s="384"/>
      <c r="E4" s="384"/>
      <c r="F4" s="384"/>
      <c r="G4" s="384"/>
      <c r="H4" s="384"/>
      <c r="I4" s="384"/>
      <c r="J4" s="384"/>
      <c r="K4" s="384"/>
    </row>
    <row r="5" spans="1:18" x14ac:dyDescent="0.2">
      <c r="A5" s="384"/>
      <c r="B5" s="384"/>
      <c r="C5" s="384"/>
      <c r="D5" s="384"/>
      <c r="E5" s="384"/>
      <c r="F5" s="384"/>
      <c r="G5" s="384"/>
      <c r="H5" s="384"/>
      <c r="I5" s="384"/>
      <c r="J5" s="384"/>
      <c r="K5" s="384"/>
      <c r="Q5" s="182" t="s">
        <v>369</v>
      </c>
      <c r="R5" s="183"/>
    </row>
    <row r="6" spans="1:18" x14ac:dyDescent="0.2">
      <c r="A6" s="384"/>
      <c r="B6" s="384"/>
      <c r="C6" s="384"/>
      <c r="D6" s="384"/>
      <c r="E6" s="384"/>
      <c r="F6" s="384"/>
      <c r="G6" s="384"/>
      <c r="H6" s="384"/>
      <c r="I6" s="384"/>
      <c r="J6" s="384"/>
      <c r="K6" s="384"/>
      <c r="Q6" s="228" t="s">
        <v>98</v>
      </c>
      <c r="R6" s="215" t="s">
        <v>397</v>
      </c>
    </row>
    <row r="7" spans="1:18" x14ac:dyDescent="0.2">
      <c r="A7" s="384"/>
      <c r="B7" s="384"/>
      <c r="C7" s="384"/>
      <c r="D7" s="384"/>
      <c r="E7" s="384"/>
      <c r="F7" s="384"/>
      <c r="G7" s="384"/>
      <c r="H7" s="384"/>
      <c r="I7" s="384"/>
      <c r="J7" s="384"/>
      <c r="K7" s="384"/>
      <c r="Q7" s="222" t="s">
        <v>99</v>
      </c>
      <c r="R7" s="216" t="s">
        <v>398</v>
      </c>
    </row>
    <row r="8" spans="1:18" x14ac:dyDescent="0.2">
      <c r="A8" s="384"/>
      <c r="B8" s="384"/>
      <c r="C8" s="384"/>
      <c r="D8" s="384"/>
      <c r="E8" s="384"/>
      <c r="F8" s="384"/>
      <c r="G8" s="384"/>
      <c r="H8" s="384"/>
      <c r="I8" s="384"/>
      <c r="J8" s="384"/>
      <c r="K8" s="384"/>
      <c r="Q8" s="222" t="s">
        <v>100</v>
      </c>
      <c r="R8" s="216" t="s">
        <v>399</v>
      </c>
    </row>
    <row r="9" spans="1:18" x14ac:dyDescent="0.2">
      <c r="A9" s="384"/>
      <c r="B9" s="384"/>
      <c r="C9" s="384"/>
      <c r="D9" s="384"/>
      <c r="E9" s="384"/>
      <c r="F9" s="384"/>
      <c r="G9" s="384"/>
      <c r="H9" s="384"/>
      <c r="I9" s="384"/>
      <c r="J9" s="384"/>
      <c r="K9" s="384"/>
      <c r="Q9" s="222" t="s">
        <v>101</v>
      </c>
      <c r="R9" s="216" t="s">
        <v>400</v>
      </c>
    </row>
    <row r="10" spans="1:18" x14ac:dyDescent="0.2">
      <c r="A10" s="384"/>
      <c r="B10" s="384"/>
      <c r="C10" s="384"/>
      <c r="D10" s="384"/>
      <c r="E10" s="384"/>
      <c r="F10" s="384"/>
      <c r="G10" s="384"/>
      <c r="H10" s="384"/>
      <c r="I10" s="384"/>
      <c r="J10" s="384"/>
      <c r="K10" s="384"/>
      <c r="Q10" s="221" t="s">
        <v>496</v>
      </c>
      <c r="R10" s="216" t="s">
        <v>401</v>
      </c>
    </row>
    <row r="11" spans="1:18" x14ac:dyDescent="0.2">
      <c r="A11" s="384"/>
      <c r="B11" s="384"/>
      <c r="C11" s="384"/>
      <c r="D11" s="384"/>
      <c r="E11" s="384"/>
      <c r="F11" s="384"/>
      <c r="G11" s="384"/>
      <c r="H11" s="384"/>
      <c r="I11" s="384"/>
      <c r="J11" s="384"/>
      <c r="K11" s="384"/>
      <c r="Q11" s="222" t="s">
        <v>89</v>
      </c>
      <c r="R11" s="216" t="s">
        <v>402</v>
      </c>
    </row>
    <row r="12" spans="1:18" x14ac:dyDescent="0.2">
      <c r="A12" s="384"/>
      <c r="B12" s="384"/>
      <c r="C12" s="384"/>
      <c r="D12" s="384"/>
      <c r="E12" s="384"/>
      <c r="F12" s="384"/>
      <c r="G12" s="384"/>
      <c r="H12" s="384"/>
      <c r="I12" s="384"/>
      <c r="J12" s="384"/>
      <c r="K12" s="384"/>
      <c r="Q12" s="229" t="s">
        <v>90</v>
      </c>
      <c r="R12" s="218" t="s">
        <v>403</v>
      </c>
    </row>
    <row r="13" spans="1:18" x14ac:dyDescent="0.2">
      <c r="A13" s="384"/>
      <c r="B13" s="384"/>
      <c r="C13" s="384"/>
      <c r="D13" s="384"/>
      <c r="E13" s="384"/>
      <c r="F13" s="384"/>
      <c r="G13" s="384"/>
      <c r="H13" s="384"/>
      <c r="I13" s="384"/>
      <c r="J13" s="384"/>
      <c r="K13" s="384"/>
    </row>
    <row r="14" spans="1:18" x14ac:dyDescent="0.2">
      <c r="A14" s="384"/>
      <c r="B14" s="384"/>
      <c r="C14" s="384"/>
      <c r="D14" s="384"/>
      <c r="E14" s="384"/>
      <c r="F14" s="384"/>
      <c r="G14" s="384"/>
      <c r="H14" s="384"/>
      <c r="I14" s="384"/>
      <c r="J14" s="384"/>
      <c r="K14" s="384"/>
    </row>
    <row r="15" spans="1:18" x14ac:dyDescent="0.2">
      <c r="A15" s="384"/>
      <c r="B15" s="384"/>
      <c r="C15" s="384"/>
      <c r="D15" s="384"/>
      <c r="E15" s="384"/>
      <c r="F15" s="384"/>
      <c r="G15" s="384"/>
      <c r="H15" s="384"/>
      <c r="I15" s="384"/>
      <c r="J15" s="384"/>
      <c r="K15" s="384"/>
    </row>
    <row r="16" spans="1:18" x14ac:dyDescent="0.2">
      <c r="A16" s="384"/>
      <c r="B16" s="384"/>
      <c r="C16" s="384"/>
      <c r="D16" s="384"/>
      <c r="E16" s="384"/>
      <c r="F16" s="384"/>
      <c r="G16" s="384"/>
      <c r="H16" s="384"/>
      <c r="I16" s="384"/>
      <c r="J16" s="384"/>
      <c r="K16" s="384"/>
    </row>
    <row r="17" spans="1:14" x14ac:dyDescent="0.2">
      <c r="A17" s="384"/>
      <c r="B17" s="384"/>
      <c r="C17" s="384"/>
      <c r="D17" s="384"/>
      <c r="E17" s="384"/>
      <c r="F17" s="384"/>
      <c r="G17" s="384"/>
      <c r="H17" s="384"/>
      <c r="I17" s="384"/>
      <c r="J17" s="384"/>
      <c r="K17" s="384"/>
    </row>
    <row r="18" spans="1:14" x14ac:dyDescent="0.2">
      <c r="A18" s="384"/>
      <c r="B18" s="384"/>
      <c r="C18" s="384"/>
      <c r="D18" s="384"/>
      <c r="E18" s="384"/>
      <c r="F18" s="384"/>
      <c r="G18" s="384"/>
      <c r="H18" s="384"/>
      <c r="I18" s="384"/>
      <c r="J18" s="384"/>
      <c r="K18" s="384"/>
    </row>
    <row r="19" spans="1:14" x14ac:dyDescent="0.2">
      <c r="A19" s="384"/>
      <c r="B19" s="384"/>
      <c r="C19" s="384"/>
      <c r="D19" s="384"/>
      <c r="E19" s="384"/>
      <c r="F19" s="384"/>
      <c r="G19" s="384"/>
      <c r="H19" s="384"/>
      <c r="I19" s="384"/>
      <c r="J19" s="384"/>
      <c r="K19" s="384"/>
    </row>
    <row r="20" spans="1:14" x14ac:dyDescent="0.2">
      <c r="A20" s="384"/>
      <c r="B20" s="384"/>
      <c r="C20" s="384"/>
      <c r="D20" s="384"/>
      <c r="E20" s="384"/>
      <c r="F20" s="384"/>
      <c r="G20" s="384"/>
      <c r="H20" s="384"/>
      <c r="I20" s="384"/>
      <c r="J20" s="384"/>
      <c r="K20" s="384"/>
    </row>
    <row r="21" spans="1:14" x14ac:dyDescent="0.2">
      <c r="A21" s="384"/>
      <c r="B21" s="384"/>
      <c r="C21" s="384"/>
      <c r="D21" s="384"/>
      <c r="E21" s="384"/>
      <c r="F21" s="384"/>
      <c r="G21" s="384"/>
      <c r="H21" s="384"/>
      <c r="I21" s="384"/>
      <c r="J21" s="384"/>
      <c r="K21" s="384"/>
    </row>
    <row r="22" spans="1:14" x14ac:dyDescent="0.2">
      <c r="A22" s="384"/>
      <c r="B22" s="384"/>
      <c r="C22" s="384"/>
      <c r="D22" s="384"/>
      <c r="E22" s="384"/>
      <c r="F22" s="384"/>
      <c r="G22" s="384"/>
      <c r="H22" s="384"/>
      <c r="I22" s="384"/>
      <c r="J22" s="384"/>
      <c r="K22" s="384"/>
    </row>
    <row r="23" spans="1:14" x14ac:dyDescent="0.2">
      <c r="A23" s="384"/>
      <c r="B23" s="384"/>
      <c r="C23" s="384"/>
      <c r="D23" s="384"/>
      <c r="E23" s="384"/>
      <c r="F23" s="384"/>
      <c r="G23" s="384"/>
      <c r="H23" s="384"/>
      <c r="I23" s="384"/>
      <c r="J23" s="384"/>
      <c r="K23" s="384"/>
    </row>
    <row r="24" spans="1:14" x14ac:dyDescent="0.2">
      <c r="A24" s="384"/>
      <c r="B24" s="384"/>
      <c r="C24" s="384"/>
      <c r="D24" s="384"/>
      <c r="E24" s="384"/>
      <c r="F24" s="384"/>
      <c r="G24" s="384"/>
      <c r="H24" s="384"/>
      <c r="I24" s="384"/>
      <c r="J24" s="384"/>
      <c r="K24" s="384"/>
    </row>
    <row r="25" spans="1:14" x14ac:dyDescent="0.2">
      <c r="C25"/>
      <c r="E25" s="203" t="s">
        <v>92</v>
      </c>
      <c r="F25" s="203"/>
      <c r="G25" s="203"/>
      <c r="H25" s="203"/>
      <c r="J25" s="203"/>
      <c r="K25" s="203" t="s">
        <v>406</v>
      </c>
      <c r="L25" s="203"/>
      <c r="M25" s="203"/>
      <c r="N25" s="203"/>
    </row>
    <row r="26" spans="1:14" x14ac:dyDescent="0.2">
      <c r="A26" s="9"/>
      <c r="B26" s="91" t="s">
        <v>91</v>
      </c>
      <c r="C26" s="234">
        <v>2016</v>
      </c>
      <c r="D26" s="234">
        <v>2017</v>
      </c>
      <c r="E26" s="49">
        <v>2018</v>
      </c>
      <c r="F26" s="49">
        <v>2019</v>
      </c>
      <c r="G26" s="49">
        <v>2020</v>
      </c>
      <c r="H26" s="240"/>
      <c r="I26" s="84">
        <v>2017</v>
      </c>
      <c r="J26" s="84">
        <v>2018</v>
      </c>
      <c r="K26" s="84">
        <v>2019</v>
      </c>
      <c r="L26" s="84">
        <v>2020</v>
      </c>
    </row>
    <row r="27" spans="1:14" x14ac:dyDescent="0.2">
      <c r="B27" s="7" t="s">
        <v>98</v>
      </c>
      <c r="C27" s="20">
        <v>2.4724417980000002</v>
      </c>
      <c r="D27" s="20">
        <v>2.7669693620000002</v>
      </c>
      <c r="E27" s="20">
        <v>2.6753583540000001</v>
      </c>
      <c r="F27" s="20">
        <v>2.4611024000000001</v>
      </c>
      <c r="G27" s="20">
        <v>2.6013858999999999</v>
      </c>
      <c r="I27" s="20">
        <f t="shared" ref="I27:I33" si="0">D27-C27</f>
        <v>0.29452756400000002</v>
      </c>
      <c r="J27" s="20">
        <f t="shared" ref="J27:J33" si="1">E27-D27</f>
        <v>-9.1611008000000105E-2</v>
      </c>
      <c r="K27" s="20">
        <f t="shared" ref="K27:K33" si="2">F27-E27</f>
        <v>-0.21425595399999997</v>
      </c>
      <c r="L27" s="20">
        <f t="shared" ref="L27:L33" si="3">G27-F27</f>
        <v>0.14028349999999978</v>
      </c>
    </row>
    <row r="28" spans="1:14" x14ac:dyDescent="0.2">
      <c r="B28" s="3" t="s">
        <v>99</v>
      </c>
      <c r="C28" s="20">
        <v>2.2297628380000001</v>
      </c>
      <c r="D28" s="20">
        <v>2.2854875849999998</v>
      </c>
      <c r="E28" s="20">
        <v>2.334732475</v>
      </c>
      <c r="F28" s="20">
        <v>2.1644472000000001</v>
      </c>
      <c r="G28" s="20">
        <v>2.1617101000000001</v>
      </c>
      <c r="I28" s="20">
        <f t="shared" si="0"/>
        <v>5.5724746999999741E-2</v>
      </c>
      <c r="J28" s="20">
        <f t="shared" si="1"/>
        <v>4.9244890000000208E-2</v>
      </c>
      <c r="K28" s="20">
        <f t="shared" si="2"/>
        <v>-0.1702852749999999</v>
      </c>
      <c r="L28" s="20">
        <f t="shared" si="3"/>
        <v>-2.7371000000000478E-3</v>
      </c>
    </row>
    <row r="29" spans="1:14" x14ac:dyDescent="0.2">
      <c r="B29" s="3" t="s">
        <v>100</v>
      </c>
      <c r="C29" s="20">
        <v>1.4707870796</v>
      </c>
      <c r="D29" s="20">
        <v>1.5183183813000001</v>
      </c>
      <c r="E29" s="20">
        <v>1.5649040785999999</v>
      </c>
      <c r="F29" s="20">
        <v>1.5995739492000001</v>
      </c>
      <c r="G29" s="20">
        <v>1.6368104000000001</v>
      </c>
      <c r="I29" s="20">
        <f t="shared" si="0"/>
        <v>4.7531301700000084E-2</v>
      </c>
      <c r="J29" s="20">
        <f t="shared" si="1"/>
        <v>4.658569729999984E-2</v>
      </c>
      <c r="K29" s="20">
        <f t="shared" si="2"/>
        <v>3.4669870600000152E-2</v>
      </c>
      <c r="L29" s="20">
        <f t="shared" si="3"/>
        <v>3.7236450800000043E-2</v>
      </c>
    </row>
    <row r="30" spans="1:14" x14ac:dyDescent="0.2">
      <c r="B30" s="3" t="s">
        <v>101</v>
      </c>
      <c r="C30" s="20">
        <v>2.0937279855000002</v>
      </c>
      <c r="D30" s="20">
        <v>2.3456110303000002</v>
      </c>
      <c r="E30" s="20">
        <v>2.5460141809999999</v>
      </c>
      <c r="F30" s="20">
        <v>2.8916944</v>
      </c>
      <c r="G30" s="20">
        <v>3.2535542</v>
      </c>
      <c r="I30" s="20">
        <f t="shared" si="0"/>
        <v>0.25188304480000001</v>
      </c>
      <c r="J30" s="20">
        <f t="shared" si="1"/>
        <v>0.2004031506999997</v>
      </c>
      <c r="K30" s="20">
        <f t="shared" si="2"/>
        <v>0.34568021900000012</v>
      </c>
      <c r="L30" s="20">
        <f t="shared" si="3"/>
        <v>0.36185979999999995</v>
      </c>
    </row>
    <row r="31" spans="1:14" x14ac:dyDescent="0.2">
      <c r="B31" s="74" t="s">
        <v>496</v>
      </c>
      <c r="C31" s="20">
        <v>0.50321864699999996</v>
      </c>
      <c r="D31" s="20">
        <v>0.49525990199999997</v>
      </c>
      <c r="E31" s="20">
        <v>0.49312892699999999</v>
      </c>
      <c r="F31" s="20">
        <v>0.4873014</v>
      </c>
      <c r="G31" s="20">
        <v>0.48972719999999997</v>
      </c>
      <c r="I31" s="20">
        <f t="shared" si="0"/>
        <v>-7.9587449999999893E-3</v>
      </c>
      <c r="J31" s="20">
        <f t="shared" si="1"/>
        <v>-2.1309749999999794E-3</v>
      </c>
      <c r="K31" s="20">
        <f t="shared" si="2"/>
        <v>-5.827526999999999E-3</v>
      </c>
      <c r="L31" s="20">
        <f t="shared" si="3"/>
        <v>2.425799999999978E-3</v>
      </c>
    </row>
    <row r="32" spans="1:14" x14ac:dyDescent="0.2">
      <c r="B32" s="3" t="s">
        <v>89</v>
      </c>
      <c r="C32" s="20">
        <v>0.20960385000000001</v>
      </c>
      <c r="D32" s="20">
        <v>0.21023328199999999</v>
      </c>
      <c r="E32" s="20">
        <v>0.21893889699999999</v>
      </c>
      <c r="F32" s="20">
        <v>0.22939989999999999</v>
      </c>
      <c r="G32" s="20">
        <v>0.2312196</v>
      </c>
      <c r="I32" s="20">
        <f t="shared" si="0"/>
        <v>6.2943199999998534E-4</v>
      </c>
      <c r="J32" s="20">
        <f t="shared" si="1"/>
        <v>8.7056149999999999E-3</v>
      </c>
      <c r="K32" s="20">
        <f t="shared" si="2"/>
        <v>1.0461002999999996E-2</v>
      </c>
      <c r="L32" s="20">
        <f t="shared" si="3"/>
        <v>1.8197000000000074E-3</v>
      </c>
    </row>
    <row r="33" spans="1:13" x14ac:dyDescent="0.2">
      <c r="A33" s="9"/>
      <c r="B33" s="5" t="s">
        <v>90</v>
      </c>
      <c r="C33" s="68">
        <v>0.56866517699999997</v>
      </c>
      <c r="D33" s="68">
        <v>0.77446581400000003</v>
      </c>
      <c r="E33" s="68">
        <v>0.95560118299999997</v>
      </c>
      <c r="F33" s="68">
        <v>1.0777469</v>
      </c>
      <c r="G33" s="68">
        <v>1.2736578000000001</v>
      </c>
      <c r="H33" s="9"/>
      <c r="I33" s="68">
        <f t="shared" si="0"/>
        <v>0.20580063700000006</v>
      </c>
      <c r="J33" s="68">
        <f t="shared" si="1"/>
        <v>0.18113536899999994</v>
      </c>
      <c r="K33" s="68">
        <f t="shared" si="2"/>
        <v>0.12214571699999999</v>
      </c>
      <c r="L33" s="68">
        <f t="shared" si="3"/>
        <v>0.19591090000000011</v>
      </c>
    </row>
    <row r="34" spans="1:13" x14ac:dyDescent="0.2">
      <c r="C34"/>
      <c r="H34" s="32" t="s">
        <v>457</v>
      </c>
      <c r="I34" s="7">
        <f>+SUM(I27:I33)</f>
        <v>0.84813798149999986</v>
      </c>
      <c r="J34" s="7">
        <f t="shared" ref="J34:L34" si="4">+SUM(J27:J33)</f>
        <v>0.3923327389999996</v>
      </c>
      <c r="K34" s="7">
        <f t="shared" si="4"/>
        <v>0.12258805360000039</v>
      </c>
      <c r="L34" s="7">
        <f t="shared" si="4"/>
        <v>0.73679905079999974</v>
      </c>
    </row>
    <row r="35" spans="1:13" ht="12.75" customHeight="1" x14ac:dyDescent="0.2">
      <c r="A35" s="590" t="s">
        <v>93</v>
      </c>
      <c r="B35" s="590"/>
      <c r="C35" s="590"/>
      <c r="D35" s="590"/>
      <c r="E35" s="590"/>
      <c r="F35" s="590"/>
      <c r="G35" s="590"/>
      <c r="H35" s="590"/>
      <c r="I35" s="590"/>
      <c r="J35" s="590"/>
      <c r="K35" s="590"/>
      <c r="L35" s="590"/>
      <c r="M35" s="590"/>
    </row>
    <row r="36" spans="1:13" x14ac:dyDescent="0.2">
      <c r="A36" s="590"/>
      <c r="B36" s="590"/>
      <c r="C36" s="590"/>
      <c r="D36" s="590"/>
      <c r="E36" s="590"/>
      <c r="F36" s="590"/>
      <c r="G36" s="590"/>
      <c r="H36" s="590"/>
      <c r="I36" s="590"/>
      <c r="J36" s="590"/>
      <c r="K36" s="590"/>
      <c r="L36" s="590"/>
      <c r="M36" s="590"/>
    </row>
    <row r="37" spans="1:13" x14ac:dyDescent="0.2">
      <c r="A37" s="370" t="s">
        <v>549</v>
      </c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</row>
    <row r="38" spans="1:13" x14ac:dyDescent="0.2">
      <c r="A38" s="204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</row>
    <row r="39" spans="1:13" x14ac:dyDescent="0.2">
      <c r="A39" s="204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</row>
    <row r="40" spans="1:13" x14ac:dyDescent="0.2">
      <c r="A40" s="5"/>
      <c r="B40" s="5" t="s">
        <v>368</v>
      </c>
      <c r="C40"/>
    </row>
    <row r="41" spans="1:13" x14ac:dyDescent="0.2">
      <c r="A41">
        <v>3.5</v>
      </c>
      <c r="B41">
        <v>0</v>
      </c>
      <c r="C41"/>
    </row>
    <row r="42" spans="1:13" x14ac:dyDescent="0.2">
      <c r="A42">
        <v>3.5</v>
      </c>
      <c r="B42">
        <v>1</v>
      </c>
      <c r="C42"/>
    </row>
    <row r="43" spans="1:13" x14ac:dyDescent="0.2">
      <c r="C43"/>
    </row>
    <row r="44" spans="1:13" x14ac:dyDescent="0.2">
      <c r="A44" s="5"/>
      <c r="B44" s="5" t="s">
        <v>368</v>
      </c>
      <c r="C44"/>
    </row>
    <row r="45" spans="1:13" x14ac:dyDescent="0.2">
      <c r="A45">
        <v>2.5</v>
      </c>
      <c r="B45" s="6">
        <v>-0.5</v>
      </c>
      <c r="C45"/>
    </row>
    <row r="46" spans="1:13" x14ac:dyDescent="0.2">
      <c r="A46">
        <v>2.5</v>
      </c>
      <c r="B46" s="6">
        <v>1</v>
      </c>
      <c r="C46"/>
    </row>
    <row r="47" spans="1:13" x14ac:dyDescent="0.2">
      <c r="C47"/>
    </row>
    <row r="48" spans="1:13" x14ac:dyDescent="0.2">
      <c r="C48"/>
    </row>
    <row r="49" spans="3:3" x14ac:dyDescent="0.2">
      <c r="C49"/>
    </row>
    <row r="50" spans="3:3" x14ac:dyDescent="0.2">
      <c r="C50"/>
    </row>
    <row r="51" spans="3:3" x14ac:dyDescent="0.2">
      <c r="C51"/>
    </row>
    <row r="52" spans="3:3" x14ac:dyDescent="0.2">
      <c r="C52"/>
    </row>
    <row r="53" spans="3:3" x14ac:dyDescent="0.2">
      <c r="C53"/>
    </row>
    <row r="54" spans="3:3" x14ac:dyDescent="0.2">
      <c r="C54"/>
    </row>
    <row r="55" spans="3:3" x14ac:dyDescent="0.2">
      <c r="C55"/>
    </row>
    <row r="56" spans="3:3" x14ac:dyDescent="0.2">
      <c r="C56"/>
    </row>
    <row r="57" spans="3:3" x14ac:dyDescent="0.2">
      <c r="C57"/>
    </row>
    <row r="58" spans="3:3" x14ac:dyDescent="0.2">
      <c r="C58"/>
    </row>
    <row r="59" spans="3:3" x14ac:dyDescent="0.2">
      <c r="C59"/>
    </row>
    <row r="60" spans="3:3" x14ac:dyDescent="0.2">
      <c r="C60"/>
    </row>
    <row r="61" spans="3:3" x14ac:dyDescent="0.2">
      <c r="C61"/>
    </row>
    <row r="62" spans="3:3" x14ac:dyDescent="0.2">
      <c r="C62"/>
    </row>
    <row r="63" spans="3:3" x14ac:dyDescent="0.2">
      <c r="C63"/>
    </row>
    <row r="64" spans="3:3" x14ac:dyDescent="0.2">
      <c r="C64"/>
    </row>
    <row r="65" spans="3:3" x14ac:dyDescent="0.2">
      <c r="C65"/>
    </row>
    <row r="66" spans="3:3" x14ac:dyDescent="0.2">
      <c r="C66"/>
    </row>
    <row r="67" spans="3:3" x14ac:dyDescent="0.2">
      <c r="C67"/>
    </row>
    <row r="68" spans="3:3" x14ac:dyDescent="0.2">
      <c r="C68"/>
    </row>
    <row r="69" spans="3:3" x14ac:dyDescent="0.2">
      <c r="C69"/>
    </row>
    <row r="70" spans="3:3" x14ac:dyDescent="0.2">
      <c r="C70"/>
    </row>
    <row r="71" spans="3:3" x14ac:dyDescent="0.2">
      <c r="C71"/>
    </row>
    <row r="72" spans="3:3" x14ac:dyDescent="0.2">
      <c r="C72"/>
    </row>
    <row r="73" spans="3:3" x14ac:dyDescent="0.2">
      <c r="C73"/>
    </row>
    <row r="74" spans="3:3" x14ac:dyDescent="0.2">
      <c r="C74"/>
    </row>
    <row r="75" spans="3:3" x14ac:dyDescent="0.2">
      <c r="C75"/>
    </row>
    <row r="76" spans="3:3" x14ac:dyDescent="0.2">
      <c r="C76"/>
    </row>
    <row r="77" spans="3:3" x14ac:dyDescent="0.2">
      <c r="C77"/>
    </row>
    <row r="78" spans="3:3" x14ac:dyDescent="0.2">
      <c r="C78"/>
    </row>
    <row r="79" spans="3:3" x14ac:dyDescent="0.2">
      <c r="C79"/>
    </row>
    <row r="80" spans="3:3" x14ac:dyDescent="0.2">
      <c r="C80"/>
    </row>
    <row r="81" spans="3:3" x14ac:dyDescent="0.2">
      <c r="C81"/>
    </row>
    <row r="82" spans="3:3" x14ac:dyDescent="0.2">
      <c r="C82"/>
    </row>
    <row r="83" spans="3:3" x14ac:dyDescent="0.2">
      <c r="C83"/>
    </row>
    <row r="84" spans="3:3" x14ac:dyDescent="0.2">
      <c r="C84"/>
    </row>
    <row r="85" spans="3:3" x14ac:dyDescent="0.2">
      <c r="C85"/>
    </row>
    <row r="86" spans="3:3" x14ac:dyDescent="0.2">
      <c r="C86"/>
    </row>
    <row r="87" spans="3:3" x14ac:dyDescent="0.2">
      <c r="C87"/>
    </row>
    <row r="88" spans="3:3" x14ac:dyDescent="0.2">
      <c r="C88"/>
    </row>
    <row r="89" spans="3:3" x14ac:dyDescent="0.2">
      <c r="C89"/>
    </row>
    <row r="90" spans="3:3" x14ac:dyDescent="0.2">
      <c r="C90"/>
    </row>
    <row r="91" spans="3:3" x14ac:dyDescent="0.2">
      <c r="C91"/>
    </row>
    <row r="92" spans="3:3" x14ac:dyDescent="0.2">
      <c r="C92"/>
    </row>
    <row r="93" spans="3:3" x14ac:dyDescent="0.2">
      <c r="C93"/>
    </row>
    <row r="94" spans="3:3" x14ac:dyDescent="0.2">
      <c r="C94"/>
    </row>
    <row r="95" spans="3:3" x14ac:dyDescent="0.2">
      <c r="C95"/>
    </row>
    <row r="96" spans="3:3" x14ac:dyDescent="0.2">
      <c r="C96"/>
    </row>
    <row r="97" spans="3:3" x14ac:dyDescent="0.2">
      <c r="C97"/>
    </row>
    <row r="98" spans="3:3" x14ac:dyDescent="0.2">
      <c r="C98"/>
    </row>
    <row r="99" spans="3:3" x14ac:dyDescent="0.2">
      <c r="C99"/>
    </row>
    <row r="100" spans="3:3" x14ac:dyDescent="0.2">
      <c r="C100"/>
    </row>
    <row r="101" spans="3:3" x14ac:dyDescent="0.2">
      <c r="C101"/>
    </row>
    <row r="102" spans="3:3" x14ac:dyDescent="0.2">
      <c r="C102"/>
    </row>
    <row r="103" spans="3:3" x14ac:dyDescent="0.2">
      <c r="C103"/>
    </row>
    <row r="104" spans="3:3" x14ac:dyDescent="0.2">
      <c r="C104"/>
    </row>
    <row r="105" spans="3:3" x14ac:dyDescent="0.2">
      <c r="C105"/>
    </row>
    <row r="106" spans="3:3" x14ac:dyDescent="0.2">
      <c r="C106"/>
    </row>
    <row r="107" spans="3:3" x14ac:dyDescent="0.2">
      <c r="C107"/>
    </row>
    <row r="108" spans="3:3" x14ac:dyDescent="0.2">
      <c r="C108"/>
    </row>
    <row r="109" spans="3:3" x14ac:dyDescent="0.2">
      <c r="C109"/>
    </row>
    <row r="110" spans="3:3" x14ac:dyDescent="0.2">
      <c r="C110"/>
    </row>
    <row r="111" spans="3:3" x14ac:dyDescent="0.2">
      <c r="C111"/>
    </row>
    <row r="112" spans="3:3" x14ac:dyDescent="0.2">
      <c r="C112"/>
    </row>
    <row r="113" spans="3:3" x14ac:dyDescent="0.2">
      <c r="C113"/>
    </row>
    <row r="114" spans="3:3" x14ac:dyDescent="0.2">
      <c r="C114"/>
    </row>
    <row r="115" spans="3:3" x14ac:dyDescent="0.2">
      <c r="C115"/>
    </row>
    <row r="116" spans="3:3" x14ac:dyDescent="0.2">
      <c r="C116"/>
    </row>
    <row r="117" spans="3:3" x14ac:dyDescent="0.2">
      <c r="C117"/>
    </row>
    <row r="118" spans="3:3" x14ac:dyDescent="0.2">
      <c r="C118"/>
    </row>
    <row r="119" spans="3:3" x14ac:dyDescent="0.2">
      <c r="C119"/>
    </row>
    <row r="120" spans="3:3" x14ac:dyDescent="0.2">
      <c r="C120"/>
    </row>
    <row r="121" spans="3:3" x14ac:dyDescent="0.2">
      <c r="C121"/>
    </row>
    <row r="122" spans="3:3" x14ac:dyDescent="0.2">
      <c r="C122"/>
    </row>
    <row r="123" spans="3:3" x14ac:dyDescent="0.2">
      <c r="C123"/>
    </row>
    <row r="124" spans="3:3" x14ac:dyDescent="0.2">
      <c r="C124"/>
    </row>
    <row r="125" spans="3:3" x14ac:dyDescent="0.2">
      <c r="C125"/>
    </row>
    <row r="126" spans="3:3" x14ac:dyDescent="0.2">
      <c r="C126"/>
    </row>
    <row r="127" spans="3:3" x14ac:dyDescent="0.2">
      <c r="C127"/>
    </row>
    <row r="128" spans="3:3" x14ac:dyDescent="0.2">
      <c r="C128"/>
    </row>
    <row r="129" spans="3:3" x14ac:dyDescent="0.2">
      <c r="C129"/>
    </row>
    <row r="130" spans="3:3" x14ac:dyDescent="0.2">
      <c r="C130"/>
    </row>
    <row r="131" spans="3:3" x14ac:dyDescent="0.2">
      <c r="C131"/>
    </row>
    <row r="132" spans="3:3" x14ac:dyDescent="0.2">
      <c r="C132"/>
    </row>
    <row r="133" spans="3:3" x14ac:dyDescent="0.2">
      <c r="C133"/>
    </row>
    <row r="134" spans="3:3" x14ac:dyDescent="0.2">
      <c r="C134"/>
    </row>
    <row r="135" spans="3:3" x14ac:dyDescent="0.2">
      <c r="C135"/>
    </row>
    <row r="136" spans="3:3" x14ac:dyDescent="0.2">
      <c r="C136"/>
    </row>
    <row r="137" spans="3:3" x14ac:dyDescent="0.2">
      <c r="C137"/>
    </row>
    <row r="138" spans="3:3" x14ac:dyDescent="0.2">
      <c r="C138"/>
    </row>
    <row r="139" spans="3:3" x14ac:dyDescent="0.2">
      <c r="C139"/>
    </row>
    <row r="140" spans="3:3" x14ac:dyDescent="0.2">
      <c r="C140"/>
    </row>
    <row r="141" spans="3:3" x14ac:dyDescent="0.2">
      <c r="C141"/>
    </row>
    <row r="142" spans="3:3" x14ac:dyDescent="0.2">
      <c r="C142"/>
    </row>
    <row r="143" spans="3:3" x14ac:dyDescent="0.2">
      <c r="C143"/>
    </row>
    <row r="144" spans="3:3" x14ac:dyDescent="0.2">
      <c r="C144"/>
    </row>
    <row r="145" spans="3:3" x14ac:dyDescent="0.2">
      <c r="C145"/>
    </row>
    <row r="146" spans="3:3" x14ac:dyDescent="0.2">
      <c r="C146"/>
    </row>
    <row r="147" spans="3:3" x14ac:dyDescent="0.2">
      <c r="C147"/>
    </row>
    <row r="148" spans="3:3" x14ac:dyDescent="0.2">
      <c r="C148"/>
    </row>
    <row r="149" spans="3:3" x14ac:dyDescent="0.2">
      <c r="C149"/>
    </row>
    <row r="150" spans="3:3" x14ac:dyDescent="0.2">
      <c r="C150"/>
    </row>
    <row r="151" spans="3:3" x14ac:dyDescent="0.2">
      <c r="C151"/>
    </row>
    <row r="152" spans="3:3" x14ac:dyDescent="0.2">
      <c r="C152"/>
    </row>
    <row r="153" spans="3:3" x14ac:dyDescent="0.2">
      <c r="C153"/>
    </row>
    <row r="154" spans="3:3" x14ac:dyDescent="0.2">
      <c r="C154"/>
    </row>
    <row r="155" spans="3:3" x14ac:dyDescent="0.2">
      <c r="C155"/>
    </row>
    <row r="156" spans="3:3" x14ac:dyDescent="0.2">
      <c r="C156"/>
    </row>
    <row r="157" spans="3:3" x14ac:dyDescent="0.2">
      <c r="C157"/>
    </row>
    <row r="158" spans="3:3" x14ac:dyDescent="0.2">
      <c r="C158"/>
    </row>
    <row r="159" spans="3:3" x14ac:dyDescent="0.2">
      <c r="C159"/>
    </row>
    <row r="160" spans="3:3" x14ac:dyDescent="0.2">
      <c r="C160"/>
    </row>
    <row r="161" spans="3:3" x14ac:dyDescent="0.2">
      <c r="C161"/>
    </row>
    <row r="162" spans="3:3" x14ac:dyDescent="0.2">
      <c r="C162"/>
    </row>
    <row r="163" spans="3:3" x14ac:dyDescent="0.2">
      <c r="C163"/>
    </row>
    <row r="164" spans="3:3" x14ac:dyDescent="0.2">
      <c r="C164"/>
    </row>
  </sheetData>
  <mergeCells count="1">
    <mergeCell ref="A35:M36"/>
  </mergeCells>
  <hyperlinks>
    <hyperlink ref="A3" location="Contents!A1" display="Return to Contents"/>
  </hyperlinks>
  <pageMargins left="0.75" right="0.75" top="1" bottom="1" header="0.5" footer="0.5"/>
  <pageSetup scale="89" fitToHeight="2" orientation="landscape" r:id="rId1"/>
  <headerFooter alignWithMargins="0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>
    <pageSetUpPr fitToPage="1"/>
  </sheetPr>
  <dimension ref="A1:R160"/>
  <sheetViews>
    <sheetView workbookViewId="0"/>
  </sheetViews>
  <sheetFormatPr defaultRowHeight="12.75" x14ac:dyDescent="0.2"/>
  <cols>
    <col min="2" max="3" width="9.140625" style="6"/>
    <col min="17" max="17" width="14.140625" customWidth="1"/>
    <col min="18" max="18" width="10.42578125" customWidth="1"/>
  </cols>
  <sheetData>
    <row r="1" spans="1:18" x14ac:dyDescent="0.2">
      <c r="B1"/>
      <c r="C1"/>
      <c r="L1" s="30"/>
    </row>
    <row r="2" spans="1:18" ht="15.75" x14ac:dyDescent="0.25">
      <c r="A2" s="44" t="s">
        <v>547</v>
      </c>
      <c r="B2"/>
      <c r="C2"/>
      <c r="L2" s="119"/>
    </row>
    <row r="3" spans="1:18" x14ac:dyDescent="0.2">
      <c r="A3" s="22" t="s">
        <v>16</v>
      </c>
      <c r="B3"/>
      <c r="C3"/>
    </row>
    <row r="4" spans="1:18" x14ac:dyDescent="0.2">
      <c r="A4" s="314"/>
      <c r="B4" s="314"/>
      <c r="C4" s="314"/>
      <c r="D4" s="314"/>
      <c r="E4" s="314"/>
      <c r="F4" s="314"/>
      <c r="G4" s="314"/>
      <c r="H4" s="314"/>
      <c r="I4" s="314"/>
      <c r="J4" s="314"/>
      <c r="K4" s="314"/>
    </row>
    <row r="5" spans="1:18" x14ac:dyDescent="0.2">
      <c r="A5" s="314"/>
      <c r="B5" s="314"/>
      <c r="C5" s="314"/>
      <c r="D5" s="314"/>
      <c r="E5" s="314"/>
      <c r="F5" s="314"/>
      <c r="G5" s="314"/>
      <c r="H5" s="314"/>
      <c r="I5" s="314"/>
      <c r="J5" s="314"/>
      <c r="K5" s="314"/>
      <c r="Q5" s="182" t="s">
        <v>369</v>
      </c>
      <c r="R5" s="183"/>
    </row>
    <row r="6" spans="1:18" x14ac:dyDescent="0.2">
      <c r="A6" s="314"/>
      <c r="B6" s="314"/>
      <c r="C6" s="314"/>
      <c r="D6" s="314"/>
      <c r="E6" s="314"/>
      <c r="F6" s="314"/>
      <c r="G6" s="314"/>
      <c r="H6" s="314"/>
      <c r="I6" s="314"/>
      <c r="J6" s="314"/>
      <c r="K6" s="314"/>
      <c r="Q6" s="334" t="s">
        <v>34</v>
      </c>
      <c r="R6" s="215" t="s">
        <v>408</v>
      </c>
    </row>
    <row r="7" spans="1:18" x14ac:dyDescent="0.2">
      <c r="A7" s="314"/>
      <c r="B7" s="314"/>
      <c r="C7" s="314"/>
      <c r="D7" s="314"/>
      <c r="E7" s="314"/>
      <c r="F7" s="314"/>
      <c r="G7" s="314"/>
      <c r="H7" s="314"/>
      <c r="I7" s="314"/>
      <c r="J7" s="314"/>
      <c r="K7" s="314"/>
      <c r="Q7" s="336" t="s">
        <v>35</v>
      </c>
      <c r="R7" s="216" t="s">
        <v>409</v>
      </c>
    </row>
    <row r="8" spans="1:18" x14ac:dyDescent="0.2">
      <c r="A8" s="314"/>
      <c r="B8" s="314"/>
      <c r="C8" s="314"/>
      <c r="D8" s="314"/>
      <c r="E8" s="314"/>
      <c r="F8" s="314"/>
      <c r="G8" s="314"/>
      <c r="H8" s="314"/>
      <c r="I8" s="314"/>
      <c r="J8" s="314"/>
      <c r="K8" s="314"/>
      <c r="Q8" s="336" t="s">
        <v>94</v>
      </c>
      <c r="R8" s="216" t="s">
        <v>410</v>
      </c>
    </row>
    <row r="9" spans="1:18" x14ac:dyDescent="0.2">
      <c r="A9" s="314"/>
      <c r="B9" s="314"/>
      <c r="C9" s="314"/>
      <c r="D9" s="314"/>
      <c r="E9" s="314"/>
      <c r="F9" s="314"/>
      <c r="G9" s="314"/>
      <c r="H9" s="314"/>
      <c r="I9" s="314"/>
      <c r="J9" s="314"/>
      <c r="K9" s="314"/>
      <c r="Q9" s="338" t="s">
        <v>232</v>
      </c>
      <c r="R9" s="218" t="s">
        <v>407</v>
      </c>
    </row>
    <row r="10" spans="1:18" x14ac:dyDescent="0.2">
      <c r="A10" s="314"/>
      <c r="B10" s="314"/>
      <c r="C10" s="314"/>
      <c r="D10" s="314"/>
      <c r="E10" s="314"/>
      <c r="F10" s="314"/>
      <c r="G10" s="314"/>
      <c r="H10" s="314"/>
      <c r="I10" s="314"/>
      <c r="J10" s="314"/>
      <c r="K10" s="314"/>
      <c r="Q10" s="241"/>
      <c r="R10" s="232"/>
    </row>
    <row r="11" spans="1:18" x14ac:dyDescent="0.2">
      <c r="A11" s="314"/>
      <c r="B11" s="314"/>
      <c r="C11" s="314"/>
      <c r="D11" s="314"/>
      <c r="E11" s="314"/>
      <c r="F11" s="314"/>
      <c r="G11" s="314"/>
      <c r="H11" s="314"/>
      <c r="I11" s="314"/>
      <c r="J11" s="314"/>
      <c r="K11" s="314"/>
      <c r="Q11" s="242"/>
      <c r="R11" s="15"/>
    </row>
    <row r="12" spans="1:18" x14ac:dyDescent="0.2">
      <c r="A12" s="314"/>
      <c r="B12" s="314"/>
      <c r="C12" s="314"/>
      <c r="D12" s="314"/>
      <c r="E12" s="314"/>
      <c r="F12" s="314"/>
      <c r="G12" s="314"/>
      <c r="H12" s="314"/>
      <c r="I12" s="314"/>
      <c r="J12" s="314"/>
      <c r="K12" s="314"/>
      <c r="Q12" s="242"/>
      <c r="R12" s="15"/>
    </row>
    <row r="13" spans="1:18" x14ac:dyDescent="0.2">
      <c r="A13" s="314"/>
      <c r="B13" s="314"/>
      <c r="C13" s="314"/>
      <c r="D13" s="314"/>
      <c r="E13" s="314"/>
      <c r="F13" s="314"/>
      <c r="G13" s="314"/>
      <c r="H13" s="314"/>
      <c r="I13" s="314"/>
      <c r="J13" s="314"/>
      <c r="K13" s="314"/>
    </row>
    <row r="14" spans="1:18" x14ac:dyDescent="0.2">
      <c r="A14" s="314"/>
      <c r="B14" s="314"/>
      <c r="C14" s="314"/>
      <c r="D14" s="314"/>
      <c r="E14" s="314"/>
      <c r="F14" s="314"/>
      <c r="G14" s="314"/>
      <c r="H14" s="314"/>
      <c r="I14" s="314"/>
      <c r="J14" s="314"/>
      <c r="K14" s="314"/>
    </row>
    <row r="15" spans="1:18" x14ac:dyDescent="0.2">
      <c r="A15" s="314"/>
      <c r="B15" s="314"/>
      <c r="C15" s="314"/>
      <c r="D15" s="314"/>
      <c r="E15" s="314"/>
      <c r="F15" s="314"/>
      <c r="G15" s="314"/>
      <c r="H15" s="314"/>
      <c r="I15" s="314"/>
      <c r="J15" s="314"/>
      <c r="K15" s="314"/>
    </row>
    <row r="16" spans="1:18" x14ac:dyDescent="0.2">
      <c r="A16" s="314"/>
      <c r="B16" s="314"/>
      <c r="C16" s="314"/>
      <c r="D16" s="314"/>
      <c r="E16" s="314"/>
      <c r="F16" s="314"/>
      <c r="G16" s="314"/>
      <c r="H16" s="314"/>
      <c r="I16" s="314"/>
      <c r="J16" s="314"/>
      <c r="K16" s="314"/>
    </row>
    <row r="17" spans="1:14" x14ac:dyDescent="0.2">
      <c r="A17" s="314"/>
      <c r="B17" s="314"/>
      <c r="C17" s="314"/>
      <c r="D17" s="314"/>
      <c r="E17" s="314"/>
      <c r="F17" s="314"/>
      <c r="G17" s="314"/>
      <c r="H17" s="314"/>
      <c r="I17" s="314"/>
      <c r="J17" s="314"/>
      <c r="K17" s="314"/>
    </row>
    <row r="18" spans="1:14" x14ac:dyDescent="0.2">
      <c r="A18" s="314"/>
      <c r="B18" s="314"/>
      <c r="C18" s="314"/>
      <c r="D18" s="314"/>
      <c r="E18" s="314"/>
      <c r="F18" s="314"/>
      <c r="G18" s="314"/>
      <c r="H18" s="314"/>
      <c r="I18" s="314"/>
      <c r="J18" s="314"/>
      <c r="K18" s="314"/>
    </row>
    <row r="19" spans="1:14" x14ac:dyDescent="0.2">
      <c r="A19" s="314"/>
      <c r="B19" s="314"/>
      <c r="C19" s="314"/>
      <c r="D19" s="314"/>
      <c r="E19" s="314"/>
      <c r="F19" s="314"/>
      <c r="G19" s="314"/>
      <c r="H19" s="314"/>
      <c r="I19" s="314"/>
      <c r="J19" s="314"/>
      <c r="K19" s="314"/>
    </row>
    <row r="20" spans="1:14" x14ac:dyDescent="0.2">
      <c r="A20" s="314"/>
      <c r="B20" s="314"/>
      <c r="C20" s="314"/>
      <c r="D20" s="314"/>
      <c r="E20" s="314"/>
      <c r="F20" s="314"/>
      <c r="G20" s="314"/>
      <c r="H20" s="314"/>
      <c r="I20" s="314"/>
      <c r="J20" s="314"/>
      <c r="K20" s="314"/>
    </row>
    <row r="21" spans="1:14" x14ac:dyDescent="0.2">
      <c r="A21" s="314"/>
      <c r="B21" s="314"/>
      <c r="C21" s="314"/>
      <c r="D21" s="314"/>
      <c r="E21" s="314"/>
      <c r="F21" s="314"/>
      <c r="G21" s="314"/>
      <c r="H21" s="314"/>
      <c r="I21" s="314"/>
      <c r="J21" s="314"/>
      <c r="K21" s="314"/>
    </row>
    <row r="22" spans="1:14" x14ac:dyDescent="0.2">
      <c r="A22" s="314"/>
      <c r="B22" s="314"/>
      <c r="C22" s="314"/>
      <c r="D22" s="314"/>
      <c r="E22" s="314"/>
      <c r="F22" s="314"/>
      <c r="G22" s="314"/>
      <c r="H22" s="314"/>
      <c r="I22" s="314"/>
      <c r="J22" s="314"/>
      <c r="K22" s="314"/>
    </row>
    <row r="23" spans="1:14" x14ac:dyDescent="0.2">
      <c r="A23" s="314"/>
      <c r="B23" s="314"/>
      <c r="C23" s="314"/>
      <c r="D23" s="314"/>
      <c r="E23" s="314"/>
      <c r="F23" s="314"/>
      <c r="G23" s="314"/>
      <c r="H23" s="314"/>
      <c r="I23" s="314"/>
      <c r="J23" s="314"/>
      <c r="K23" s="314"/>
    </row>
    <row r="24" spans="1:14" x14ac:dyDescent="0.2">
      <c r="A24" s="314"/>
      <c r="B24" s="314"/>
      <c r="C24" s="314"/>
      <c r="D24" s="314"/>
      <c r="E24" s="314"/>
      <c r="F24" s="314"/>
      <c r="G24" s="314"/>
      <c r="H24" s="314"/>
      <c r="I24" s="314"/>
      <c r="J24" s="314"/>
      <c r="K24" s="314"/>
    </row>
    <row r="25" spans="1:14" x14ac:dyDescent="0.2">
      <c r="A25" s="314"/>
      <c r="B25" s="314"/>
      <c r="C25" s="314"/>
      <c r="D25" s="314"/>
      <c r="E25" s="314"/>
      <c r="F25" s="314"/>
      <c r="G25" s="314"/>
      <c r="H25" s="314"/>
      <c r="I25" s="314"/>
      <c r="J25" s="314"/>
      <c r="K25" s="314"/>
    </row>
    <row r="26" spans="1:14" ht="14.25" x14ac:dyDescent="0.25">
      <c r="A26" s="30"/>
      <c r="B26" s="29"/>
      <c r="C26" s="591" t="s">
        <v>84</v>
      </c>
      <c r="D26" s="591"/>
      <c r="E26" s="591"/>
      <c r="F26" s="591"/>
      <c r="G26" s="591"/>
      <c r="H26" s="30"/>
      <c r="I26" s="591" t="s">
        <v>4</v>
      </c>
      <c r="J26" s="591"/>
      <c r="K26" s="591"/>
      <c r="L26" s="591"/>
      <c r="M26" s="203"/>
      <c r="N26" s="203"/>
    </row>
    <row r="27" spans="1:14" x14ac:dyDescent="0.2">
      <c r="A27" s="77"/>
      <c r="B27" s="91" t="s">
        <v>91</v>
      </c>
      <c r="C27" s="234">
        <v>2016</v>
      </c>
      <c r="D27" s="234">
        <v>2017</v>
      </c>
      <c r="E27" s="49">
        <v>2018</v>
      </c>
      <c r="F27" s="49">
        <v>2019</v>
      </c>
      <c r="G27" s="49">
        <v>2020</v>
      </c>
      <c r="H27" s="544"/>
      <c r="I27" s="84">
        <v>2017</v>
      </c>
      <c r="J27" s="84">
        <v>2018</v>
      </c>
      <c r="K27" s="84">
        <v>2019</v>
      </c>
      <c r="L27" s="84">
        <v>2020</v>
      </c>
    </row>
    <row r="28" spans="1:14" x14ac:dyDescent="0.2">
      <c r="A28" s="30"/>
      <c r="B28" s="462" t="s">
        <v>34</v>
      </c>
      <c r="C28" s="509">
        <v>1354.1614477999999</v>
      </c>
      <c r="D28" s="509">
        <v>1315.9754204000001</v>
      </c>
      <c r="E28" s="509">
        <v>1269.4403272</v>
      </c>
      <c r="F28" s="509">
        <v>1177.27296</v>
      </c>
      <c r="G28" s="509">
        <v>1109.92365</v>
      </c>
      <c r="H28" s="30"/>
      <c r="I28" s="509">
        <f t="shared" ref="I28:L30" si="0">D28-C28</f>
        <v>-38.18602739999983</v>
      </c>
      <c r="J28" s="509">
        <f t="shared" si="0"/>
        <v>-46.535093200000119</v>
      </c>
      <c r="K28" s="509">
        <f t="shared" si="0"/>
        <v>-92.167367199999944</v>
      </c>
      <c r="L28" s="509">
        <f t="shared" si="0"/>
        <v>-67.34931000000006</v>
      </c>
    </row>
    <row r="29" spans="1:14" x14ac:dyDescent="0.2">
      <c r="A29" s="30"/>
      <c r="B29" s="462" t="s">
        <v>35</v>
      </c>
      <c r="C29" s="509">
        <v>2312.6078370999999</v>
      </c>
      <c r="D29" s="509">
        <v>2329.5180543000001</v>
      </c>
      <c r="E29" s="509">
        <v>2375.6187799999998</v>
      </c>
      <c r="F29" s="509">
        <v>2382.1237000000001</v>
      </c>
      <c r="G29" s="509">
        <v>2398.6246000000001</v>
      </c>
      <c r="H29" s="30"/>
      <c r="I29" s="509">
        <f t="shared" si="0"/>
        <v>16.910217200000261</v>
      </c>
      <c r="J29" s="509">
        <f t="shared" si="0"/>
        <v>46.100725699999657</v>
      </c>
      <c r="K29" s="509">
        <f t="shared" si="0"/>
        <v>6.5049200000003111</v>
      </c>
      <c r="L29" s="509">
        <f t="shared" si="0"/>
        <v>16.500900000000001</v>
      </c>
    </row>
    <row r="30" spans="1:14" x14ac:dyDescent="0.2">
      <c r="A30" s="30"/>
      <c r="B30" s="545" t="s">
        <v>94</v>
      </c>
      <c r="C30" s="509">
        <v>1493.9813326999999</v>
      </c>
      <c r="D30" s="509">
        <v>1473.9347923</v>
      </c>
      <c r="E30" s="509">
        <v>1617.6484134</v>
      </c>
      <c r="F30" s="509">
        <v>1636.8880999999999</v>
      </c>
      <c r="G30" s="509">
        <v>1661.8332</v>
      </c>
      <c r="H30" s="30"/>
      <c r="I30" s="509">
        <f t="shared" si="0"/>
        <v>-20.046540399999913</v>
      </c>
      <c r="J30" s="509">
        <f t="shared" si="0"/>
        <v>143.71362109999995</v>
      </c>
      <c r="K30" s="509">
        <f t="shared" si="0"/>
        <v>19.239686599999914</v>
      </c>
      <c r="L30" s="509">
        <f t="shared" si="0"/>
        <v>24.945100000000139</v>
      </c>
    </row>
    <row r="31" spans="1:14" x14ac:dyDescent="0.2">
      <c r="A31" s="30"/>
      <c r="B31" s="546" t="s">
        <v>232</v>
      </c>
      <c r="C31" s="547">
        <v>5172.4004450000002</v>
      </c>
      <c r="D31" s="547">
        <v>5131.0780937999998</v>
      </c>
      <c r="E31" s="547">
        <v>5274.3572905999999</v>
      </c>
      <c r="F31" s="547">
        <v>5207.9345000000003</v>
      </c>
      <c r="G31" s="547">
        <v>5182.0311000000002</v>
      </c>
      <c r="H31" s="77"/>
      <c r="I31" s="547">
        <f t="shared" ref="I31" si="1">D31-C31</f>
        <v>-41.322351200000412</v>
      </c>
      <c r="J31" s="547">
        <f t="shared" ref="J31" si="2">E31-D31</f>
        <v>143.27919680000014</v>
      </c>
      <c r="K31" s="547">
        <f t="shared" ref="K31" si="3">F31-E31</f>
        <v>-66.422790599999644</v>
      </c>
      <c r="L31" s="547">
        <f t="shared" ref="L31" si="4">G31-F31</f>
        <v>-25.903400000000147</v>
      </c>
    </row>
    <row r="32" spans="1:14" x14ac:dyDescent="0.2">
      <c r="A32" s="30"/>
      <c r="B32" s="370" t="s">
        <v>549</v>
      </c>
      <c r="C32" s="30"/>
      <c r="D32" s="30"/>
      <c r="E32" s="30"/>
      <c r="F32" s="30"/>
      <c r="G32" s="30"/>
      <c r="H32" s="30"/>
      <c r="I32" s="535">
        <f>+SUM(I28:I30)</f>
        <v>-41.322350599999481</v>
      </c>
      <c r="J32" s="535">
        <f>+SUM(J28:J30)</f>
        <v>143.27925359999949</v>
      </c>
      <c r="K32" s="535">
        <f>+SUM(K28:K30)</f>
        <v>-66.422760599999719</v>
      </c>
      <c r="L32" s="535">
        <f>+SUM(L28:L30)</f>
        <v>-25.903309999999919</v>
      </c>
    </row>
    <row r="33" spans="1:13" x14ac:dyDescent="0.2">
      <c r="A33" s="204"/>
      <c r="B33" s="204"/>
      <c r="C33" s="243"/>
      <c r="D33" s="243"/>
      <c r="E33" s="243"/>
      <c r="F33" s="243"/>
      <c r="G33" s="243"/>
      <c r="H33" s="204"/>
      <c r="I33" s="204"/>
      <c r="J33" s="204"/>
      <c r="K33" s="204"/>
      <c r="L33" s="204"/>
    </row>
    <row r="34" spans="1:13" x14ac:dyDescent="0.2">
      <c r="A34" s="204"/>
      <c r="B34" s="204"/>
      <c r="C34" s="204"/>
      <c r="D34" s="204"/>
      <c r="E34" s="204"/>
      <c r="F34" s="204"/>
      <c r="G34" s="204"/>
      <c r="H34" s="204"/>
      <c r="I34" s="204"/>
      <c r="J34" s="204"/>
      <c r="K34" s="204"/>
      <c r="L34" s="204"/>
      <c r="M34" s="204"/>
    </row>
    <row r="35" spans="1:13" x14ac:dyDescent="0.2">
      <c r="A35" s="204"/>
      <c r="B35" s="204"/>
      <c r="C35" s="204"/>
      <c r="D35" s="204"/>
      <c r="E35" s="204"/>
      <c r="F35" s="204"/>
      <c r="G35" s="204"/>
      <c r="H35" s="204"/>
      <c r="I35" s="204"/>
      <c r="J35" s="204"/>
      <c r="K35" s="204"/>
      <c r="L35" s="204"/>
      <c r="M35" s="204"/>
    </row>
    <row r="36" spans="1:13" x14ac:dyDescent="0.2">
      <c r="A36" s="5"/>
      <c r="B36" s="5" t="s">
        <v>368</v>
      </c>
      <c r="C36"/>
    </row>
    <row r="37" spans="1:13" x14ac:dyDescent="0.2">
      <c r="A37">
        <v>3.5</v>
      </c>
      <c r="B37">
        <v>0</v>
      </c>
      <c r="C37"/>
    </row>
    <row r="38" spans="1:13" x14ac:dyDescent="0.2">
      <c r="A38">
        <v>3.5</v>
      </c>
      <c r="B38">
        <v>1</v>
      </c>
      <c r="C38"/>
    </row>
    <row r="39" spans="1:13" x14ac:dyDescent="0.2">
      <c r="C39"/>
    </row>
    <row r="40" spans="1:13" x14ac:dyDescent="0.2">
      <c r="A40" s="5"/>
      <c r="B40" s="5" t="s">
        <v>368</v>
      </c>
      <c r="C40"/>
    </row>
    <row r="41" spans="1:13" x14ac:dyDescent="0.2">
      <c r="A41">
        <v>2.5</v>
      </c>
      <c r="B41" s="6">
        <v>-1.5</v>
      </c>
      <c r="C41"/>
    </row>
    <row r="42" spans="1:13" x14ac:dyDescent="0.2">
      <c r="A42">
        <v>2.5</v>
      </c>
      <c r="B42" s="6">
        <v>1.5</v>
      </c>
      <c r="C42"/>
    </row>
    <row r="43" spans="1:13" x14ac:dyDescent="0.2">
      <c r="C43"/>
    </row>
    <row r="44" spans="1:13" x14ac:dyDescent="0.2">
      <c r="C44"/>
    </row>
    <row r="45" spans="1:13" x14ac:dyDescent="0.2">
      <c r="C45"/>
    </row>
    <row r="46" spans="1:13" x14ac:dyDescent="0.2">
      <c r="C46"/>
    </row>
    <row r="47" spans="1:13" x14ac:dyDescent="0.2">
      <c r="C47"/>
    </row>
    <row r="48" spans="1:13" x14ac:dyDescent="0.2">
      <c r="C48"/>
    </row>
    <row r="49" spans="3:3" x14ac:dyDescent="0.2">
      <c r="C49"/>
    </row>
    <row r="50" spans="3:3" x14ac:dyDescent="0.2">
      <c r="C50"/>
    </row>
    <row r="51" spans="3:3" x14ac:dyDescent="0.2">
      <c r="C51"/>
    </row>
    <row r="52" spans="3:3" x14ac:dyDescent="0.2">
      <c r="C52"/>
    </row>
    <row r="53" spans="3:3" x14ac:dyDescent="0.2">
      <c r="C53"/>
    </row>
    <row r="54" spans="3:3" x14ac:dyDescent="0.2">
      <c r="C54"/>
    </row>
    <row r="55" spans="3:3" x14ac:dyDescent="0.2">
      <c r="C55"/>
    </row>
    <row r="56" spans="3:3" x14ac:dyDescent="0.2">
      <c r="C56"/>
    </row>
    <row r="57" spans="3:3" x14ac:dyDescent="0.2">
      <c r="C57"/>
    </row>
    <row r="58" spans="3:3" x14ac:dyDescent="0.2">
      <c r="C58"/>
    </row>
    <row r="59" spans="3:3" x14ac:dyDescent="0.2">
      <c r="C59"/>
    </row>
    <row r="60" spans="3:3" x14ac:dyDescent="0.2">
      <c r="C60"/>
    </row>
    <row r="61" spans="3:3" x14ac:dyDescent="0.2">
      <c r="C61"/>
    </row>
    <row r="62" spans="3:3" x14ac:dyDescent="0.2">
      <c r="C62"/>
    </row>
    <row r="63" spans="3:3" x14ac:dyDescent="0.2">
      <c r="C63"/>
    </row>
    <row r="64" spans="3:3" x14ac:dyDescent="0.2">
      <c r="C64"/>
    </row>
    <row r="65" spans="3:3" x14ac:dyDescent="0.2">
      <c r="C65"/>
    </row>
    <row r="66" spans="3:3" x14ac:dyDescent="0.2">
      <c r="C66"/>
    </row>
    <row r="67" spans="3:3" x14ac:dyDescent="0.2">
      <c r="C67"/>
    </row>
    <row r="68" spans="3:3" x14ac:dyDescent="0.2">
      <c r="C68"/>
    </row>
    <row r="69" spans="3:3" x14ac:dyDescent="0.2">
      <c r="C69"/>
    </row>
    <row r="70" spans="3:3" x14ac:dyDescent="0.2">
      <c r="C70"/>
    </row>
    <row r="71" spans="3:3" x14ac:dyDescent="0.2">
      <c r="C71"/>
    </row>
    <row r="72" spans="3:3" x14ac:dyDescent="0.2">
      <c r="C72"/>
    </row>
    <row r="73" spans="3:3" x14ac:dyDescent="0.2">
      <c r="C73"/>
    </row>
    <row r="74" spans="3:3" x14ac:dyDescent="0.2">
      <c r="C74"/>
    </row>
    <row r="75" spans="3:3" x14ac:dyDescent="0.2">
      <c r="C75"/>
    </row>
    <row r="76" spans="3:3" x14ac:dyDescent="0.2">
      <c r="C76"/>
    </row>
    <row r="77" spans="3:3" x14ac:dyDescent="0.2">
      <c r="C77"/>
    </row>
    <row r="78" spans="3:3" x14ac:dyDescent="0.2">
      <c r="C78"/>
    </row>
    <row r="79" spans="3:3" x14ac:dyDescent="0.2">
      <c r="C79"/>
    </row>
    <row r="80" spans="3:3" x14ac:dyDescent="0.2">
      <c r="C80"/>
    </row>
    <row r="81" spans="3:3" x14ac:dyDescent="0.2">
      <c r="C81"/>
    </row>
    <row r="82" spans="3:3" x14ac:dyDescent="0.2">
      <c r="C82"/>
    </row>
    <row r="83" spans="3:3" x14ac:dyDescent="0.2">
      <c r="C83"/>
    </row>
    <row r="84" spans="3:3" x14ac:dyDescent="0.2">
      <c r="C84"/>
    </row>
    <row r="85" spans="3:3" x14ac:dyDescent="0.2">
      <c r="C85"/>
    </row>
    <row r="86" spans="3:3" x14ac:dyDescent="0.2">
      <c r="C86"/>
    </row>
    <row r="87" spans="3:3" x14ac:dyDescent="0.2">
      <c r="C87"/>
    </row>
    <row r="88" spans="3:3" x14ac:dyDescent="0.2">
      <c r="C88"/>
    </row>
    <row r="89" spans="3:3" x14ac:dyDescent="0.2">
      <c r="C89"/>
    </row>
    <row r="90" spans="3:3" x14ac:dyDescent="0.2">
      <c r="C90"/>
    </row>
    <row r="91" spans="3:3" x14ac:dyDescent="0.2">
      <c r="C91"/>
    </row>
    <row r="92" spans="3:3" x14ac:dyDescent="0.2">
      <c r="C92"/>
    </row>
    <row r="93" spans="3:3" x14ac:dyDescent="0.2">
      <c r="C93"/>
    </row>
    <row r="94" spans="3:3" x14ac:dyDescent="0.2">
      <c r="C94"/>
    </row>
    <row r="95" spans="3:3" x14ac:dyDescent="0.2">
      <c r="C95"/>
    </row>
    <row r="96" spans="3:3" x14ac:dyDescent="0.2">
      <c r="C96"/>
    </row>
    <row r="97" spans="3:3" x14ac:dyDescent="0.2">
      <c r="C97"/>
    </row>
    <row r="98" spans="3:3" x14ac:dyDescent="0.2">
      <c r="C98"/>
    </row>
    <row r="99" spans="3:3" x14ac:dyDescent="0.2">
      <c r="C99"/>
    </row>
    <row r="100" spans="3:3" x14ac:dyDescent="0.2">
      <c r="C100"/>
    </row>
    <row r="101" spans="3:3" x14ac:dyDescent="0.2">
      <c r="C101"/>
    </row>
    <row r="102" spans="3:3" x14ac:dyDescent="0.2">
      <c r="C102"/>
    </row>
    <row r="103" spans="3:3" x14ac:dyDescent="0.2">
      <c r="C103"/>
    </row>
    <row r="104" spans="3:3" x14ac:dyDescent="0.2">
      <c r="C104"/>
    </row>
    <row r="105" spans="3:3" x14ac:dyDescent="0.2">
      <c r="C105"/>
    </row>
    <row r="106" spans="3:3" x14ac:dyDescent="0.2">
      <c r="C106"/>
    </row>
    <row r="107" spans="3:3" x14ac:dyDescent="0.2">
      <c r="C107"/>
    </row>
    <row r="108" spans="3:3" x14ac:dyDescent="0.2">
      <c r="C108"/>
    </row>
    <row r="109" spans="3:3" x14ac:dyDescent="0.2">
      <c r="C109"/>
    </row>
    <row r="110" spans="3:3" x14ac:dyDescent="0.2">
      <c r="C110"/>
    </row>
    <row r="111" spans="3:3" x14ac:dyDescent="0.2">
      <c r="C111"/>
    </row>
    <row r="112" spans="3:3" x14ac:dyDescent="0.2">
      <c r="C112"/>
    </row>
    <row r="113" spans="3:3" x14ac:dyDescent="0.2">
      <c r="C113"/>
    </row>
    <row r="114" spans="3:3" x14ac:dyDescent="0.2">
      <c r="C114"/>
    </row>
    <row r="115" spans="3:3" x14ac:dyDescent="0.2">
      <c r="C115"/>
    </row>
    <row r="116" spans="3:3" x14ac:dyDescent="0.2">
      <c r="C116"/>
    </row>
    <row r="117" spans="3:3" x14ac:dyDescent="0.2">
      <c r="C117"/>
    </row>
    <row r="118" spans="3:3" x14ac:dyDescent="0.2">
      <c r="C118"/>
    </row>
    <row r="119" spans="3:3" x14ac:dyDescent="0.2">
      <c r="C119"/>
    </row>
    <row r="120" spans="3:3" x14ac:dyDescent="0.2">
      <c r="C120"/>
    </row>
    <row r="121" spans="3:3" x14ac:dyDescent="0.2">
      <c r="C121"/>
    </row>
    <row r="122" spans="3:3" x14ac:dyDescent="0.2">
      <c r="C122"/>
    </row>
    <row r="123" spans="3:3" x14ac:dyDescent="0.2">
      <c r="C123"/>
    </row>
    <row r="124" spans="3:3" x14ac:dyDescent="0.2">
      <c r="C124"/>
    </row>
    <row r="125" spans="3:3" x14ac:dyDescent="0.2">
      <c r="C125"/>
    </row>
    <row r="126" spans="3:3" x14ac:dyDescent="0.2">
      <c r="C126"/>
    </row>
    <row r="127" spans="3:3" x14ac:dyDescent="0.2">
      <c r="C127"/>
    </row>
    <row r="128" spans="3:3" x14ac:dyDescent="0.2">
      <c r="C128"/>
    </row>
    <row r="129" spans="3:3" x14ac:dyDescent="0.2">
      <c r="C129"/>
    </row>
    <row r="130" spans="3:3" x14ac:dyDescent="0.2">
      <c r="C130"/>
    </row>
    <row r="131" spans="3:3" x14ac:dyDescent="0.2">
      <c r="C131"/>
    </row>
    <row r="132" spans="3:3" x14ac:dyDescent="0.2">
      <c r="C132"/>
    </row>
    <row r="133" spans="3:3" x14ac:dyDescent="0.2">
      <c r="C133"/>
    </row>
    <row r="134" spans="3:3" x14ac:dyDescent="0.2">
      <c r="C134"/>
    </row>
    <row r="135" spans="3:3" x14ac:dyDescent="0.2">
      <c r="C135"/>
    </row>
    <row r="136" spans="3:3" x14ac:dyDescent="0.2">
      <c r="C136"/>
    </row>
    <row r="137" spans="3:3" x14ac:dyDescent="0.2">
      <c r="C137"/>
    </row>
    <row r="138" spans="3:3" x14ac:dyDescent="0.2">
      <c r="C138"/>
    </row>
    <row r="139" spans="3:3" x14ac:dyDescent="0.2">
      <c r="C139"/>
    </row>
    <row r="140" spans="3:3" x14ac:dyDescent="0.2">
      <c r="C140"/>
    </row>
    <row r="141" spans="3:3" x14ac:dyDescent="0.2">
      <c r="C141"/>
    </row>
    <row r="142" spans="3:3" x14ac:dyDescent="0.2">
      <c r="C142"/>
    </row>
    <row r="143" spans="3:3" x14ac:dyDescent="0.2">
      <c r="C143"/>
    </row>
    <row r="144" spans="3:3" x14ac:dyDescent="0.2">
      <c r="C144"/>
    </row>
    <row r="145" spans="3:3" x14ac:dyDescent="0.2">
      <c r="C145"/>
    </row>
    <row r="146" spans="3:3" x14ac:dyDescent="0.2">
      <c r="C146"/>
    </row>
    <row r="147" spans="3:3" x14ac:dyDescent="0.2">
      <c r="C147"/>
    </row>
    <row r="148" spans="3:3" x14ac:dyDescent="0.2">
      <c r="C148"/>
    </row>
    <row r="149" spans="3:3" x14ac:dyDescent="0.2">
      <c r="C149"/>
    </row>
    <row r="150" spans="3:3" x14ac:dyDescent="0.2">
      <c r="C150"/>
    </row>
    <row r="151" spans="3:3" x14ac:dyDescent="0.2">
      <c r="C151"/>
    </row>
    <row r="152" spans="3:3" x14ac:dyDescent="0.2">
      <c r="C152"/>
    </row>
    <row r="153" spans="3:3" x14ac:dyDescent="0.2">
      <c r="C153"/>
    </row>
    <row r="154" spans="3:3" x14ac:dyDescent="0.2">
      <c r="C154"/>
    </row>
    <row r="155" spans="3:3" x14ac:dyDescent="0.2">
      <c r="C155"/>
    </row>
    <row r="156" spans="3:3" x14ac:dyDescent="0.2">
      <c r="C156"/>
    </row>
    <row r="157" spans="3:3" x14ac:dyDescent="0.2">
      <c r="C157"/>
    </row>
    <row r="158" spans="3:3" x14ac:dyDescent="0.2">
      <c r="C158"/>
    </row>
    <row r="159" spans="3:3" x14ac:dyDescent="0.2">
      <c r="C159"/>
    </row>
    <row r="160" spans="3:3" x14ac:dyDescent="0.2">
      <c r="C160"/>
    </row>
  </sheetData>
  <mergeCells count="2">
    <mergeCell ref="C26:G26"/>
    <mergeCell ref="I26:L26"/>
  </mergeCells>
  <hyperlinks>
    <hyperlink ref="A3" location="Contents!A1" display="Return to Contents"/>
  </hyperlinks>
  <pageMargins left="0.75" right="0.75" top="1" bottom="1" header="0.5" footer="0.5"/>
  <pageSetup scale="89" fitToHeight="2" orientation="landscape" r:id="rId1"/>
  <headerFooter alignWithMargins="0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2:R52"/>
  <sheetViews>
    <sheetView workbookViewId="0"/>
  </sheetViews>
  <sheetFormatPr defaultRowHeight="12.75" x14ac:dyDescent="0.2"/>
  <cols>
    <col min="17" max="17" width="34.85546875" customWidth="1"/>
    <col min="18" max="18" width="14.42578125" customWidth="1"/>
  </cols>
  <sheetData>
    <row r="2" spans="1:18" ht="15.75" x14ac:dyDescent="0.25">
      <c r="A2" s="44" t="s">
        <v>547</v>
      </c>
    </row>
    <row r="3" spans="1:18" x14ac:dyDescent="0.2">
      <c r="A3" s="22" t="s">
        <v>16</v>
      </c>
      <c r="B3" s="384"/>
      <c r="C3" s="384"/>
      <c r="D3" s="384"/>
      <c r="E3" s="384"/>
      <c r="F3" s="384"/>
      <c r="G3" s="384"/>
      <c r="H3" s="384"/>
      <c r="I3" s="384"/>
      <c r="J3" s="384"/>
      <c r="K3" s="384"/>
    </row>
    <row r="4" spans="1:18" x14ac:dyDescent="0.2">
      <c r="A4" s="384"/>
      <c r="B4" s="384"/>
      <c r="C4" s="384"/>
      <c r="D4" s="384"/>
      <c r="E4" s="384"/>
      <c r="F4" s="384"/>
      <c r="G4" s="384"/>
      <c r="H4" s="384"/>
      <c r="I4" s="384"/>
      <c r="J4" s="384"/>
      <c r="K4" s="384"/>
    </row>
    <row r="5" spans="1:18" x14ac:dyDescent="0.2">
      <c r="A5" s="384"/>
      <c r="B5" s="384"/>
      <c r="C5" s="384"/>
      <c r="D5" s="384"/>
      <c r="E5" s="384"/>
      <c r="F5" s="384"/>
      <c r="G5" s="384"/>
      <c r="H5" s="384"/>
      <c r="I5" s="384"/>
      <c r="J5" s="384"/>
      <c r="K5" s="384"/>
      <c r="Q5" s="182" t="s">
        <v>369</v>
      </c>
      <c r="R5" s="183"/>
    </row>
    <row r="6" spans="1:18" x14ac:dyDescent="0.2">
      <c r="A6" s="384"/>
      <c r="B6" s="384"/>
      <c r="C6" s="384"/>
      <c r="D6" s="384"/>
      <c r="E6" s="384"/>
      <c r="F6" s="384"/>
      <c r="G6" s="384"/>
      <c r="H6" s="384"/>
      <c r="I6" s="384"/>
      <c r="J6" s="384"/>
      <c r="K6" s="384"/>
      <c r="Q6" s="226" t="s">
        <v>411</v>
      </c>
      <c r="R6" s="227" t="s">
        <v>412</v>
      </c>
    </row>
    <row r="7" spans="1:18" x14ac:dyDescent="0.2">
      <c r="A7" s="384"/>
      <c r="B7" s="384"/>
      <c r="C7" s="384"/>
      <c r="D7" s="384"/>
      <c r="E7" s="384"/>
      <c r="F7" s="384"/>
      <c r="G7" s="384"/>
      <c r="H7" s="384"/>
      <c r="I7" s="384"/>
      <c r="J7" s="384"/>
      <c r="K7" s="384"/>
    </row>
    <row r="8" spans="1:18" x14ac:dyDescent="0.2">
      <c r="A8" s="384"/>
      <c r="B8" s="384"/>
      <c r="C8" s="384"/>
      <c r="D8" s="384"/>
      <c r="E8" s="384"/>
      <c r="F8" s="384"/>
      <c r="G8" s="384"/>
      <c r="H8" s="384"/>
      <c r="I8" s="384"/>
      <c r="J8" s="384"/>
      <c r="K8" s="384"/>
    </row>
    <row r="9" spans="1:18" x14ac:dyDescent="0.2">
      <c r="A9" s="384"/>
      <c r="B9" s="384"/>
      <c r="C9" s="384"/>
      <c r="D9" s="384"/>
      <c r="E9" s="384"/>
      <c r="F9" s="384"/>
      <c r="G9" s="384"/>
      <c r="H9" s="384"/>
      <c r="I9" s="384"/>
      <c r="J9" s="384"/>
      <c r="K9" s="384"/>
    </row>
    <row r="10" spans="1:18" x14ac:dyDescent="0.2">
      <c r="A10" s="384"/>
      <c r="B10" s="384"/>
      <c r="C10" s="384"/>
      <c r="D10" s="384"/>
      <c r="E10" s="384"/>
      <c r="F10" s="384"/>
      <c r="G10" s="384"/>
      <c r="H10" s="384"/>
      <c r="I10" s="384"/>
      <c r="J10" s="384"/>
      <c r="K10" s="384"/>
    </row>
    <row r="11" spans="1:18" x14ac:dyDescent="0.2">
      <c r="A11" s="384"/>
      <c r="B11" s="384"/>
      <c r="C11" s="384"/>
      <c r="D11" s="384"/>
      <c r="E11" s="384"/>
      <c r="F11" s="384"/>
      <c r="G11" s="384"/>
      <c r="H11" s="384"/>
      <c r="I11" s="384"/>
      <c r="J11" s="384"/>
      <c r="K11" s="384"/>
    </row>
    <row r="12" spans="1:18" x14ac:dyDescent="0.2">
      <c r="A12" s="384"/>
      <c r="B12" s="384"/>
      <c r="C12" s="384"/>
      <c r="D12" s="384"/>
      <c r="E12" s="384"/>
      <c r="F12" s="384"/>
      <c r="G12" s="384"/>
      <c r="H12" s="384"/>
      <c r="I12" s="384"/>
      <c r="J12" s="384"/>
      <c r="K12" s="384"/>
    </row>
    <row r="13" spans="1:18" x14ac:dyDescent="0.2">
      <c r="A13" s="384"/>
      <c r="B13" s="384"/>
      <c r="C13" s="384"/>
      <c r="D13" s="384"/>
      <c r="E13" s="384"/>
      <c r="F13" s="384"/>
      <c r="G13" s="384"/>
      <c r="H13" s="384"/>
      <c r="I13" s="384"/>
      <c r="J13" s="384"/>
      <c r="K13" s="384"/>
    </row>
    <row r="14" spans="1:18" x14ac:dyDescent="0.2">
      <c r="A14" s="384"/>
      <c r="B14" s="384"/>
      <c r="C14" s="384"/>
      <c r="D14" s="384"/>
      <c r="E14" s="384"/>
      <c r="F14" s="384"/>
      <c r="G14" s="384"/>
      <c r="H14" s="384"/>
      <c r="I14" s="384"/>
      <c r="J14" s="384"/>
      <c r="K14" s="384"/>
    </row>
    <row r="15" spans="1:18" x14ac:dyDescent="0.2">
      <c r="A15" s="384"/>
      <c r="B15" s="384"/>
      <c r="C15" s="384"/>
      <c r="D15" s="384"/>
      <c r="E15" s="384"/>
      <c r="F15" s="384"/>
      <c r="G15" s="384"/>
      <c r="H15" s="384"/>
      <c r="I15" s="384"/>
      <c r="J15" s="384"/>
      <c r="K15" s="384"/>
    </row>
    <row r="16" spans="1:18" x14ac:dyDescent="0.2">
      <c r="A16" s="384"/>
      <c r="B16" s="384"/>
      <c r="C16" s="384"/>
      <c r="D16" s="384"/>
      <c r="E16" s="384"/>
      <c r="F16" s="384"/>
      <c r="G16" s="384"/>
      <c r="H16" s="384"/>
      <c r="I16" s="384"/>
      <c r="J16" s="384"/>
      <c r="K16" s="384"/>
    </row>
    <row r="17" spans="1:11" x14ac:dyDescent="0.2">
      <c r="A17" s="384"/>
      <c r="B17" s="384"/>
      <c r="C17" s="384"/>
      <c r="D17" s="384"/>
      <c r="E17" s="384"/>
      <c r="F17" s="384"/>
      <c r="G17" s="384"/>
      <c r="H17" s="384"/>
      <c r="I17" s="384"/>
      <c r="J17" s="384"/>
      <c r="K17" s="384"/>
    </row>
    <row r="18" spans="1:11" x14ac:dyDescent="0.2">
      <c r="A18" s="384"/>
      <c r="B18" s="384"/>
      <c r="C18" s="384"/>
      <c r="D18" s="384"/>
      <c r="E18" s="384"/>
      <c r="F18" s="384"/>
      <c r="G18" s="384"/>
      <c r="H18" s="384"/>
      <c r="I18" s="384"/>
      <c r="J18" s="384"/>
      <c r="K18" s="384"/>
    </row>
    <row r="19" spans="1:11" x14ac:dyDescent="0.2">
      <c r="A19" s="384"/>
      <c r="B19" s="384"/>
      <c r="C19" s="384"/>
      <c r="D19" s="384"/>
      <c r="E19" s="384"/>
      <c r="F19" s="384"/>
      <c r="G19" s="384"/>
      <c r="H19" s="384"/>
      <c r="I19" s="384"/>
      <c r="J19" s="384"/>
      <c r="K19" s="384"/>
    </row>
    <row r="20" spans="1:11" x14ac:dyDescent="0.2">
      <c r="A20" s="384"/>
      <c r="B20" s="384"/>
      <c r="C20" s="384"/>
      <c r="D20" s="384"/>
      <c r="E20" s="384"/>
      <c r="F20" s="384"/>
      <c r="G20" s="384"/>
      <c r="H20" s="384"/>
      <c r="I20" s="384"/>
      <c r="J20" s="384"/>
      <c r="K20" s="384"/>
    </row>
    <row r="21" spans="1:11" x14ac:dyDescent="0.2">
      <c r="A21" s="384"/>
      <c r="B21" s="384"/>
      <c r="C21" s="384"/>
      <c r="D21" s="384"/>
      <c r="E21" s="384"/>
      <c r="F21" s="384"/>
      <c r="G21" s="384"/>
      <c r="H21" s="384"/>
      <c r="I21" s="384"/>
      <c r="J21" s="384"/>
      <c r="K21" s="384"/>
    </row>
    <row r="22" spans="1:11" x14ac:dyDescent="0.2">
      <c r="A22" s="384"/>
      <c r="B22" s="384"/>
      <c r="C22" s="384"/>
      <c r="D22" s="384"/>
      <c r="E22" s="384"/>
      <c r="F22" s="384"/>
      <c r="G22" s="384"/>
      <c r="H22" s="384"/>
      <c r="I22" s="384"/>
      <c r="J22" s="384"/>
      <c r="K22" s="384"/>
    </row>
    <row r="23" spans="1:11" x14ac:dyDescent="0.2">
      <c r="A23" s="384"/>
      <c r="B23" s="384"/>
      <c r="C23" s="384"/>
      <c r="D23" s="384"/>
      <c r="E23" s="384"/>
      <c r="F23" s="384"/>
      <c r="G23" s="384"/>
      <c r="H23" s="384"/>
      <c r="I23" s="384"/>
      <c r="J23" s="384"/>
      <c r="K23" s="384"/>
    </row>
    <row r="24" spans="1:11" x14ac:dyDescent="0.2">
      <c r="A24" s="384"/>
      <c r="B24" s="384"/>
      <c r="C24" s="384"/>
      <c r="D24" s="384"/>
      <c r="E24" s="384"/>
      <c r="F24" s="384"/>
      <c r="G24" s="384"/>
      <c r="H24" s="384"/>
      <c r="I24" s="384"/>
      <c r="J24" s="384"/>
      <c r="K24" s="384"/>
    </row>
    <row r="25" spans="1:11" x14ac:dyDescent="0.2">
      <c r="B25" s="23"/>
    </row>
    <row r="26" spans="1:11" x14ac:dyDescent="0.2">
      <c r="B26" s="23"/>
    </row>
    <row r="27" spans="1:11" x14ac:dyDescent="0.2">
      <c r="A27" s="9"/>
      <c r="B27" s="418" t="s">
        <v>411</v>
      </c>
    </row>
    <row r="28" spans="1:11" x14ac:dyDescent="0.2">
      <c r="A28">
        <v>2001</v>
      </c>
      <c r="B28" s="13">
        <v>6.5769924332999996E-2</v>
      </c>
    </row>
    <row r="29" spans="1:11" x14ac:dyDescent="0.2">
      <c r="A29">
        <v>2002</v>
      </c>
      <c r="B29" s="13">
        <v>6.0721109483000003E-2</v>
      </c>
    </row>
    <row r="30" spans="1:11" x14ac:dyDescent="0.2">
      <c r="A30">
        <v>2003</v>
      </c>
      <c r="B30" s="13">
        <v>6.5889692127999999E-2</v>
      </c>
    </row>
    <row r="31" spans="1:11" x14ac:dyDescent="0.2">
      <c r="A31">
        <v>2004</v>
      </c>
      <c r="B31" s="13">
        <v>7.1331804967999998E-2</v>
      </c>
    </row>
    <row r="32" spans="1:11" x14ac:dyDescent="0.2">
      <c r="A32">
        <v>2005</v>
      </c>
      <c r="B32" s="13">
        <v>8.0227309122000004E-2</v>
      </c>
    </row>
    <row r="33" spans="1:2" x14ac:dyDescent="0.2">
      <c r="A33">
        <v>2006</v>
      </c>
      <c r="B33" s="13">
        <v>8.3876457488000003E-2</v>
      </c>
    </row>
    <row r="34" spans="1:2" x14ac:dyDescent="0.2">
      <c r="A34">
        <v>2007</v>
      </c>
      <c r="B34" s="13">
        <v>8.5366501720999993E-2</v>
      </c>
    </row>
    <row r="35" spans="1:2" x14ac:dyDescent="0.2">
      <c r="A35">
        <v>2008</v>
      </c>
      <c r="B35" s="13">
        <v>9.5771286846999995E-2</v>
      </c>
    </row>
    <row r="36" spans="1:2" x14ac:dyDescent="0.2">
      <c r="A36">
        <v>2009</v>
      </c>
      <c r="B36" s="13">
        <v>7.3799616205999993E-2</v>
      </c>
    </row>
    <row r="37" spans="1:2" x14ac:dyDescent="0.2">
      <c r="A37">
        <v>2010</v>
      </c>
      <c r="B37" s="13">
        <v>8.0951678321000003E-2</v>
      </c>
    </row>
    <row r="38" spans="1:2" x14ac:dyDescent="0.2">
      <c r="A38">
        <v>2011</v>
      </c>
      <c r="B38" s="13">
        <v>8.9525252311999995E-2</v>
      </c>
    </row>
    <row r="39" spans="1:2" x14ac:dyDescent="0.2">
      <c r="A39">
        <v>2012</v>
      </c>
      <c r="B39" s="13">
        <v>8.3654199703000004E-2</v>
      </c>
    </row>
    <row r="40" spans="1:2" x14ac:dyDescent="0.2">
      <c r="A40">
        <v>2013</v>
      </c>
      <c r="B40" s="13">
        <v>8.1976495134999994E-2</v>
      </c>
    </row>
    <row r="41" spans="1:2" x14ac:dyDescent="0.2">
      <c r="A41">
        <v>2014</v>
      </c>
      <c r="B41" s="13">
        <v>7.9607922351000004E-2</v>
      </c>
    </row>
    <row r="42" spans="1:2" x14ac:dyDescent="0.2">
      <c r="A42">
        <v>2015</v>
      </c>
      <c r="B42" s="13">
        <v>6.1915938338E-2</v>
      </c>
    </row>
    <row r="43" spans="1:2" x14ac:dyDescent="0.2">
      <c r="A43">
        <v>2016</v>
      </c>
      <c r="B43" s="13">
        <v>5.5532564654E-2</v>
      </c>
    </row>
    <row r="44" spans="1:2" x14ac:dyDescent="0.2">
      <c r="A44">
        <v>2017</v>
      </c>
      <c r="B44" s="13">
        <v>5.8957737476999998E-2</v>
      </c>
    </row>
    <row r="45" spans="1:2" x14ac:dyDescent="0.2">
      <c r="A45">
        <v>2018</v>
      </c>
      <c r="B45" s="13">
        <v>6.3001273805999999E-2</v>
      </c>
    </row>
    <row r="46" spans="1:2" x14ac:dyDescent="0.2">
      <c r="A46">
        <v>2019</v>
      </c>
      <c r="B46" s="13">
        <v>5.6848966161999998E-2</v>
      </c>
    </row>
    <row r="47" spans="1:2" x14ac:dyDescent="0.2">
      <c r="A47" s="9">
        <v>2020</v>
      </c>
      <c r="B47" s="13">
        <v>5.659437372E-2</v>
      </c>
    </row>
    <row r="48" spans="1:2" x14ac:dyDescent="0.2">
      <c r="A48" s="370" t="s">
        <v>549</v>
      </c>
    </row>
    <row r="50" spans="1:2" x14ac:dyDescent="0.2">
      <c r="A50" s="5"/>
      <c r="B50" s="244" t="s">
        <v>368</v>
      </c>
    </row>
    <row r="51" spans="1:2" x14ac:dyDescent="0.2">
      <c r="A51">
        <v>18.5</v>
      </c>
      <c r="B51" s="2">
        <v>0</v>
      </c>
    </row>
    <row r="52" spans="1:2" x14ac:dyDescent="0.2">
      <c r="A52">
        <v>18.5</v>
      </c>
      <c r="B52" s="2">
        <v>1</v>
      </c>
    </row>
  </sheetData>
  <phoneticPr fontId="0" type="noConversion"/>
  <hyperlinks>
    <hyperlink ref="A3" location="Contents!A1" display="Return to Contents"/>
  </hyperlinks>
  <pageMargins left="0.75" right="0.75" top="1" bottom="1" header="0.5" footer="0.5"/>
  <pageSetup scale="89" fitToHeight="2" orientation="landscape" r:id="rId1"/>
  <headerFooter alignWithMargins="0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/>
  <dimension ref="A2:R38"/>
  <sheetViews>
    <sheetView workbookViewId="0"/>
  </sheetViews>
  <sheetFormatPr defaultRowHeight="12.75" x14ac:dyDescent="0.2"/>
  <cols>
    <col min="1" max="1" width="12.7109375" customWidth="1"/>
    <col min="17" max="17" width="16.7109375" customWidth="1"/>
    <col min="18" max="18" width="22.7109375" customWidth="1"/>
  </cols>
  <sheetData>
    <row r="2" spans="1:18" ht="15.75" x14ac:dyDescent="0.25">
      <c r="A2" s="44" t="s">
        <v>547</v>
      </c>
    </row>
    <row r="3" spans="1:18" x14ac:dyDescent="0.2">
      <c r="A3" s="22" t="s">
        <v>16</v>
      </c>
    </row>
    <row r="4" spans="1:18" x14ac:dyDescent="0.2">
      <c r="A4" s="384"/>
      <c r="B4" s="384"/>
      <c r="C4" s="384"/>
      <c r="D4" s="384"/>
      <c r="E4" s="384"/>
      <c r="F4" s="384"/>
      <c r="G4" s="384"/>
      <c r="H4" s="384"/>
      <c r="I4" s="384"/>
      <c r="J4" s="384"/>
      <c r="K4" s="384"/>
      <c r="L4" s="119"/>
    </row>
    <row r="5" spans="1:18" x14ac:dyDescent="0.2">
      <c r="A5" s="384"/>
      <c r="B5" s="384"/>
      <c r="C5" s="384"/>
      <c r="D5" s="384"/>
      <c r="E5" s="384"/>
      <c r="F5" s="384"/>
      <c r="G5" s="384"/>
      <c r="H5" s="384"/>
      <c r="I5" s="384"/>
      <c r="J5" s="384"/>
      <c r="K5" s="384"/>
      <c r="L5" s="119"/>
      <c r="Q5" s="182" t="s">
        <v>369</v>
      </c>
      <c r="R5" s="183"/>
    </row>
    <row r="6" spans="1:18" x14ac:dyDescent="0.2">
      <c r="A6" s="384"/>
      <c r="B6" s="384"/>
      <c r="C6" s="384"/>
      <c r="D6" s="384"/>
      <c r="E6" s="384"/>
      <c r="F6" s="384"/>
      <c r="G6" s="384"/>
      <c r="H6" s="384"/>
      <c r="I6" s="384"/>
      <c r="J6" s="384"/>
      <c r="K6" s="384"/>
      <c r="L6" s="119"/>
      <c r="Q6" s="548" t="s">
        <v>418</v>
      </c>
      <c r="R6" s="318" t="s">
        <v>419</v>
      </c>
    </row>
    <row r="7" spans="1:18" x14ac:dyDescent="0.2">
      <c r="A7" s="384"/>
      <c r="B7" s="384"/>
      <c r="C7" s="384"/>
      <c r="D7" s="384"/>
      <c r="E7" s="384"/>
      <c r="F7" s="384"/>
      <c r="G7" s="384"/>
      <c r="H7" s="384"/>
      <c r="I7" s="384"/>
      <c r="J7" s="384"/>
      <c r="K7" s="384"/>
      <c r="Q7" s="340" t="s">
        <v>415</v>
      </c>
      <c r="R7" s="553" t="s">
        <v>420</v>
      </c>
    </row>
    <row r="8" spans="1:18" x14ac:dyDescent="0.2">
      <c r="A8" s="384"/>
      <c r="B8" s="384"/>
      <c r="C8" s="384"/>
      <c r="D8" s="384"/>
      <c r="E8" s="384"/>
      <c r="F8" s="384"/>
      <c r="G8" s="384"/>
      <c r="H8" s="384"/>
      <c r="I8" s="384"/>
      <c r="J8" s="384"/>
      <c r="K8" s="384"/>
    </row>
    <row r="9" spans="1:18" x14ac:dyDescent="0.2">
      <c r="A9" s="384"/>
      <c r="B9" s="384"/>
      <c r="C9" s="384"/>
      <c r="D9" s="384"/>
      <c r="E9" s="384"/>
      <c r="F9" s="384"/>
      <c r="G9" s="384"/>
      <c r="H9" s="384"/>
      <c r="I9" s="384"/>
      <c r="J9" s="384"/>
      <c r="K9" s="384"/>
    </row>
    <row r="10" spans="1:18" x14ac:dyDescent="0.2">
      <c r="A10" s="384"/>
      <c r="B10" s="384"/>
      <c r="C10" s="384"/>
      <c r="D10" s="384"/>
      <c r="E10" s="384"/>
      <c r="F10" s="384"/>
      <c r="G10" s="384"/>
      <c r="H10" s="384"/>
      <c r="I10" s="384"/>
      <c r="J10" s="384"/>
      <c r="K10" s="384"/>
    </row>
    <row r="11" spans="1:18" x14ac:dyDescent="0.2">
      <c r="A11" s="384"/>
      <c r="B11" s="384"/>
      <c r="C11" s="384"/>
      <c r="D11" s="384"/>
      <c r="E11" s="384"/>
      <c r="F11" s="384"/>
      <c r="G11" s="384"/>
      <c r="H11" s="384"/>
      <c r="I11" s="384"/>
      <c r="J11" s="384"/>
      <c r="K11" s="384"/>
    </row>
    <row r="12" spans="1:18" x14ac:dyDescent="0.2">
      <c r="A12" s="384"/>
      <c r="B12" s="384"/>
      <c r="C12" s="384"/>
      <c r="D12" s="384"/>
      <c r="E12" s="384"/>
      <c r="F12" s="384"/>
      <c r="G12" s="384"/>
      <c r="H12" s="384"/>
      <c r="I12" s="384"/>
      <c r="J12" s="384"/>
      <c r="K12" s="384"/>
    </row>
    <row r="13" spans="1:18" x14ac:dyDescent="0.2">
      <c r="A13" s="384"/>
      <c r="B13" s="384"/>
      <c r="C13" s="384"/>
      <c r="D13" s="384"/>
      <c r="E13" s="384"/>
      <c r="F13" s="384"/>
      <c r="G13" s="384"/>
      <c r="H13" s="384"/>
      <c r="I13" s="384"/>
      <c r="J13" s="384"/>
      <c r="K13" s="384"/>
    </row>
    <row r="14" spans="1:18" x14ac:dyDescent="0.2">
      <c r="A14" s="384"/>
      <c r="B14" s="384"/>
      <c r="C14" s="384"/>
      <c r="D14" s="384"/>
      <c r="E14" s="384"/>
      <c r="F14" s="384"/>
      <c r="G14" s="384"/>
      <c r="H14" s="384"/>
      <c r="I14" s="384"/>
      <c r="J14" s="384"/>
      <c r="K14" s="384"/>
    </row>
    <row r="15" spans="1:18" x14ac:dyDescent="0.2">
      <c r="A15" s="384"/>
      <c r="B15" s="384"/>
      <c r="C15" s="384"/>
      <c r="D15" s="384"/>
      <c r="E15" s="384"/>
      <c r="F15" s="384"/>
      <c r="G15" s="384"/>
      <c r="H15" s="384"/>
      <c r="I15" s="384"/>
      <c r="J15" s="384"/>
      <c r="K15" s="384"/>
    </row>
    <row r="16" spans="1:18" x14ac:dyDescent="0.2">
      <c r="A16" s="384"/>
      <c r="B16" s="384"/>
      <c r="C16" s="384"/>
      <c r="D16" s="384"/>
      <c r="E16" s="384"/>
      <c r="F16" s="384"/>
      <c r="G16" s="384"/>
      <c r="H16" s="384"/>
      <c r="I16" s="384"/>
      <c r="J16" s="384"/>
      <c r="K16" s="384"/>
    </row>
    <row r="17" spans="1:11" x14ac:dyDescent="0.2">
      <c r="A17" s="384"/>
      <c r="B17" s="384"/>
      <c r="C17" s="384"/>
      <c r="D17" s="384"/>
      <c r="E17" s="384"/>
      <c r="F17" s="384"/>
      <c r="G17" s="384"/>
      <c r="H17" s="384"/>
      <c r="I17" s="384"/>
      <c r="J17" s="384"/>
      <c r="K17" s="384"/>
    </row>
    <row r="18" spans="1:11" x14ac:dyDescent="0.2">
      <c r="A18" s="384"/>
      <c r="B18" s="384"/>
      <c r="C18" s="384"/>
      <c r="D18" s="384"/>
      <c r="E18" s="384"/>
      <c r="F18" s="384"/>
      <c r="G18" s="384"/>
      <c r="H18" s="384"/>
      <c r="I18" s="384"/>
      <c r="J18" s="384"/>
      <c r="K18" s="384"/>
    </row>
    <row r="19" spans="1:11" x14ac:dyDescent="0.2">
      <c r="A19" s="384"/>
      <c r="B19" s="384"/>
      <c r="C19" s="384"/>
      <c r="D19" s="384"/>
      <c r="E19" s="384"/>
      <c r="F19" s="384"/>
      <c r="G19" s="384"/>
      <c r="H19" s="384"/>
      <c r="I19" s="384"/>
      <c r="J19" s="384"/>
      <c r="K19" s="384"/>
    </row>
    <row r="20" spans="1:11" x14ac:dyDescent="0.2">
      <c r="A20" s="384"/>
      <c r="B20" s="384"/>
      <c r="C20" s="384"/>
      <c r="D20" s="384"/>
      <c r="E20" s="384"/>
      <c r="F20" s="384"/>
      <c r="G20" s="384"/>
      <c r="H20" s="384"/>
      <c r="I20" s="384"/>
      <c r="J20" s="384"/>
      <c r="K20" s="384"/>
    </row>
    <row r="21" spans="1:11" x14ac:dyDescent="0.2">
      <c r="A21" s="384"/>
      <c r="B21" s="384"/>
      <c r="C21" s="384"/>
      <c r="D21" s="384"/>
      <c r="E21" s="384"/>
      <c r="F21" s="384"/>
      <c r="G21" s="384"/>
      <c r="H21" s="384"/>
      <c r="I21" s="384"/>
      <c r="J21" s="384"/>
      <c r="K21" s="384"/>
    </row>
    <row r="22" spans="1:11" x14ac:dyDescent="0.2">
      <c r="A22" s="384"/>
      <c r="B22" s="384"/>
      <c r="C22" s="384"/>
      <c r="D22" s="384"/>
      <c r="E22" s="384"/>
      <c r="F22" s="384"/>
      <c r="G22" s="384"/>
      <c r="H22" s="384"/>
      <c r="I22" s="384"/>
      <c r="J22" s="384"/>
      <c r="K22" s="384"/>
    </row>
    <row r="23" spans="1:11" x14ac:dyDescent="0.2">
      <c r="A23" s="384"/>
      <c r="B23" s="384"/>
      <c r="C23" s="384"/>
      <c r="D23" s="384"/>
      <c r="E23" s="384"/>
      <c r="F23" s="384"/>
      <c r="G23" s="384"/>
      <c r="H23" s="384"/>
      <c r="I23" s="384"/>
      <c r="J23" s="384"/>
      <c r="K23" s="384"/>
    </row>
    <row r="24" spans="1:11" x14ac:dyDescent="0.2">
      <c r="A24" s="384"/>
      <c r="B24" s="384"/>
      <c r="C24" s="384"/>
      <c r="D24" s="384"/>
      <c r="E24" s="384"/>
      <c r="F24" s="384"/>
      <c r="G24" s="384"/>
      <c r="H24" s="384"/>
      <c r="I24" s="384"/>
      <c r="J24" s="384"/>
      <c r="K24" s="384"/>
    </row>
    <row r="25" spans="1:11" x14ac:dyDescent="0.2">
      <c r="B25" s="567" t="s">
        <v>527</v>
      </c>
      <c r="C25" s="567"/>
      <c r="D25" s="567"/>
      <c r="E25" s="567"/>
      <c r="F25" s="567"/>
    </row>
    <row r="26" spans="1:11" x14ac:dyDescent="0.2">
      <c r="A26" s="18"/>
      <c r="B26" s="89">
        <v>2017</v>
      </c>
      <c r="C26" s="89">
        <v>2018</v>
      </c>
      <c r="D26" s="89">
        <v>2019</v>
      </c>
      <c r="E26" s="89">
        <v>2020</v>
      </c>
      <c r="F26" s="292" t="s">
        <v>579</v>
      </c>
    </row>
    <row r="27" spans="1:11" x14ac:dyDescent="0.2">
      <c r="A27" s="19" t="s">
        <v>102</v>
      </c>
      <c r="B27" s="25">
        <v>55.868993556</v>
      </c>
      <c r="C27" s="25">
        <v>32.634261877999997</v>
      </c>
      <c r="D27" s="25">
        <v>36.729366073000001</v>
      </c>
      <c r="E27" s="25">
        <v>38.954642223999997</v>
      </c>
      <c r="F27" s="293">
        <v>42.577460000000002</v>
      </c>
      <c r="H27" s="25"/>
    </row>
    <row r="28" spans="1:11" x14ac:dyDescent="0.2">
      <c r="A28" s="19" t="s">
        <v>103</v>
      </c>
      <c r="B28" s="25">
        <v>105.56084739000001</v>
      </c>
      <c r="C28" s="25">
        <v>173.88498921999999</v>
      </c>
      <c r="D28" s="25">
        <v>116.71920032</v>
      </c>
      <c r="E28" s="25">
        <v>117.05885433</v>
      </c>
      <c r="F28" s="293">
        <v>122.43899999999999</v>
      </c>
      <c r="H28" s="25"/>
    </row>
    <row r="29" spans="1:11" x14ac:dyDescent="0.2">
      <c r="A29" s="19" t="s">
        <v>104</v>
      </c>
      <c r="B29" s="25">
        <v>241.38897639999999</v>
      </c>
      <c r="C29" s="25">
        <v>269.50545706000003</v>
      </c>
      <c r="D29" s="25">
        <v>237.49126468</v>
      </c>
      <c r="E29" s="25">
        <v>237.89740587</v>
      </c>
      <c r="F29" s="293">
        <v>252.0926</v>
      </c>
      <c r="H29" s="25"/>
    </row>
    <row r="30" spans="1:11" x14ac:dyDescent="0.2">
      <c r="A30" s="19" t="s">
        <v>105</v>
      </c>
      <c r="B30" s="25">
        <v>363.00316829000002</v>
      </c>
      <c r="C30" s="25">
        <v>375.97080256999999</v>
      </c>
      <c r="D30" s="25">
        <v>350.34641947</v>
      </c>
      <c r="E30" s="25">
        <v>350.72960119999999</v>
      </c>
      <c r="F30" s="293">
        <v>356.48590000000002</v>
      </c>
      <c r="H30" s="25"/>
    </row>
    <row r="31" spans="1:11" x14ac:dyDescent="0.2">
      <c r="A31" s="19" t="s">
        <v>106</v>
      </c>
      <c r="B31" s="25">
        <v>291.81427694000001</v>
      </c>
      <c r="C31" s="25">
        <v>351.08252202</v>
      </c>
      <c r="D31" s="25">
        <v>324.10032057000001</v>
      </c>
      <c r="E31" s="25">
        <v>324.52657657999998</v>
      </c>
      <c r="F31" s="293">
        <v>323.35199999999998</v>
      </c>
      <c r="H31" s="25"/>
    </row>
    <row r="32" spans="1:11" x14ac:dyDescent="0.2">
      <c r="A32" s="19" t="s">
        <v>107</v>
      </c>
      <c r="B32" s="25">
        <v>184.32439572000001</v>
      </c>
      <c r="C32" s="25">
        <v>231.44466213000001</v>
      </c>
      <c r="D32" s="25">
        <v>176.31901927000001</v>
      </c>
      <c r="E32" s="25">
        <v>176.76781303999999</v>
      </c>
      <c r="F32" s="293">
        <v>193.1147</v>
      </c>
      <c r="H32" s="25"/>
    </row>
    <row r="33" spans="1:12" x14ac:dyDescent="0.2">
      <c r="A33" s="18" t="s">
        <v>471</v>
      </c>
      <c r="B33" s="72">
        <f>+SUM(B27:B32)</f>
        <v>1241.960658296</v>
      </c>
      <c r="C33" s="72">
        <f>+SUM(C27:C32)</f>
        <v>1434.522694878</v>
      </c>
      <c r="D33" s="72">
        <f>+SUM(D27:D32)</f>
        <v>1241.7055903830001</v>
      </c>
      <c r="E33" s="72">
        <f>+SUM(E27:E32)</f>
        <v>1245.934893244</v>
      </c>
      <c r="F33" s="294">
        <f>+SUM(F27:F32)</f>
        <v>1290.0616600000001</v>
      </c>
    </row>
    <row r="34" spans="1:12" x14ac:dyDescent="0.2">
      <c r="A34" s="370" t="s">
        <v>549</v>
      </c>
    </row>
    <row r="35" spans="1:12" ht="12.75" customHeight="1" x14ac:dyDescent="0.2">
      <c r="A35" s="592" t="str">
        <f>"Note: EIA calculations based on National Oceanic and Atmospheric Administration (NOAA) data. Projections reflect NOAA's 14-16 month outlook."</f>
        <v>Note: EIA calculations based on National Oceanic and Atmospheric Administration (NOAA) data. Projections reflect NOAA's 14-16 month outlook.</v>
      </c>
      <c r="B35" s="592"/>
      <c r="C35" s="592"/>
      <c r="D35" s="592"/>
      <c r="E35" s="592"/>
      <c r="F35" s="592"/>
      <c r="G35" s="592"/>
      <c r="H35" s="592"/>
      <c r="I35" s="592"/>
      <c r="J35" s="592"/>
      <c r="K35" s="592"/>
      <c r="L35" s="273"/>
    </row>
    <row r="36" spans="1:12" x14ac:dyDescent="0.2">
      <c r="A36" s="592"/>
      <c r="B36" s="592"/>
      <c r="C36" s="592"/>
      <c r="D36" s="592"/>
      <c r="E36" s="592"/>
      <c r="F36" s="592"/>
      <c r="G36" s="592"/>
      <c r="H36" s="592"/>
      <c r="I36" s="592"/>
      <c r="J36" s="592"/>
      <c r="K36" s="592"/>
      <c r="L36" s="273"/>
    </row>
    <row r="37" spans="1:12" x14ac:dyDescent="0.2">
      <c r="A37" s="32" t="s">
        <v>193</v>
      </c>
    </row>
    <row r="38" spans="1:12" x14ac:dyDescent="0.2">
      <c r="A38" s="101" t="s">
        <v>188</v>
      </c>
      <c r="B38" s="593" t="s">
        <v>189</v>
      </c>
      <c r="C38" s="593"/>
      <c r="D38" s="593"/>
      <c r="E38" s="593"/>
      <c r="F38" s="593"/>
      <c r="G38" s="100" t="s">
        <v>190</v>
      </c>
    </row>
  </sheetData>
  <mergeCells count="3">
    <mergeCell ref="B25:F25"/>
    <mergeCell ref="A35:K36"/>
    <mergeCell ref="B38:F38"/>
  </mergeCells>
  <hyperlinks>
    <hyperlink ref="B38" r:id="rId1"/>
    <hyperlink ref="A3" location="Contents!A1" display="Return to Contents"/>
  </hyperlinks>
  <pageMargins left="0.7" right="0.7" top="0.75" bottom="0.75" header="0.3" footer="0.3"/>
  <pageSetup orientation="landscape" r:id="rId2"/>
  <drawing r:id="rId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A2:X167"/>
  <sheetViews>
    <sheetView workbookViewId="0"/>
  </sheetViews>
  <sheetFormatPr defaultRowHeight="12.75" x14ac:dyDescent="0.2"/>
  <cols>
    <col min="1" max="1" width="13.7109375" style="100" customWidth="1"/>
    <col min="2" max="2" width="10.28515625" style="100" customWidth="1"/>
    <col min="3" max="3" width="10.85546875" style="100" customWidth="1"/>
    <col min="4" max="6" width="9.140625" style="100"/>
    <col min="7" max="7" width="13.7109375" style="100" customWidth="1"/>
    <col min="8" max="16" width="9.140625" style="100"/>
    <col min="17" max="17" width="18.42578125" style="100" customWidth="1"/>
    <col min="18" max="18" width="14.5703125" style="100" customWidth="1"/>
    <col min="19" max="16384" width="9.140625" style="100"/>
  </cols>
  <sheetData>
    <row r="2" spans="1:18" ht="15.75" x14ac:dyDescent="0.25">
      <c r="A2" s="44" t="s">
        <v>547</v>
      </c>
      <c r="L2" s="119"/>
      <c r="M2" s="122"/>
    </row>
    <row r="3" spans="1:18" x14ac:dyDescent="0.2">
      <c r="A3" s="22" t="s">
        <v>16</v>
      </c>
      <c r="L3" s="122"/>
    </row>
    <row r="4" spans="1:18" ht="15.75" x14ac:dyDescent="0.25">
      <c r="A4" s="410"/>
      <c r="B4" s="186"/>
      <c r="C4" s="186"/>
      <c r="D4" s="186"/>
      <c r="E4" s="186"/>
      <c r="F4" s="186"/>
      <c r="G4" s="186"/>
      <c r="H4" s="186"/>
      <c r="I4" s="186"/>
      <c r="J4" s="186"/>
      <c r="L4" s="122"/>
    </row>
    <row r="5" spans="1:18" ht="15.75" x14ac:dyDescent="0.25">
      <c r="A5" s="410"/>
      <c r="B5" s="186"/>
      <c r="C5" s="186"/>
      <c r="D5" s="186"/>
      <c r="E5" s="186"/>
      <c r="F5" s="186"/>
      <c r="G5" s="186"/>
      <c r="H5" s="186"/>
      <c r="I5" s="186"/>
      <c r="J5" s="186"/>
      <c r="Q5" s="182" t="s">
        <v>369</v>
      </c>
      <c r="R5" s="183"/>
    </row>
    <row r="6" spans="1:18" ht="15.75" x14ac:dyDescent="0.25">
      <c r="A6" s="410"/>
      <c r="B6" s="186"/>
      <c r="C6" s="186"/>
      <c r="D6" s="186"/>
      <c r="E6" s="186"/>
      <c r="F6" s="186"/>
      <c r="G6" s="186"/>
      <c r="H6" s="186"/>
      <c r="I6" s="186"/>
      <c r="J6" s="186"/>
      <c r="Q6" s="549" t="s">
        <v>414</v>
      </c>
      <c r="R6" s="269" t="s">
        <v>416</v>
      </c>
    </row>
    <row r="7" spans="1:18" ht="15.75" x14ac:dyDescent="0.25">
      <c r="A7" s="410"/>
      <c r="B7" s="186"/>
      <c r="C7" s="186"/>
      <c r="D7" s="186"/>
      <c r="E7" s="186"/>
      <c r="F7" s="186"/>
      <c r="G7" s="186"/>
      <c r="H7" s="186"/>
      <c r="I7" s="186"/>
      <c r="J7" s="186"/>
      <c r="Q7" s="271" t="s">
        <v>415</v>
      </c>
      <c r="R7" s="270" t="s">
        <v>417</v>
      </c>
    </row>
    <row r="8" spans="1:18" ht="15.75" x14ac:dyDescent="0.25">
      <c r="A8" s="410"/>
      <c r="B8" s="186"/>
      <c r="C8" s="186"/>
      <c r="D8" s="186"/>
      <c r="E8" s="186"/>
      <c r="F8" s="186"/>
      <c r="G8" s="186"/>
      <c r="H8" s="186"/>
      <c r="I8" s="186"/>
      <c r="J8" s="186"/>
    </row>
    <row r="9" spans="1:18" ht="15.75" x14ac:dyDescent="0.25">
      <c r="A9" s="410"/>
      <c r="B9" s="186"/>
      <c r="C9" s="186"/>
      <c r="D9" s="186"/>
      <c r="E9" s="186"/>
      <c r="F9" s="186"/>
      <c r="G9" s="186"/>
      <c r="H9" s="186"/>
      <c r="I9" s="186"/>
      <c r="J9" s="186"/>
    </row>
    <row r="10" spans="1:18" ht="15.75" x14ac:dyDescent="0.25">
      <c r="A10" s="410"/>
      <c r="B10" s="186"/>
      <c r="C10" s="186"/>
      <c r="D10" s="186"/>
      <c r="E10" s="186"/>
      <c r="F10" s="186"/>
      <c r="G10" s="186"/>
      <c r="H10" s="186"/>
      <c r="I10" s="186"/>
      <c r="J10" s="186"/>
    </row>
    <row r="11" spans="1:18" ht="15.75" x14ac:dyDescent="0.25">
      <c r="A11" s="410"/>
      <c r="B11" s="186"/>
      <c r="C11" s="186"/>
      <c r="D11" s="186"/>
      <c r="E11" s="186"/>
      <c r="F11" s="186"/>
      <c r="G11" s="186"/>
      <c r="H11" s="186"/>
      <c r="I11" s="186"/>
      <c r="J11" s="186"/>
    </row>
    <row r="12" spans="1:18" ht="15.75" x14ac:dyDescent="0.25">
      <c r="A12" s="410"/>
      <c r="B12" s="186"/>
      <c r="C12" s="186"/>
      <c r="D12" s="186"/>
      <c r="E12" s="186"/>
      <c r="F12" s="186"/>
      <c r="G12" s="186"/>
      <c r="H12" s="186"/>
      <c r="I12" s="186"/>
      <c r="J12" s="186"/>
    </row>
    <row r="13" spans="1:18" ht="15.75" x14ac:dyDescent="0.25">
      <c r="A13" s="410"/>
      <c r="B13" s="186"/>
      <c r="C13" s="186"/>
      <c r="D13" s="186"/>
      <c r="E13" s="186"/>
      <c r="F13" s="186"/>
      <c r="G13" s="186"/>
      <c r="H13" s="186"/>
      <c r="I13" s="186"/>
      <c r="J13" s="186"/>
    </row>
    <row r="14" spans="1:18" ht="15.75" x14ac:dyDescent="0.25">
      <c r="A14" s="410"/>
      <c r="B14" s="186"/>
      <c r="C14" s="186"/>
      <c r="D14" s="186"/>
      <c r="E14" s="186"/>
      <c r="F14" s="186"/>
      <c r="G14" s="186"/>
      <c r="H14" s="186"/>
      <c r="I14" s="186"/>
      <c r="J14" s="186"/>
    </row>
    <row r="15" spans="1:18" ht="15.75" x14ac:dyDescent="0.25">
      <c r="A15" s="410"/>
      <c r="B15" s="186"/>
      <c r="C15" s="186"/>
      <c r="D15" s="186"/>
      <c r="E15" s="186"/>
      <c r="F15" s="186"/>
      <c r="G15" s="186"/>
      <c r="H15" s="186"/>
      <c r="I15" s="186"/>
      <c r="J15" s="186"/>
    </row>
    <row r="16" spans="1:18" ht="15.75" x14ac:dyDescent="0.25">
      <c r="A16" s="410"/>
      <c r="B16" s="186"/>
      <c r="C16" s="186"/>
      <c r="D16" s="186"/>
      <c r="E16" s="186"/>
      <c r="F16" s="186"/>
      <c r="G16" s="186"/>
      <c r="H16" s="186"/>
      <c r="I16" s="186"/>
      <c r="J16" s="186"/>
    </row>
    <row r="17" spans="1:24" ht="15.75" x14ac:dyDescent="0.25">
      <c r="A17" s="410"/>
      <c r="B17" s="186"/>
      <c r="C17" s="186"/>
      <c r="D17" s="186"/>
      <c r="E17" s="186"/>
      <c r="F17" s="186"/>
      <c r="G17" s="186"/>
      <c r="H17" s="186"/>
      <c r="I17" s="186"/>
      <c r="J17" s="186"/>
    </row>
    <row r="18" spans="1:24" ht="15.75" x14ac:dyDescent="0.25">
      <c r="A18" s="410"/>
      <c r="B18" s="186"/>
      <c r="C18" s="186"/>
      <c r="D18" s="186"/>
      <c r="E18" s="186"/>
      <c r="F18" s="186"/>
      <c r="G18" s="186"/>
      <c r="H18" s="186"/>
      <c r="I18" s="186"/>
      <c r="J18" s="186"/>
    </row>
    <row r="19" spans="1:24" ht="15.75" x14ac:dyDescent="0.25">
      <c r="A19" s="410"/>
      <c r="B19" s="186"/>
      <c r="C19" s="186"/>
      <c r="D19" s="186"/>
      <c r="E19" s="186"/>
      <c r="F19" s="186"/>
      <c r="G19" s="186"/>
      <c r="H19" s="186"/>
      <c r="I19" s="186"/>
      <c r="J19" s="186"/>
    </row>
    <row r="20" spans="1:24" ht="15.75" x14ac:dyDescent="0.25">
      <c r="A20" s="410"/>
      <c r="B20" s="186"/>
      <c r="C20" s="186"/>
      <c r="D20" s="186"/>
      <c r="E20" s="186"/>
      <c r="F20" s="186"/>
      <c r="G20" s="186"/>
      <c r="H20" s="186"/>
      <c r="I20" s="186"/>
      <c r="J20" s="186"/>
    </row>
    <row r="21" spans="1:24" ht="15.75" x14ac:dyDescent="0.25">
      <c r="A21" s="410"/>
      <c r="B21" s="186"/>
      <c r="C21" s="186"/>
      <c r="D21" s="186"/>
      <c r="E21" s="186"/>
      <c r="F21" s="186"/>
      <c r="G21" s="186"/>
      <c r="H21" s="186"/>
      <c r="I21" s="186"/>
      <c r="J21" s="186"/>
    </row>
    <row r="22" spans="1:24" ht="15.75" x14ac:dyDescent="0.25">
      <c r="A22" s="44"/>
    </row>
    <row r="23" spans="1:24" ht="15" x14ac:dyDescent="0.2">
      <c r="A23" s="252"/>
      <c r="B23" s="594" t="s">
        <v>528</v>
      </c>
      <c r="C23" s="595"/>
      <c r="D23" s="595"/>
      <c r="E23" s="595"/>
      <c r="F23" s="253"/>
      <c r="G23" s="252"/>
    </row>
    <row r="24" spans="1:24" x14ac:dyDescent="0.2">
      <c r="A24" s="254"/>
      <c r="B24" s="290" t="s">
        <v>591</v>
      </c>
      <c r="C24" s="290" t="s">
        <v>592</v>
      </c>
      <c r="D24" s="290" t="s">
        <v>593</v>
      </c>
      <c r="E24" s="290" t="s">
        <v>594</v>
      </c>
      <c r="F24" s="291" t="s">
        <v>595</v>
      </c>
      <c r="X24" s="121"/>
    </row>
    <row r="25" spans="1:24" x14ac:dyDescent="0.2">
      <c r="A25" s="252" t="s">
        <v>108</v>
      </c>
      <c r="B25" s="272">
        <v>197.62480923999999</v>
      </c>
      <c r="C25" s="272">
        <v>192.87602215000001</v>
      </c>
      <c r="D25" s="272">
        <v>252.53891994</v>
      </c>
      <c r="E25" s="272">
        <v>247.64670878000001</v>
      </c>
      <c r="F25" s="554">
        <v>262.98842390999999</v>
      </c>
    </row>
    <row r="26" spans="1:24" x14ac:dyDescent="0.2">
      <c r="A26" s="252" t="s">
        <v>109</v>
      </c>
      <c r="B26" s="25">
        <v>418.19930588</v>
      </c>
      <c r="C26" s="25">
        <v>490.18167177999999</v>
      </c>
      <c r="D26" s="25">
        <v>587.89133900000002</v>
      </c>
      <c r="E26" s="25">
        <v>495.37816621000002</v>
      </c>
      <c r="F26" s="555">
        <v>497.16494445000001</v>
      </c>
    </row>
    <row r="27" spans="1:24" x14ac:dyDescent="0.2">
      <c r="A27" s="252" t="s">
        <v>110</v>
      </c>
      <c r="B27" s="25">
        <v>783.00140676000001</v>
      </c>
      <c r="C27" s="25">
        <v>798.06077049999999</v>
      </c>
      <c r="D27" s="25">
        <v>708.35354815000005</v>
      </c>
      <c r="E27" s="25">
        <v>781.52351883999995</v>
      </c>
      <c r="F27" s="555">
        <v>795.71631066999998</v>
      </c>
    </row>
    <row r="28" spans="1:24" x14ac:dyDescent="0.2">
      <c r="A28" s="252" t="s">
        <v>111</v>
      </c>
      <c r="B28" s="25">
        <v>766.43597051999996</v>
      </c>
      <c r="C28" s="25">
        <v>896.01679152999998</v>
      </c>
      <c r="D28" s="25">
        <v>833.05829021</v>
      </c>
      <c r="E28" s="25">
        <v>855.78722883</v>
      </c>
      <c r="F28" s="555">
        <v>863.89630276000003</v>
      </c>
    </row>
    <row r="29" spans="1:24" x14ac:dyDescent="0.2">
      <c r="A29" s="252" t="s">
        <v>112</v>
      </c>
      <c r="B29" s="25">
        <v>547.24141984000005</v>
      </c>
      <c r="C29" s="25">
        <v>624.51447665000001</v>
      </c>
      <c r="D29" s="25">
        <v>700.17155986</v>
      </c>
      <c r="E29" s="25">
        <v>691.79429003999996</v>
      </c>
      <c r="F29" s="555">
        <v>721.85785670999996</v>
      </c>
    </row>
    <row r="30" spans="1:24" x14ac:dyDescent="0.2">
      <c r="A30" s="252" t="s">
        <v>113</v>
      </c>
      <c r="B30" s="25">
        <v>542.77214701000003</v>
      </c>
      <c r="C30" s="25">
        <v>608.81633440999997</v>
      </c>
      <c r="D30" s="25">
        <v>569.64901501999998</v>
      </c>
      <c r="E30" s="25">
        <v>563.54443104999996</v>
      </c>
      <c r="F30" s="555">
        <v>587.70206399999995</v>
      </c>
    </row>
    <row r="31" spans="1:24" x14ac:dyDescent="0.2">
      <c r="A31" s="254" t="s">
        <v>413</v>
      </c>
      <c r="B31" s="288">
        <f t="shared" ref="B31:F31" si="0">+SUM(B25:B30)</f>
        <v>3255.2750592500001</v>
      </c>
      <c r="C31" s="288">
        <f t="shared" si="0"/>
        <v>3610.4660670199996</v>
      </c>
      <c r="D31" s="288">
        <f t="shared" si="0"/>
        <v>3651.6626721800003</v>
      </c>
      <c r="E31" s="288">
        <f t="shared" si="0"/>
        <v>3635.6743437499999</v>
      </c>
      <c r="F31" s="289">
        <f t="shared" si="0"/>
        <v>3729.3259025000002</v>
      </c>
    </row>
    <row r="32" spans="1:24" x14ac:dyDescent="0.2">
      <c r="A32" s="370" t="s">
        <v>549</v>
      </c>
    </row>
    <row r="33" spans="1:24" ht="23.25" customHeight="1" x14ac:dyDescent="0.2">
      <c r="A33" s="592" t="str">
        <f>"Note: EIA calculations based on National Oceanic and Atmospheric Administration (NOAA) data. Projections reflect NOAA's 14-16 month outlook."</f>
        <v>Note: EIA calculations based on National Oceanic and Atmospheric Administration (NOAA) data. Projections reflect NOAA's 14-16 month outlook.</v>
      </c>
      <c r="B33" s="592"/>
      <c r="C33" s="592"/>
      <c r="D33" s="592"/>
      <c r="E33" s="592"/>
      <c r="F33" s="592"/>
      <c r="G33" s="592"/>
      <c r="H33" s="592"/>
      <c r="I33" s="592"/>
      <c r="J33" s="592"/>
      <c r="K33" s="592"/>
      <c r="X33" s="255"/>
    </row>
    <row r="34" spans="1:24" x14ac:dyDescent="0.2">
      <c r="A34" s="592"/>
      <c r="B34" s="592"/>
      <c r="C34" s="592"/>
      <c r="D34" s="592"/>
      <c r="E34" s="592"/>
      <c r="F34" s="592"/>
      <c r="G34" s="592"/>
      <c r="H34" s="592"/>
      <c r="I34" s="592"/>
      <c r="J34" s="592"/>
      <c r="K34" s="592"/>
    </row>
    <row r="35" spans="1:24" x14ac:dyDescent="0.2">
      <c r="A35" s="30"/>
      <c r="G35" s="252"/>
      <c r="H35" s="252"/>
    </row>
    <row r="36" spans="1:24" x14ac:dyDescent="0.2">
      <c r="A36" s="101" t="s">
        <v>188</v>
      </c>
      <c r="B36" s="593" t="s">
        <v>189</v>
      </c>
      <c r="C36" s="593"/>
      <c r="D36" s="593"/>
      <c r="E36" s="593"/>
      <c r="F36" s="593"/>
      <c r="G36" s="100" t="s">
        <v>190</v>
      </c>
      <c r="H36"/>
    </row>
    <row r="37" spans="1:24" x14ac:dyDescent="0.2">
      <c r="A37" s="258"/>
      <c r="B37" s="258"/>
      <c r="C37" s="259"/>
      <c r="D37" s="258"/>
      <c r="E37" s="258"/>
      <c r="F37" s="258"/>
      <c r="G37" s="252"/>
      <c r="H37" s="252"/>
      <c r="I37" s="258"/>
      <c r="J37" s="258"/>
      <c r="K37" s="259"/>
      <c r="L37" s="258"/>
      <c r="M37" s="258"/>
      <c r="N37" s="258"/>
      <c r="O37" s="258"/>
    </row>
    <row r="38" spans="1:24" x14ac:dyDescent="0.2">
      <c r="A38" s="230"/>
      <c r="B38" s="230"/>
      <c r="C38" s="230"/>
      <c r="D38" s="260"/>
      <c r="E38" s="258"/>
      <c r="F38" s="258"/>
      <c r="G38" s="252"/>
      <c r="H38" s="252"/>
      <c r="I38" s="202"/>
      <c r="J38" s="202"/>
      <c r="K38" s="202"/>
      <c r="L38" s="260"/>
      <c r="M38" s="258"/>
      <c r="N38" s="258"/>
      <c r="O38" s="258"/>
    </row>
    <row r="39" spans="1:24" ht="15" x14ac:dyDescent="0.25">
      <c r="A39" s="252"/>
      <c r="B39" s="252"/>
      <c r="C39" s="252"/>
      <c r="D39" s="252"/>
      <c r="E39" s="252"/>
      <c r="F39" s="252"/>
      <c r="G39" s="252"/>
      <c r="H39" s="252"/>
      <c r="I39" s="261"/>
      <c r="J39" s="262"/>
      <c r="K39" s="263"/>
      <c r="L39" s="263"/>
      <c r="M39" s="258"/>
      <c r="N39" s="258"/>
      <c r="O39" s="258"/>
    </row>
    <row r="40" spans="1:24" ht="15" x14ac:dyDescent="0.25">
      <c r="A40" s="252"/>
      <c r="B40" s="252"/>
      <c r="C40" s="252"/>
      <c r="D40" s="252"/>
      <c r="E40" s="252"/>
      <c r="F40" s="252"/>
      <c r="G40" s="252"/>
      <c r="H40" s="252"/>
      <c r="I40" s="261"/>
      <c r="J40" s="258"/>
      <c r="K40" s="263"/>
      <c r="L40" s="263"/>
      <c r="M40" s="258"/>
      <c r="N40" s="258"/>
      <c r="O40" s="258"/>
    </row>
    <row r="41" spans="1:24" ht="15" x14ac:dyDescent="0.25">
      <c r="A41" s="264"/>
      <c r="B41" s="252"/>
      <c r="C41" s="252"/>
      <c r="D41" s="252"/>
      <c r="E41" s="252"/>
      <c r="F41" s="252"/>
      <c r="G41" s="252"/>
      <c r="H41" s="252"/>
      <c r="I41" s="261"/>
      <c r="J41" s="258"/>
      <c r="K41" s="263"/>
      <c r="L41" s="263"/>
      <c r="M41" s="258"/>
      <c r="N41" s="258"/>
      <c r="O41" s="258"/>
    </row>
    <row r="42" spans="1:24" ht="15" x14ac:dyDescent="0.25">
      <c r="A42" s="274"/>
      <c r="B42" s="274"/>
      <c r="C42" s="274"/>
      <c r="D42" s="274"/>
      <c r="E42" s="274"/>
      <c r="F42" s="252"/>
      <c r="G42" s="252"/>
      <c r="H42" s="252"/>
      <c r="I42" s="261"/>
      <c r="J42" s="258"/>
      <c r="K42" s="263"/>
      <c r="L42" s="263"/>
      <c r="M42" s="258"/>
      <c r="N42" s="258"/>
      <c r="O42" s="258"/>
    </row>
    <row r="43" spans="1:24" ht="15" x14ac:dyDescent="0.25">
      <c r="A43" s="264"/>
      <c r="B43" s="274"/>
      <c r="C43" s="274"/>
      <c r="D43" s="274"/>
      <c r="E43" s="274"/>
      <c r="F43" s="274"/>
      <c r="G43" s="252"/>
      <c r="H43" s="252"/>
      <c r="I43" s="261"/>
      <c r="J43" s="258"/>
      <c r="K43" s="263"/>
      <c r="L43" s="263"/>
      <c r="M43" s="258"/>
      <c r="N43" s="258"/>
      <c r="O43" s="258"/>
    </row>
    <row r="44" spans="1:24" ht="15" x14ac:dyDescent="0.25">
      <c r="A44" s="275"/>
      <c r="B44" s="252"/>
      <c r="C44" s="252"/>
      <c r="D44" s="252"/>
      <c r="E44" s="252"/>
      <c r="F44" s="252"/>
      <c r="G44" s="252"/>
      <c r="H44" s="252"/>
      <c r="I44" s="261"/>
      <c r="J44" s="258"/>
      <c r="K44" s="263"/>
      <c r="L44" s="263"/>
      <c r="M44" s="258"/>
      <c r="N44" s="258"/>
      <c r="O44" s="258"/>
    </row>
    <row r="45" spans="1:24" ht="15" x14ac:dyDescent="0.25">
      <c r="A45" s="276"/>
      <c r="B45" s="252"/>
      <c r="D45" s="252"/>
      <c r="E45" s="252"/>
      <c r="F45" s="252"/>
      <c r="G45" s="252"/>
      <c r="H45" s="252"/>
      <c r="I45" s="261"/>
      <c r="J45" s="258"/>
      <c r="K45" s="263"/>
      <c r="L45" s="263"/>
      <c r="M45" s="258"/>
      <c r="N45" s="258"/>
      <c r="O45" s="258"/>
    </row>
    <row r="46" spans="1:24" ht="15" x14ac:dyDescent="0.25">
      <c r="A46" s="252"/>
      <c r="B46" s="277"/>
      <c r="D46" s="252"/>
      <c r="E46" s="252"/>
      <c r="F46" s="252"/>
      <c r="G46" s="252"/>
      <c r="H46" s="252"/>
      <c r="I46" s="261"/>
      <c r="J46" s="258"/>
      <c r="K46" s="263"/>
      <c r="L46" s="263"/>
      <c r="M46" s="258"/>
      <c r="N46" s="258"/>
      <c r="O46" s="258"/>
    </row>
    <row r="47" spans="1:24" ht="15" x14ac:dyDescent="0.25">
      <c r="A47" s="256"/>
      <c r="B47" s="257"/>
      <c r="C47" s="257"/>
      <c r="D47" s="257"/>
      <c r="F47" s="252"/>
      <c r="G47" s="260"/>
      <c r="H47" s="278"/>
      <c r="J47" s="265"/>
      <c r="K47" s="265"/>
    </row>
    <row r="48" spans="1:24" ht="15" x14ac:dyDescent="0.25">
      <c r="G48" s="266"/>
      <c r="H48" s="278"/>
      <c r="J48" s="265"/>
      <c r="K48" s="265"/>
    </row>
    <row r="49" spans="1:11" ht="15" x14ac:dyDescent="0.25">
      <c r="G49" s="281"/>
      <c r="H49" s="278"/>
      <c r="J49" s="265"/>
      <c r="K49" s="265"/>
    </row>
    <row r="50" spans="1:11" ht="15" x14ac:dyDescent="0.25">
      <c r="A50" s="258"/>
      <c r="B50" s="258"/>
      <c r="C50" s="259"/>
      <c r="D50" s="258"/>
      <c r="E50" s="258"/>
      <c r="F50" s="258"/>
      <c r="G50" s="283"/>
      <c r="H50" s="278"/>
      <c r="J50" s="265"/>
      <c r="K50" s="265"/>
    </row>
    <row r="51" spans="1:11" ht="15" x14ac:dyDescent="0.25">
      <c r="A51" s="230"/>
      <c r="B51" s="230"/>
      <c r="C51" s="230"/>
      <c r="D51" s="260"/>
      <c r="E51" s="258"/>
      <c r="F51" s="258"/>
      <c r="G51" s="283"/>
      <c r="H51" s="278"/>
      <c r="J51" s="265"/>
      <c r="K51" s="265"/>
    </row>
    <row r="52" spans="1:11" ht="15" x14ac:dyDescent="0.25">
      <c r="A52" s="252"/>
      <c r="B52" s="252"/>
      <c r="C52" s="252"/>
      <c r="D52" s="252"/>
      <c r="E52" s="252"/>
      <c r="F52" s="252"/>
      <c r="G52" s="283"/>
      <c r="H52" s="278"/>
      <c r="J52" s="265"/>
      <c r="K52" s="265"/>
    </row>
    <row r="53" spans="1:11" ht="15" x14ac:dyDescent="0.25">
      <c r="A53" s="252"/>
      <c r="B53" s="252"/>
      <c r="C53" s="252"/>
      <c r="D53" s="252"/>
      <c r="E53" s="252"/>
      <c r="F53" s="252"/>
      <c r="G53" s="283"/>
      <c r="H53" s="278"/>
      <c r="J53" s="265"/>
      <c r="K53" s="265"/>
    </row>
    <row r="54" spans="1:11" ht="15" x14ac:dyDescent="0.25">
      <c r="A54" s="264"/>
      <c r="B54" s="252"/>
      <c r="C54" s="252"/>
      <c r="D54" s="252"/>
      <c r="E54" s="252"/>
      <c r="F54" s="252"/>
      <c r="G54" s="283"/>
      <c r="H54" s="278"/>
      <c r="J54" s="265"/>
      <c r="K54" s="265"/>
    </row>
    <row r="55" spans="1:11" ht="15" x14ac:dyDescent="0.25">
      <c r="A55" s="274"/>
      <c r="B55" s="274"/>
      <c r="C55" s="274"/>
      <c r="D55" s="274"/>
      <c r="E55" s="274"/>
      <c r="F55" s="252"/>
      <c r="G55" s="284"/>
      <c r="H55" s="278"/>
      <c r="J55" s="265"/>
      <c r="K55" s="265"/>
    </row>
    <row r="56" spans="1:11" x14ac:dyDescent="0.2">
      <c r="A56" s="264"/>
      <c r="B56" s="274"/>
      <c r="C56" s="274"/>
      <c r="D56" s="274"/>
      <c r="E56" s="274"/>
      <c r="F56" s="274"/>
      <c r="G56" s="284"/>
      <c r="H56" s="252"/>
    </row>
    <row r="57" spans="1:11" x14ac:dyDescent="0.2">
      <c r="A57" s="275"/>
      <c r="B57" s="252"/>
      <c r="C57" s="252"/>
      <c r="D57" s="252"/>
      <c r="E57" s="252"/>
      <c r="F57" s="252"/>
      <c r="G57" s="284"/>
      <c r="H57" s="252"/>
    </row>
    <row r="58" spans="1:11" x14ac:dyDescent="0.2">
      <c r="A58" s="267"/>
      <c r="B58" s="279"/>
      <c r="C58" s="282"/>
      <c r="D58" s="279"/>
      <c r="E58" s="280"/>
      <c r="F58" s="280"/>
      <c r="G58" s="284"/>
      <c r="H58" s="252"/>
    </row>
    <row r="59" spans="1:11" x14ac:dyDescent="0.2">
      <c r="A59" s="267"/>
      <c r="B59" s="279"/>
      <c r="C59" s="282"/>
      <c r="D59" s="279"/>
      <c r="E59" s="280"/>
      <c r="F59" s="280"/>
      <c r="G59" s="284"/>
      <c r="H59" s="252"/>
    </row>
    <row r="60" spans="1:11" x14ac:dyDescent="0.2">
      <c r="A60" s="267"/>
      <c r="B60" s="279"/>
      <c r="C60" s="282"/>
      <c r="D60" s="279"/>
      <c r="E60" s="280"/>
      <c r="F60" s="280"/>
      <c r="G60" s="284"/>
      <c r="H60" s="252"/>
    </row>
    <row r="61" spans="1:11" x14ac:dyDescent="0.2">
      <c r="A61" s="267"/>
      <c r="B61" s="279"/>
      <c r="C61" s="282"/>
      <c r="D61" s="279"/>
      <c r="E61" s="280"/>
      <c r="F61" s="280"/>
      <c r="G61" s="284"/>
      <c r="H61" s="252"/>
    </row>
    <row r="62" spans="1:11" x14ac:dyDescent="0.2">
      <c r="A62" s="267"/>
      <c r="B62" s="279"/>
      <c r="C62" s="282"/>
      <c r="D62" s="279"/>
      <c r="E62" s="280"/>
      <c r="F62" s="280"/>
      <c r="G62" s="284"/>
      <c r="H62" s="252"/>
    </row>
    <row r="63" spans="1:11" x14ac:dyDescent="0.2">
      <c r="A63" s="267"/>
      <c r="B63" s="279"/>
      <c r="C63" s="282"/>
      <c r="D63" s="279"/>
      <c r="E63" s="280"/>
      <c r="F63" s="280"/>
      <c r="G63" s="284"/>
      <c r="H63" s="252"/>
    </row>
    <row r="64" spans="1:11" x14ac:dyDescent="0.2">
      <c r="A64" s="267"/>
      <c r="B64" s="279"/>
      <c r="C64" s="285"/>
      <c r="D64" s="279"/>
      <c r="E64" s="252"/>
      <c r="F64" s="252"/>
      <c r="G64" s="252"/>
      <c r="H64" s="252"/>
    </row>
    <row r="65" spans="1:8" x14ac:dyDescent="0.2">
      <c r="A65" s="267"/>
      <c r="B65" s="279"/>
      <c r="C65" s="285"/>
      <c r="D65" s="279"/>
      <c r="E65" s="252"/>
      <c r="F65" s="252"/>
      <c r="G65" s="252"/>
      <c r="H65" s="252"/>
    </row>
    <row r="66" spans="1:8" x14ac:dyDescent="0.2">
      <c r="A66" s="267"/>
      <c r="B66" s="279"/>
      <c r="C66" s="285"/>
      <c r="D66" s="279"/>
      <c r="E66" s="252"/>
      <c r="F66" s="252"/>
      <c r="G66" s="252"/>
      <c r="H66" s="252"/>
    </row>
    <row r="67" spans="1:8" x14ac:dyDescent="0.2">
      <c r="A67" s="267"/>
      <c r="B67" s="279"/>
      <c r="C67" s="285"/>
      <c r="D67" s="279"/>
      <c r="E67" s="252"/>
      <c r="F67" s="252"/>
      <c r="G67" s="252"/>
      <c r="H67" s="252"/>
    </row>
    <row r="68" spans="1:8" x14ac:dyDescent="0.2">
      <c r="A68" s="267"/>
      <c r="B68" s="279"/>
      <c r="C68" s="285"/>
      <c r="D68" s="279"/>
      <c r="E68" s="252"/>
      <c r="F68" s="252"/>
      <c r="G68" s="252"/>
      <c r="H68" s="252"/>
    </row>
    <row r="69" spans="1:8" x14ac:dyDescent="0.2">
      <c r="A69" s="267"/>
      <c r="B69" s="279"/>
      <c r="C69" s="285"/>
      <c r="D69" s="279"/>
      <c r="E69" s="252"/>
      <c r="F69" s="252"/>
      <c r="G69" s="252"/>
      <c r="H69" s="252"/>
    </row>
    <row r="70" spans="1:8" x14ac:dyDescent="0.2">
      <c r="A70" s="267"/>
      <c r="B70" s="279"/>
      <c r="C70" s="285"/>
      <c r="D70" s="279"/>
      <c r="E70" s="252"/>
      <c r="F70" s="252"/>
      <c r="G70" s="252"/>
      <c r="H70" s="252"/>
    </row>
    <row r="71" spans="1:8" x14ac:dyDescent="0.2">
      <c r="A71" s="267"/>
      <c r="B71" s="279"/>
      <c r="C71" s="285"/>
      <c r="D71" s="279"/>
      <c r="E71" s="252"/>
      <c r="F71" s="252"/>
      <c r="G71" s="252"/>
      <c r="H71" s="252"/>
    </row>
    <row r="72" spans="1:8" x14ac:dyDescent="0.2">
      <c r="A72" s="267"/>
      <c r="B72" s="279"/>
      <c r="C72" s="285"/>
      <c r="D72" s="279"/>
      <c r="E72" s="252"/>
      <c r="F72" s="252"/>
      <c r="G72" s="252"/>
      <c r="H72" s="252"/>
    </row>
    <row r="73" spans="1:8" x14ac:dyDescent="0.2">
      <c r="A73" s="267"/>
      <c r="B73" s="279"/>
      <c r="C73" s="285"/>
      <c r="D73" s="279"/>
      <c r="E73" s="252"/>
      <c r="F73" s="252"/>
      <c r="G73" s="252"/>
      <c r="H73" s="252"/>
    </row>
    <row r="74" spans="1:8" x14ac:dyDescent="0.2">
      <c r="A74" s="267"/>
      <c r="B74" s="279"/>
      <c r="C74" s="285"/>
      <c r="D74" s="279"/>
      <c r="E74" s="252"/>
      <c r="F74" s="252"/>
      <c r="G74" s="252"/>
      <c r="H74" s="252"/>
    </row>
    <row r="75" spans="1:8" x14ac:dyDescent="0.2">
      <c r="A75" s="267"/>
      <c r="B75" s="279"/>
      <c r="C75" s="285"/>
      <c r="D75" s="279"/>
      <c r="E75" s="252"/>
      <c r="F75" s="252"/>
      <c r="G75" s="252"/>
      <c r="H75" s="252"/>
    </row>
    <row r="76" spans="1:8" x14ac:dyDescent="0.2">
      <c r="A76" s="267"/>
      <c r="B76" s="279"/>
      <c r="C76" s="285"/>
      <c r="D76" s="279"/>
      <c r="E76" s="252"/>
      <c r="F76" s="252"/>
      <c r="G76" s="252"/>
      <c r="H76" s="252"/>
    </row>
    <row r="77" spans="1:8" x14ac:dyDescent="0.2">
      <c r="A77" s="267"/>
      <c r="B77" s="279"/>
      <c r="C77" s="285"/>
      <c r="D77" s="279"/>
      <c r="E77" s="252"/>
      <c r="F77" s="252"/>
      <c r="G77" s="252"/>
      <c r="H77" s="252"/>
    </row>
    <row r="78" spans="1:8" x14ac:dyDescent="0.2">
      <c r="A78" s="267"/>
      <c r="B78" s="279"/>
      <c r="C78" s="285"/>
      <c r="D78" s="279"/>
      <c r="E78" s="252"/>
      <c r="F78" s="252"/>
      <c r="G78" s="252"/>
      <c r="H78" s="252"/>
    </row>
    <row r="79" spans="1:8" x14ac:dyDescent="0.2">
      <c r="A79" s="267"/>
      <c r="B79" s="279"/>
      <c r="C79" s="285"/>
      <c r="D79" s="279"/>
      <c r="E79" s="252"/>
      <c r="F79" s="252"/>
      <c r="G79" s="252"/>
      <c r="H79" s="252"/>
    </row>
    <row r="80" spans="1:8" x14ac:dyDescent="0.2">
      <c r="A80" s="267"/>
      <c r="B80" s="279"/>
      <c r="C80" s="285"/>
      <c r="D80" s="279"/>
      <c r="E80" s="252"/>
      <c r="F80" s="252"/>
      <c r="G80" s="252"/>
      <c r="H80" s="252"/>
    </row>
    <row r="81" spans="1:8" x14ac:dyDescent="0.2">
      <c r="A81" s="267"/>
      <c r="B81" s="279"/>
      <c r="C81" s="285"/>
      <c r="D81" s="279"/>
      <c r="E81" s="252"/>
      <c r="F81" s="252"/>
      <c r="G81" s="252"/>
      <c r="H81" s="252"/>
    </row>
    <row r="82" spans="1:8" x14ac:dyDescent="0.2">
      <c r="A82" s="267"/>
      <c r="B82" s="279"/>
      <c r="C82" s="285"/>
      <c r="D82" s="279"/>
      <c r="E82" s="252"/>
      <c r="F82" s="252"/>
      <c r="G82" s="252"/>
      <c r="H82" s="252"/>
    </row>
    <row r="83" spans="1:8" x14ac:dyDescent="0.2">
      <c r="A83" s="267"/>
      <c r="B83" s="279"/>
      <c r="C83" s="285"/>
      <c r="D83" s="279"/>
      <c r="E83" s="252"/>
      <c r="F83" s="252"/>
      <c r="G83" s="252"/>
      <c r="H83" s="252"/>
    </row>
    <row r="84" spans="1:8" x14ac:dyDescent="0.2">
      <c r="A84" s="267"/>
      <c r="B84" s="279"/>
      <c r="C84" s="285"/>
      <c r="D84" s="279"/>
      <c r="E84" s="252"/>
      <c r="F84" s="252"/>
      <c r="G84" s="252"/>
      <c r="H84" s="252"/>
    </row>
    <row r="85" spans="1:8" x14ac:dyDescent="0.2">
      <c r="A85" s="267"/>
      <c r="B85" s="279"/>
      <c r="C85" s="285"/>
      <c r="D85" s="279"/>
      <c r="E85" s="252"/>
      <c r="F85" s="252"/>
      <c r="G85" s="252"/>
      <c r="H85" s="252"/>
    </row>
    <row r="86" spans="1:8" x14ac:dyDescent="0.2">
      <c r="A86" s="267"/>
      <c r="B86" s="279"/>
      <c r="C86" s="285"/>
      <c r="D86" s="279"/>
      <c r="E86" s="252"/>
      <c r="F86" s="252"/>
      <c r="G86" s="252"/>
      <c r="H86" s="252"/>
    </row>
    <row r="87" spans="1:8" x14ac:dyDescent="0.2">
      <c r="A87" s="267"/>
      <c r="B87" s="279"/>
      <c r="C87" s="285"/>
      <c r="D87" s="279"/>
      <c r="E87" s="252"/>
      <c r="F87" s="252"/>
      <c r="G87" s="252"/>
      <c r="H87" s="252"/>
    </row>
    <row r="88" spans="1:8" x14ac:dyDescent="0.2">
      <c r="A88" s="267"/>
      <c r="B88" s="279"/>
      <c r="C88" s="285"/>
      <c r="D88" s="279"/>
      <c r="E88" s="252"/>
      <c r="F88" s="252"/>
      <c r="G88" s="252"/>
      <c r="H88" s="252"/>
    </row>
    <row r="89" spans="1:8" x14ac:dyDescent="0.2">
      <c r="A89" s="267"/>
      <c r="B89" s="279"/>
      <c r="C89" s="286"/>
      <c r="D89" s="279"/>
      <c r="E89" s="252"/>
      <c r="F89" s="252"/>
      <c r="G89" s="252"/>
      <c r="H89" s="252"/>
    </row>
    <row r="90" spans="1:8" x14ac:dyDescent="0.2">
      <c r="A90" s="267"/>
      <c r="B90" s="279"/>
      <c r="C90" s="285"/>
      <c r="D90" s="279"/>
      <c r="E90" s="252"/>
      <c r="F90" s="252"/>
      <c r="G90" s="252"/>
      <c r="H90" s="252"/>
    </row>
    <row r="91" spans="1:8" x14ac:dyDescent="0.2">
      <c r="A91" s="267"/>
      <c r="B91" s="279"/>
      <c r="C91" s="285"/>
      <c r="D91" s="279"/>
      <c r="E91" s="252"/>
      <c r="F91" s="252"/>
      <c r="G91" s="252"/>
      <c r="H91" s="252"/>
    </row>
    <row r="92" spans="1:8" x14ac:dyDescent="0.2">
      <c r="A92" s="267"/>
      <c r="B92" s="279"/>
      <c r="C92" s="285"/>
      <c r="D92" s="279"/>
      <c r="E92" s="252"/>
      <c r="F92" s="252"/>
      <c r="G92" s="252"/>
      <c r="H92" s="252"/>
    </row>
    <row r="93" spans="1:8" x14ac:dyDescent="0.2">
      <c r="A93" s="267"/>
      <c r="B93" s="279"/>
      <c r="C93" s="285"/>
      <c r="D93" s="279"/>
      <c r="E93" s="252"/>
      <c r="F93" s="252"/>
      <c r="G93" s="252"/>
      <c r="H93" s="252"/>
    </row>
    <row r="94" spans="1:8" x14ac:dyDescent="0.2">
      <c r="A94" s="267"/>
      <c r="B94" s="279"/>
      <c r="C94" s="285"/>
      <c r="D94" s="279"/>
      <c r="E94" s="252"/>
      <c r="F94" s="252"/>
      <c r="G94" s="252"/>
      <c r="H94" s="252"/>
    </row>
    <row r="95" spans="1:8" x14ac:dyDescent="0.2">
      <c r="A95" s="267"/>
      <c r="B95" s="279"/>
      <c r="C95" s="285"/>
      <c r="D95" s="279"/>
      <c r="E95" s="252"/>
      <c r="F95" s="252"/>
      <c r="G95" s="252"/>
      <c r="H95" s="252"/>
    </row>
    <row r="96" spans="1:8" x14ac:dyDescent="0.2">
      <c r="A96" s="267"/>
      <c r="B96" s="279"/>
      <c r="C96" s="285"/>
      <c r="D96" s="279"/>
      <c r="E96" s="252"/>
      <c r="F96" s="252"/>
      <c r="G96" s="252"/>
      <c r="H96" s="252"/>
    </row>
    <row r="97" spans="1:8" x14ac:dyDescent="0.2">
      <c r="A97" s="267"/>
      <c r="B97" s="279"/>
      <c r="C97" s="285"/>
      <c r="D97" s="279"/>
      <c r="E97" s="252"/>
      <c r="F97" s="252"/>
      <c r="G97" s="252"/>
      <c r="H97" s="252"/>
    </row>
    <row r="98" spans="1:8" x14ac:dyDescent="0.2">
      <c r="A98" s="267"/>
      <c r="B98" s="279"/>
      <c r="C98" s="285"/>
      <c r="D98" s="279"/>
      <c r="E98" s="252"/>
      <c r="F98" s="252"/>
      <c r="G98" s="252"/>
      <c r="H98" s="252"/>
    </row>
    <row r="99" spans="1:8" x14ac:dyDescent="0.2">
      <c r="A99" s="267"/>
      <c r="B99" s="279"/>
      <c r="C99" s="285"/>
      <c r="D99" s="279"/>
      <c r="E99" s="252"/>
      <c r="F99" s="252"/>
      <c r="G99" s="252"/>
      <c r="H99" s="252"/>
    </row>
    <row r="100" spans="1:8" x14ac:dyDescent="0.2">
      <c r="A100" s="267"/>
      <c r="B100" s="279"/>
      <c r="C100" s="252"/>
      <c r="D100" s="279"/>
      <c r="E100" s="252"/>
      <c r="F100" s="252"/>
      <c r="G100" s="252"/>
      <c r="H100" s="252"/>
    </row>
    <row r="101" spans="1:8" x14ac:dyDescent="0.2">
      <c r="A101" s="267"/>
      <c r="B101" s="279"/>
      <c r="C101" s="252"/>
      <c r="D101" s="279"/>
      <c r="E101" s="252"/>
      <c r="F101" s="252"/>
      <c r="G101" s="252"/>
      <c r="H101" s="252"/>
    </row>
    <row r="102" spans="1:8" x14ac:dyDescent="0.2">
      <c r="A102" s="267"/>
      <c r="B102" s="279"/>
      <c r="C102" s="252"/>
      <c r="D102" s="279"/>
      <c r="E102" s="252"/>
      <c r="F102" s="252"/>
      <c r="G102" s="252"/>
      <c r="H102" s="252"/>
    </row>
    <row r="103" spans="1:8" x14ac:dyDescent="0.2">
      <c r="A103" s="267"/>
      <c r="B103" s="279"/>
      <c r="C103" s="252"/>
      <c r="D103" s="279"/>
      <c r="E103" s="252"/>
      <c r="F103" s="252"/>
      <c r="G103" s="252"/>
      <c r="H103" s="252"/>
    </row>
    <row r="104" spans="1:8" x14ac:dyDescent="0.2">
      <c r="A104" s="267"/>
      <c r="B104" s="279"/>
      <c r="C104" s="252"/>
      <c r="D104" s="279"/>
      <c r="E104" s="252"/>
      <c r="F104" s="252"/>
      <c r="G104" s="252"/>
      <c r="H104" s="252"/>
    </row>
    <row r="105" spans="1:8" x14ac:dyDescent="0.2">
      <c r="A105" s="267"/>
      <c r="B105" s="279"/>
      <c r="C105" s="252"/>
      <c r="D105" s="279"/>
      <c r="E105" s="252"/>
      <c r="F105" s="252"/>
      <c r="G105" s="252"/>
      <c r="H105" s="252"/>
    </row>
    <row r="106" spans="1:8" x14ac:dyDescent="0.2">
      <c r="A106" s="267"/>
      <c r="B106" s="279"/>
      <c r="C106" s="252"/>
      <c r="D106" s="279"/>
      <c r="E106" s="252"/>
      <c r="F106" s="252"/>
      <c r="G106" s="252"/>
      <c r="H106" s="252"/>
    </row>
    <row r="107" spans="1:8" x14ac:dyDescent="0.2">
      <c r="A107" s="267"/>
      <c r="B107" s="279"/>
      <c r="C107" s="252"/>
      <c r="D107" s="279"/>
      <c r="E107" s="252"/>
      <c r="F107" s="252"/>
      <c r="G107" s="252"/>
      <c r="H107" s="252"/>
    </row>
    <row r="108" spans="1:8" x14ac:dyDescent="0.2">
      <c r="A108" s="267"/>
      <c r="B108" s="279"/>
      <c r="C108" s="252"/>
      <c r="D108" s="279"/>
      <c r="E108" s="252"/>
      <c r="F108" s="252"/>
      <c r="G108" s="252"/>
      <c r="H108" s="252"/>
    </row>
    <row r="109" spans="1:8" x14ac:dyDescent="0.2">
      <c r="A109" s="267"/>
      <c r="B109" s="279"/>
      <c r="C109" s="252"/>
      <c r="D109" s="279"/>
      <c r="E109" s="252"/>
      <c r="F109" s="252"/>
      <c r="G109" s="252"/>
      <c r="H109" s="252"/>
    </row>
    <row r="110" spans="1:8" x14ac:dyDescent="0.2">
      <c r="A110" s="267"/>
      <c r="B110" s="279"/>
      <c r="C110" s="252"/>
      <c r="D110" s="279"/>
      <c r="E110" s="252"/>
      <c r="F110" s="252"/>
      <c r="G110" s="252"/>
      <c r="H110" s="252"/>
    </row>
    <row r="111" spans="1:8" x14ac:dyDescent="0.2">
      <c r="A111" s="267"/>
      <c r="B111" s="279"/>
      <c r="C111" s="252"/>
      <c r="D111" s="279"/>
      <c r="E111" s="252"/>
      <c r="F111" s="252"/>
      <c r="G111" s="252"/>
      <c r="H111" s="252"/>
    </row>
    <row r="112" spans="1:8" x14ac:dyDescent="0.2">
      <c r="A112" s="287"/>
      <c r="B112" s="252"/>
      <c r="C112" s="252"/>
      <c r="D112" s="252"/>
      <c r="E112" s="252"/>
      <c r="F112" s="252"/>
      <c r="G112" s="252"/>
      <c r="H112" s="252"/>
    </row>
    <row r="113" spans="1:8" x14ac:dyDescent="0.2">
      <c r="A113" s="287"/>
      <c r="B113" s="252"/>
      <c r="C113" s="252"/>
      <c r="D113" s="252"/>
      <c r="E113" s="252"/>
      <c r="F113" s="252"/>
      <c r="G113" s="252"/>
      <c r="H113" s="252"/>
    </row>
    <row r="114" spans="1:8" x14ac:dyDescent="0.2">
      <c r="A114" s="287"/>
      <c r="B114" s="252"/>
      <c r="C114" s="252"/>
      <c r="D114" s="252"/>
      <c r="E114" s="252"/>
      <c r="F114" s="252"/>
      <c r="G114" s="252"/>
      <c r="H114" s="252"/>
    </row>
    <row r="115" spans="1:8" x14ac:dyDescent="0.2">
      <c r="A115" s="287"/>
      <c r="B115" s="252"/>
      <c r="C115" s="252"/>
      <c r="D115" s="252"/>
      <c r="E115" s="252"/>
      <c r="F115" s="252"/>
      <c r="G115" s="252"/>
      <c r="H115" s="252"/>
    </row>
    <row r="116" spans="1:8" x14ac:dyDescent="0.2">
      <c r="A116" s="287"/>
      <c r="B116" s="252"/>
      <c r="C116" s="252"/>
      <c r="D116" s="252"/>
      <c r="E116" s="252"/>
      <c r="F116" s="252"/>
      <c r="G116" s="252"/>
      <c r="H116" s="252"/>
    </row>
    <row r="117" spans="1:8" x14ac:dyDescent="0.2">
      <c r="A117" s="287"/>
      <c r="B117" s="252"/>
      <c r="C117" s="252"/>
      <c r="D117" s="252"/>
      <c r="E117" s="252"/>
      <c r="F117" s="252"/>
      <c r="G117" s="252"/>
      <c r="H117" s="252"/>
    </row>
    <row r="118" spans="1:8" x14ac:dyDescent="0.2">
      <c r="A118" s="287"/>
      <c r="B118" s="252"/>
      <c r="C118" s="252"/>
      <c r="D118" s="252"/>
      <c r="E118" s="252"/>
      <c r="F118" s="252"/>
      <c r="G118" s="252"/>
      <c r="H118" s="252"/>
    </row>
    <row r="119" spans="1:8" x14ac:dyDescent="0.2">
      <c r="A119" s="287"/>
      <c r="B119" s="252"/>
      <c r="C119" s="252"/>
      <c r="D119" s="252"/>
      <c r="E119" s="252"/>
      <c r="F119" s="252"/>
      <c r="G119" s="252"/>
      <c r="H119" s="252"/>
    </row>
    <row r="120" spans="1:8" x14ac:dyDescent="0.2">
      <c r="A120" s="287"/>
      <c r="B120" s="252"/>
      <c r="C120" s="252"/>
      <c r="D120" s="252"/>
      <c r="E120" s="252"/>
      <c r="F120" s="252"/>
      <c r="G120" s="252"/>
      <c r="H120" s="252"/>
    </row>
    <row r="121" spans="1:8" x14ac:dyDescent="0.2">
      <c r="A121" s="287"/>
      <c r="B121" s="252"/>
      <c r="C121" s="252"/>
      <c r="D121" s="252"/>
      <c r="E121" s="252"/>
      <c r="F121" s="252"/>
      <c r="G121" s="252"/>
      <c r="H121" s="252"/>
    </row>
    <row r="122" spans="1:8" x14ac:dyDescent="0.2">
      <c r="A122" s="287"/>
      <c r="B122" s="252"/>
      <c r="C122" s="252"/>
      <c r="D122" s="252"/>
      <c r="E122" s="252"/>
      <c r="F122" s="252"/>
      <c r="G122" s="252"/>
      <c r="H122" s="252"/>
    </row>
    <row r="123" spans="1:8" x14ac:dyDescent="0.2">
      <c r="A123" s="287"/>
      <c r="B123" s="252"/>
      <c r="C123" s="252"/>
      <c r="D123" s="252"/>
      <c r="E123" s="252"/>
      <c r="F123" s="252"/>
      <c r="G123" s="252"/>
      <c r="H123" s="252"/>
    </row>
    <row r="124" spans="1:8" x14ac:dyDescent="0.2">
      <c r="A124" s="287"/>
      <c r="B124" s="252"/>
      <c r="C124" s="252"/>
      <c r="D124" s="252"/>
      <c r="E124" s="252"/>
      <c r="F124" s="252"/>
      <c r="G124" s="252"/>
      <c r="H124" s="252"/>
    </row>
    <row r="125" spans="1:8" x14ac:dyDescent="0.2">
      <c r="A125" s="268"/>
    </row>
    <row r="126" spans="1:8" x14ac:dyDescent="0.2">
      <c r="A126" s="268"/>
    </row>
    <row r="127" spans="1:8" x14ac:dyDescent="0.2">
      <c r="A127" s="268"/>
    </row>
    <row r="128" spans="1:8" x14ac:dyDescent="0.2">
      <c r="A128" s="268"/>
    </row>
    <row r="129" spans="1:2" x14ac:dyDescent="0.2">
      <c r="A129" s="268"/>
    </row>
    <row r="130" spans="1:2" x14ac:dyDescent="0.2">
      <c r="A130" s="268"/>
    </row>
    <row r="131" spans="1:2" x14ac:dyDescent="0.2">
      <c r="A131" s="268"/>
    </row>
    <row r="132" spans="1:2" x14ac:dyDescent="0.2">
      <c r="A132" s="268"/>
    </row>
    <row r="133" spans="1:2" x14ac:dyDescent="0.2">
      <c r="A133" s="268"/>
    </row>
    <row r="134" spans="1:2" x14ac:dyDescent="0.2">
      <c r="A134" s="268"/>
    </row>
    <row r="135" spans="1:2" x14ac:dyDescent="0.2">
      <c r="A135" s="268"/>
    </row>
    <row r="136" spans="1:2" x14ac:dyDescent="0.2">
      <c r="A136" s="268"/>
    </row>
    <row r="137" spans="1:2" x14ac:dyDescent="0.2">
      <c r="A137" s="268"/>
    </row>
    <row r="138" spans="1:2" x14ac:dyDescent="0.2">
      <c r="A138" s="268"/>
    </row>
    <row r="139" spans="1:2" x14ac:dyDescent="0.2">
      <c r="A139" s="268"/>
    </row>
    <row r="140" spans="1:2" x14ac:dyDescent="0.2">
      <c r="B140" s="268"/>
    </row>
    <row r="141" spans="1:2" x14ac:dyDescent="0.2">
      <c r="B141" s="268"/>
    </row>
    <row r="142" spans="1:2" x14ac:dyDescent="0.2">
      <c r="B142" s="268"/>
    </row>
    <row r="143" spans="1:2" x14ac:dyDescent="0.2">
      <c r="B143" s="268"/>
    </row>
    <row r="144" spans="1:2" x14ac:dyDescent="0.2">
      <c r="B144" s="268"/>
    </row>
    <row r="145" spans="2:2" x14ac:dyDescent="0.2">
      <c r="B145" s="268"/>
    </row>
    <row r="146" spans="2:2" x14ac:dyDescent="0.2">
      <c r="B146" s="268"/>
    </row>
    <row r="147" spans="2:2" x14ac:dyDescent="0.2">
      <c r="B147" s="268"/>
    </row>
    <row r="148" spans="2:2" x14ac:dyDescent="0.2">
      <c r="B148" s="268"/>
    </row>
    <row r="149" spans="2:2" x14ac:dyDescent="0.2">
      <c r="B149" s="268"/>
    </row>
    <row r="150" spans="2:2" x14ac:dyDescent="0.2">
      <c r="B150" s="268"/>
    </row>
    <row r="151" spans="2:2" x14ac:dyDescent="0.2">
      <c r="B151" s="268"/>
    </row>
    <row r="152" spans="2:2" x14ac:dyDescent="0.2">
      <c r="B152" s="268"/>
    </row>
    <row r="153" spans="2:2" x14ac:dyDescent="0.2">
      <c r="B153" s="268"/>
    </row>
    <row r="154" spans="2:2" x14ac:dyDescent="0.2">
      <c r="B154" s="268"/>
    </row>
    <row r="155" spans="2:2" x14ac:dyDescent="0.2">
      <c r="B155" s="268"/>
    </row>
    <row r="156" spans="2:2" x14ac:dyDescent="0.2">
      <c r="B156" s="268"/>
    </row>
    <row r="157" spans="2:2" x14ac:dyDescent="0.2">
      <c r="B157" s="268"/>
    </row>
    <row r="158" spans="2:2" x14ac:dyDescent="0.2">
      <c r="B158" s="268"/>
    </row>
    <row r="159" spans="2:2" x14ac:dyDescent="0.2">
      <c r="B159" s="268"/>
    </row>
    <row r="160" spans="2:2" x14ac:dyDescent="0.2">
      <c r="B160" s="268"/>
    </row>
    <row r="161" spans="2:2" x14ac:dyDescent="0.2">
      <c r="B161" s="268"/>
    </row>
    <row r="162" spans="2:2" x14ac:dyDescent="0.2">
      <c r="B162" s="268"/>
    </row>
    <row r="163" spans="2:2" x14ac:dyDescent="0.2">
      <c r="B163" s="268"/>
    </row>
    <row r="164" spans="2:2" x14ac:dyDescent="0.2">
      <c r="B164" s="268"/>
    </row>
    <row r="165" spans="2:2" x14ac:dyDescent="0.2">
      <c r="B165" s="268"/>
    </row>
    <row r="166" spans="2:2" x14ac:dyDescent="0.2">
      <c r="B166" s="268"/>
    </row>
    <row r="167" spans="2:2" x14ac:dyDescent="0.2">
      <c r="B167" s="268"/>
    </row>
  </sheetData>
  <mergeCells count="3">
    <mergeCell ref="A33:K34"/>
    <mergeCell ref="B36:F36"/>
    <mergeCell ref="B23:E23"/>
  </mergeCells>
  <hyperlinks>
    <hyperlink ref="B36" r:id="rId1"/>
    <hyperlink ref="A3" location="Contents!A1" display="Return to Contents"/>
  </hyperlinks>
  <pageMargins left="0.7" right="0.7" top="0.75" bottom="0.75" header="0.3" footer="0.3"/>
  <pageSetup orientation="landscape" r:id="rId2"/>
  <drawing r:id="rId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2:R102"/>
  <sheetViews>
    <sheetView workbookViewId="0"/>
  </sheetViews>
  <sheetFormatPr defaultRowHeight="12.75" x14ac:dyDescent="0.2"/>
  <sheetData>
    <row r="2" spans="1:18" ht="15.75" x14ac:dyDescent="0.25">
      <c r="A2" s="44" t="s">
        <v>547</v>
      </c>
      <c r="H2" s="119"/>
    </row>
    <row r="3" spans="1:18" x14ac:dyDescent="0.2">
      <c r="A3" s="22" t="s">
        <v>16</v>
      </c>
    </row>
    <row r="4" spans="1:18" x14ac:dyDescent="0.2">
      <c r="A4" s="19"/>
      <c r="B4" s="384"/>
      <c r="C4" s="384"/>
      <c r="D4" s="384"/>
      <c r="E4" s="384"/>
      <c r="F4" s="384"/>
      <c r="G4" s="384"/>
      <c r="H4" s="384"/>
      <c r="I4" s="384"/>
      <c r="J4" s="384"/>
      <c r="K4" s="384"/>
      <c r="L4" s="384"/>
      <c r="M4" s="384"/>
      <c r="N4" s="384"/>
      <c r="O4" s="384"/>
      <c r="P4" s="384"/>
      <c r="Q4" s="384"/>
      <c r="R4" s="384"/>
    </row>
    <row r="5" spans="1:18" x14ac:dyDescent="0.2">
      <c r="A5" s="19"/>
      <c r="B5" s="384"/>
      <c r="C5" s="384"/>
      <c r="D5" s="384"/>
      <c r="E5" s="384"/>
      <c r="F5" s="384"/>
      <c r="G5" s="384"/>
      <c r="H5" s="384"/>
      <c r="I5" s="384"/>
      <c r="J5" s="384"/>
      <c r="K5" s="384"/>
      <c r="L5" s="384"/>
      <c r="M5" s="384"/>
      <c r="N5" s="384"/>
      <c r="O5" s="384"/>
      <c r="P5" s="384"/>
      <c r="Q5" s="384"/>
      <c r="R5" s="384"/>
    </row>
    <row r="6" spans="1:18" x14ac:dyDescent="0.2">
      <c r="A6" s="19"/>
      <c r="B6" s="384"/>
      <c r="C6" s="384"/>
      <c r="D6" s="384"/>
      <c r="E6" s="384"/>
      <c r="F6" s="384"/>
      <c r="G6" s="384"/>
      <c r="H6" s="384"/>
      <c r="I6" s="384"/>
      <c r="J6" s="384"/>
      <c r="K6" s="384"/>
      <c r="L6" s="384"/>
      <c r="M6" s="384"/>
      <c r="N6" s="384"/>
      <c r="O6" s="384"/>
      <c r="P6" s="384"/>
      <c r="Q6" s="384"/>
      <c r="R6" s="384"/>
    </row>
    <row r="7" spans="1:18" x14ac:dyDescent="0.2">
      <c r="A7" s="19"/>
      <c r="B7" s="384"/>
      <c r="C7" s="384"/>
      <c r="D7" s="384"/>
      <c r="E7" s="384"/>
      <c r="F7" s="384"/>
      <c r="G7" s="384"/>
      <c r="H7" s="384"/>
      <c r="I7" s="384"/>
      <c r="J7" s="384"/>
      <c r="K7" s="384"/>
      <c r="L7" s="384"/>
      <c r="M7" s="384"/>
      <c r="N7" s="384"/>
      <c r="O7" s="384"/>
      <c r="P7" s="384"/>
      <c r="Q7" s="384"/>
      <c r="R7" s="384"/>
    </row>
    <row r="8" spans="1:18" x14ac:dyDescent="0.2">
      <c r="A8" s="19"/>
      <c r="B8" s="384"/>
      <c r="C8" s="384"/>
      <c r="D8" s="384"/>
      <c r="E8" s="384"/>
      <c r="F8" s="384"/>
      <c r="G8" s="384"/>
      <c r="H8" s="384"/>
      <c r="I8" s="384"/>
      <c r="J8" s="384"/>
      <c r="K8" s="384"/>
      <c r="L8" s="384"/>
      <c r="M8" s="384"/>
      <c r="N8" s="384"/>
      <c r="O8" s="384"/>
      <c r="P8" s="384"/>
      <c r="Q8" s="384"/>
      <c r="R8" s="384"/>
    </row>
    <row r="9" spans="1:18" x14ac:dyDescent="0.2">
      <c r="A9" s="19"/>
      <c r="B9" s="384"/>
      <c r="C9" s="384"/>
      <c r="D9" s="384"/>
      <c r="E9" s="384"/>
      <c r="F9" s="384"/>
      <c r="G9" s="384"/>
      <c r="H9" s="384"/>
      <c r="I9" s="384"/>
      <c r="J9" s="384"/>
      <c r="K9" s="384"/>
      <c r="L9" s="384"/>
      <c r="M9" s="384"/>
      <c r="N9" s="384"/>
      <c r="O9" s="384"/>
      <c r="P9" s="384"/>
      <c r="Q9" s="384"/>
      <c r="R9" s="384"/>
    </row>
    <row r="10" spans="1:18" x14ac:dyDescent="0.2">
      <c r="A10" s="19"/>
      <c r="B10" s="384"/>
      <c r="C10" s="384"/>
      <c r="D10" s="384"/>
      <c r="E10" s="384"/>
      <c r="F10" s="384"/>
      <c r="G10" s="384"/>
      <c r="H10" s="384"/>
      <c r="I10" s="384"/>
      <c r="J10" s="384"/>
      <c r="K10" s="384"/>
      <c r="L10" s="384"/>
      <c r="M10" s="384"/>
      <c r="N10" s="384"/>
      <c r="O10" s="384"/>
      <c r="P10" s="384"/>
      <c r="Q10" s="384"/>
      <c r="R10" s="384"/>
    </row>
    <row r="11" spans="1:18" x14ac:dyDescent="0.2">
      <c r="A11" s="19"/>
      <c r="B11" s="384"/>
      <c r="C11" s="384"/>
      <c r="D11" s="384"/>
      <c r="E11" s="384"/>
      <c r="F11" s="384"/>
      <c r="G11" s="384"/>
      <c r="H11" s="384"/>
      <c r="I11" s="384"/>
      <c r="J11" s="384"/>
      <c r="K11" s="384"/>
      <c r="L11" s="384"/>
      <c r="M11" s="384"/>
      <c r="N11" s="384"/>
      <c r="O11" s="384"/>
      <c r="P11" s="384"/>
      <c r="Q11" s="384"/>
      <c r="R11" s="384"/>
    </row>
    <row r="12" spans="1:18" x14ac:dyDescent="0.2">
      <c r="A12" s="19"/>
      <c r="B12" s="384"/>
      <c r="C12" s="384"/>
      <c r="D12" s="384"/>
      <c r="E12" s="384"/>
      <c r="F12" s="384"/>
      <c r="G12" s="384"/>
      <c r="H12" s="384"/>
      <c r="I12" s="384"/>
      <c r="J12" s="384"/>
      <c r="K12" s="384"/>
      <c r="L12" s="384"/>
      <c r="M12" s="384"/>
      <c r="N12" s="384"/>
      <c r="O12" s="384"/>
      <c r="P12" s="384"/>
      <c r="Q12" s="384"/>
      <c r="R12" s="384"/>
    </row>
    <row r="13" spans="1:18" x14ac:dyDescent="0.2">
      <c r="A13" s="19"/>
      <c r="B13" s="384"/>
      <c r="C13" s="384"/>
      <c r="D13" s="384"/>
      <c r="E13" s="384"/>
      <c r="F13" s="384"/>
      <c r="G13" s="384"/>
      <c r="H13" s="384"/>
      <c r="I13" s="384"/>
      <c r="J13" s="384"/>
      <c r="K13" s="384"/>
      <c r="L13" s="384"/>
      <c r="M13" s="384"/>
      <c r="N13" s="384"/>
      <c r="O13" s="384"/>
      <c r="P13" s="384"/>
      <c r="Q13" s="384"/>
      <c r="R13" s="384"/>
    </row>
    <row r="14" spans="1:18" x14ac:dyDescent="0.2">
      <c r="A14" s="19"/>
      <c r="B14" s="384"/>
      <c r="C14" s="384"/>
      <c r="D14" s="384"/>
      <c r="E14" s="384"/>
      <c r="F14" s="384"/>
      <c r="G14" s="384"/>
      <c r="H14" s="384"/>
      <c r="I14" s="384"/>
      <c r="J14" s="384"/>
      <c r="K14" s="384"/>
      <c r="L14" s="384"/>
      <c r="M14" s="384"/>
      <c r="N14" s="384"/>
      <c r="O14" s="384"/>
      <c r="P14" s="384"/>
      <c r="Q14" s="384"/>
      <c r="R14" s="384"/>
    </row>
    <row r="15" spans="1:18" x14ac:dyDescent="0.2">
      <c r="A15" s="19"/>
      <c r="B15" s="384"/>
      <c r="C15" s="384"/>
      <c r="D15" s="384"/>
      <c r="E15" s="384"/>
      <c r="F15" s="384"/>
      <c r="G15" s="384"/>
      <c r="H15" s="384"/>
      <c r="I15" s="384"/>
      <c r="J15" s="384"/>
      <c r="K15" s="384"/>
      <c r="L15" s="384"/>
      <c r="M15" s="384"/>
      <c r="N15" s="384"/>
      <c r="O15" s="384"/>
      <c r="P15" s="384"/>
      <c r="Q15" s="384"/>
      <c r="R15" s="384"/>
    </row>
    <row r="16" spans="1:18" x14ac:dyDescent="0.2">
      <c r="A16" s="19"/>
      <c r="B16" s="384"/>
      <c r="C16" s="384"/>
      <c r="D16" s="384"/>
      <c r="E16" s="384"/>
      <c r="F16" s="384"/>
      <c r="G16" s="384"/>
      <c r="H16" s="384"/>
      <c r="I16" s="384"/>
      <c r="J16" s="384"/>
      <c r="K16" s="384"/>
      <c r="L16" s="384"/>
      <c r="M16" s="384"/>
      <c r="N16" s="384"/>
      <c r="O16" s="384"/>
      <c r="P16" s="384"/>
      <c r="Q16" s="384"/>
      <c r="R16" s="384"/>
    </row>
    <row r="17" spans="1:18" x14ac:dyDescent="0.2">
      <c r="A17" s="19"/>
      <c r="B17" s="384"/>
      <c r="C17" s="384"/>
      <c r="D17" s="384"/>
      <c r="E17" s="384"/>
      <c r="F17" s="384"/>
      <c r="G17" s="384"/>
      <c r="H17" s="384"/>
      <c r="I17" s="384"/>
      <c r="J17" s="384"/>
      <c r="K17" s="384"/>
      <c r="L17" s="384"/>
      <c r="M17" s="384"/>
      <c r="N17" s="384"/>
      <c r="O17" s="384"/>
      <c r="P17" s="384"/>
      <c r="Q17" s="384"/>
      <c r="R17" s="384"/>
    </row>
    <row r="18" spans="1:18" x14ac:dyDescent="0.2">
      <c r="A18" s="19"/>
      <c r="B18" s="384"/>
      <c r="C18" s="384"/>
      <c r="D18" s="384"/>
      <c r="E18" s="384"/>
      <c r="F18" s="384"/>
      <c r="G18" s="384"/>
      <c r="H18" s="384"/>
      <c r="I18" s="384"/>
      <c r="J18" s="384"/>
      <c r="K18" s="384"/>
      <c r="L18" s="384"/>
      <c r="M18" s="384"/>
      <c r="N18" s="384"/>
      <c r="O18" s="384"/>
      <c r="P18" s="384"/>
      <c r="Q18" s="384"/>
      <c r="R18" s="384"/>
    </row>
    <row r="19" spans="1:18" x14ac:dyDescent="0.2">
      <c r="A19" s="19"/>
      <c r="B19" s="384"/>
      <c r="C19" s="384"/>
      <c r="D19" s="384"/>
      <c r="E19" s="384"/>
      <c r="F19" s="384"/>
      <c r="G19" s="384"/>
      <c r="H19" s="384"/>
      <c r="I19" s="384"/>
      <c r="J19" s="384"/>
      <c r="K19" s="384"/>
      <c r="L19" s="384"/>
      <c r="M19" s="384"/>
      <c r="N19" s="384"/>
      <c r="O19" s="384"/>
      <c r="P19" s="384"/>
      <c r="Q19" s="384"/>
      <c r="R19" s="384"/>
    </row>
    <row r="20" spans="1:18" x14ac:dyDescent="0.2">
      <c r="A20" s="19"/>
      <c r="B20" s="384"/>
      <c r="C20" s="384"/>
      <c r="D20" s="384"/>
      <c r="E20" s="384"/>
      <c r="F20" s="384"/>
      <c r="G20" s="384"/>
      <c r="H20" s="384"/>
      <c r="I20" s="384"/>
      <c r="J20" s="384"/>
      <c r="K20" s="384"/>
      <c r="L20" s="384"/>
      <c r="M20" s="384"/>
      <c r="N20" s="384"/>
      <c r="O20" s="384"/>
      <c r="P20" s="384"/>
      <c r="Q20" s="384"/>
      <c r="R20" s="384"/>
    </row>
    <row r="21" spans="1:18" x14ac:dyDescent="0.2">
      <c r="A21" s="19"/>
      <c r="B21" s="384"/>
      <c r="C21" s="384"/>
      <c r="D21" s="384"/>
      <c r="E21" s="384"/>
      <c r="F21" s="384"/>
      <c r="G21" s="384"/>
      <c r="H21" s="384"/>
      <c r="I21" s="384"/>
      <c r="J21" s="384"/>
      <c r="K21" s="384"/>
      <c r="L21" s="384"/>
      <c r="M21" s="384"/>
      <c r="N21" s="384"/>
      <c r="O21" s="384"/>
      <c r="P21" s="384"/>
      <c r="Q21" s="384"/>
      <c r="R21" s="384"/>
    </row>
    <row r="22" spans="1:18" x14ac:dyDescent="0.2">
      <c r="A22" s="19"/>
      <c r="B22" s="384"/>
      <c r="C22" s="384"/>
      <c r="D22" s="384"/>
      <c r="E22" s="384"/>
      <c r="F22" s="384"/>
      <c r="G22" s="384"/>
      <c r="H22" s="384"/>
      <c r="I22" s="384"/>
      <c r="J22" s="384"/>
      <c r="K22" s="384"/>
      <c r="L22" s="384"/>
      <c r="M22" s="384"/>
      <c r="N22" s="384"/>
      <c r="O22" s="384"/>
      <c r="P22" s="384"/>
      <c r="Q22" s="384"/>
      <c r="R22" s="384"/>
    </row>
    <row r="23" spans="1:18" x14ac:dyDescent="0.2">
      <c r="A23" s="19"/>
      <c r="B23" s="384"/>
      <c r="C23" s="384"/>
      <c r="D23" s="384"/>
      <c r="E23" s="384"/>
      <c r="F23" s="384"/>
      <c r="G23" s="384"/>
      <c r="H23" s="384"/>
      <c r="I23" s="384"/>
      <c r="J23" s="384"/>
      <c r="K23" s="384"/>
      <c r="L23" s="384"/>
      <c r="M23" s="384"/>
      <c r="N23" s="384"/>
      <c r="O23" s="384"/>
      <c r="P23" s="384"/>
      <c r="Q23" s="384"/>
      <c r="R23" s="384"/>
    </row>
    <row r="24" spans="1:18" x14ac:dyDescent="0.2">
      <c r="A24" s="19"/>
      <c r="B24" s="384"/>
      <c r="C24" s="384"/>
      <c r="D24" s="384"/>
      <c r="E24" s="384"/>
      <c r="F24" s="384"/>
      <c r="G24" s="384"/>
      <c r="H24" s="384"/>
      <c r="I24" s="384"/>
      <c r="J24" s="384"/>
      <c r="K24" s="384"/>
      <c r="L24" s="384"/>
      <c r="M24" s="384"/>
      <c r="N24" s="384"/>
      <c r="O24" s="384"/>
      <c r="P24" s="384"/>
      <c r="Q24" s="384"/>
      <c r="R24" s="384"/>
    </row>
    <row r="25" spans="1:18" x14ac:dyDescent="0.2">
      <c r="A25" s="19"/>
      <c r="B25" s="384"/>
      <c r="C25" s="384"/>
      <c r="D25" s="384"/>
      <c r="E25" s="384"/>
      <c r="F25" s="384"/>
      <c r="G25" s="384"/>
      <c r="H25" s="384"/>
      <c r="I25" s="384"/>
      <c r="J25" s="384"/>
      <c r="K25" s="384"/>
      <c r="L25" s="384"/>
      <c r="M25" s="384"/>
      <c r="N25" s="384"/>
      <c r="O25" s="384"/>
      <c r="P25" s="384"/>
      <c r="Q25" s="384"/>
      <c r="R25" s="384"/>
    </row>
    <row r="26" spans="1:18" x14ac:dyDescent="0.2">
      <c r="A26" s="19"/>
      <c r="B26" s="384"/>
      <c r="C26" s="384"/>
      <c r="D26" s="384"/>
      <c r="E26" s="384"/>
      <c r="F26" s="384"/>
      <c r="G26" s="384"/>
      <c r="H26" s="384"/>
      <c r="I26" s="384"/>
      <c r="J26" s="384"/>
      <c r="K26" s="384"/>
      <c r="L26" s="384"/>
      <c r="M26" s="384"/>
      <c r="N26" s="384"/>
      <c r="O26" s="384"/>
      <c r="P26" s="384"/>
      <c r="Q26" s="384"/>
      <c r="R26" s="384"/>
    </row>
    <row r="27" spans="1:18" x14ac:dyDescent="0.2">
      <c r="A27" s="19"/>
      <c r="B27" s="384"/>
      <c r="C27" s="384"/>
      <c r="D27" s="384"/>
      <c r="E27" s="384"/>
      <c r="F27" s="384"/>
      <c r="G27" s="384"/>
      <c r="H27" s="384"/>
      <c r="I27" s="384"/>
      <c r="J27" s="384"/>
      <c r="K27" s="384"/>
      <c r="L27" s="384"/>
      <c r="M27" s="384"/>
      <c r="N27" s="384"/>
      <c r="O27" s="384"/>
      <c r="P27" s="384"/>
      <c r="Q27" s="384"/>
      <c r="R27" s="384"/>
    </row>
    <row r="28" spans="1:18" x14ac:dyDescent="0.2">
      <c r="A28" s="19"/>
      <c r="B28" s="384"/>
      <c r="C28" s="384"/>
      <c r="D28" s="384"/>
      <c r="E28" s="384"/>
      <c r="F28" s="384"/>
      <c r="G28" s="384"/>
      <c r="H28" s="384"/>
      <c r="I28" s="384"/>
      <c r="J28" s="384"/>
      <c r="K28" s="384"/>
      <c r="L28" s="384"/>
      <c r="M28" s="384"/>
      <c r="N28" s="384"/>
      <c r="O28" s="384"/>
      <c r="P28" s="384"/>
      <c r="Q28" s="384"/>
      <c r="R28" s="384"/>
    </row>
    <row r="29" spans="1:18" x14ac:dyDescent="0.2">
      <c r="A29" s="19"/>
      <c r="B29" s="384"/>
      <c r="C29" s="384"/>
      <c r="D29" s="384"/>
      <c r="E29" s="384"/>
      <c r="F29" s="384"/>
      <c r="G29" s="384"/>
      <c r="H29" s="384"/>
      <c r="I29" s="384"/>
      <c r="J29" s="384"/>
      <c r="K29" s="384"/>
      <c r="L29" s="384"/>
      <c r="M29" s="384"/>
      <c r="N29" s="384"/>
      <c r="O29" s="384"/>
      <c r="P29" s="384"/>
      <c r="Q29" s="384"/>
      <c r="R29" s="384"/>
    </row>
    <row r="30" spans="1:18" x14ac:dyDescent="0.2">
      <c r="A30" s="19"/>
      <c r="B30" s="384"/>
      <c r="C30" s="384"/>
      <c r="D30" s="384"/>
      <c r="E30" s="384"/>
      <c r="F30" s="384"/>
      <c r="G30" s="384"/>
      <c r="H30" s="384"/>
      <c r="I30" s="384"/>
      <c r="J30" s="384"/>
      <c r="K30" s="384"/>
      <c r="L30" s="384"/>
      <c r="M30" s="384"/>
      <c r="N30" s="384"/>
      <c r="O30" s="384"/>
      <c r="P30" s="384"/>
      <c r="Q30" s="384"/>
      <c r="R30" s="384"/>
    </row>
    <row r="31" spans="1:18" x14ac:dyDescent="0.2">
      <c r="A31" s="19"/>
      <c r="B31" s="384"/>
      <c r="C31" s="384"/>
      <c r="D31" s="384"/>
      <c r="E31" s="384"/>
      <c r="F31" s="384"/>
      <c r="G31" s="384"/>
      <c r="H31" s="384"/>
      <c r="I31" s="384"/>
      <c r="J31" s="384"/>
      <c r="K31" s="384"/>
      <c r="L31" s="384"/>
      <c r="M31" s="384"/>
      <c r="N31" s="384"/>
      <c r="O31" s="384"/>
      <c r="P31" s="384"/>
      <c r="Q31" s="384"/>
      <c r="R31" s="384"/>
    </row>
    <row r="32" spans="1:18" x14ac:dyDescent="0.2">
      <c r="A32" s="19"/>
      <c r="B32" s="384"/>
      <c r="C32" s="384"/>
      <c r="D32" s="384"/>
      <c r="E32" s="384"/>
      <c r="F32" s="384"/>
      <c r="G32" s="384"/>
      <c r="H32" s="384"/>
      <c r="I32" s="384"/>
      <c r="J32" s="384"/>
      <c r="K32" s="384"/>
      <c r="L32" s="384"/>
      <c r="M32" s="384"/>
      <c r="N32" s="384"/>
      <c r="O32" s="384"/>
      <c r="P32" s="384"/>
      <c r="Q32" s="384"/>
      <c r="R32" s="384"/>
    </row>
    <row r="33" spans="1:18" x14ac:dyDescent="0.2">
      <c r="A33" s="19"/>
      <c r="B33" s="384"/>
      <c r="C33" s="384"/>
      <c r="D33" s="384"/>
      <c r="E33" s="384"/>
      <c r="F33" s="384"/>
      <c r="G33" s="384"/>
      <c r="H33" s="384"/>
      <c r="I33" s="384"/>
      <c r="J33" s="384"/>
      <c r="K33" s="384"/>
      <c r="L33" s="384"/>
      <c r="M33" s="384"/>
      <c r="N33" s="384"/>
      <c r="O33" s="384"/>
      <c r="P33" s="384"/>
      <c r="Q33" s="384"/>
      <c r="R33" s="384"/>
    </row>
    <row r="34" spans="1:18" x14ac:dyDescent="0.2">
      <c r="A34" s="19"/>
      <c r="B34" s="384"/>
      <c r="C34" s="384"/>
      <c r="D34" s="384"/>
      <c r="E34" s="384"/>
      <c r="F34" s="384"/>
      <c r="G34" s="384"/>
      <c r="H34" s="384"/>
      <c r="I34" s="384"/>
      <c r="J34" s="384"/>
      <c r="K34" s="384"/>
      <c r="L34" s="384"/>
      <c r="M34" s="384"/>
      <c r="N34" s="384"/>
      <c r="O34" s="384"/>
      <c r="P34" s="384"/>
      <c r="Q34" s="384"/>
      <c r="R34" s="384"/>
    </row>
    <row r="35" spans="1:18" x14ac:dyDescent="0.2">
      <c r="A35" s="19"/>
      <c r="B35" s="384"/>
      <c r="C35" s="384"/>
      <c r="D35" s="384"/>
      <c r="E35" s="384"/>
      <c r="F35" s="384"/>
      <c r="G35" s="384"/>
      <c r="H35" s="384"/>
      <c r="I35" s="384"/>
      <c r="J35" s="384"/>
      <c r="K35" s="384"/>
      <c r="L35" s="384"/>
      <c r="M35" s="384"/>
      <c r="N35" s="384"/>
      <c r="O35" s="384"/>
      <c r="P35" s="384"/>
      <c r="Q35" s="384"/>
      <c r="R35" s="384"/>
    </row>
    <row r="36" spans="1:18" x14ac:dyDescent="0.2">
      <c r="A36" s="19"/>
      <c r="B36" s="384"/>
      <c r="C36" s="384"/>
      <c r="D36" s="384"/>
      <c r="E36" s="384"/>
      <c r="F36" s="384"/>
      <c r="G36" s="384"/>
      <c r="H36" s="384"/>
      <c r="I36" s="384"/>
      <c r="J36" s="384"/>
      <c r="K36" s="384"/>
      <c r="L36" s="384"/>
      <c r="M36" s="384"/>
      <c r="N36" s="384"/>
      <c r="O36" s="384"/>
      <c r="P36" s="384"/>
      <c r="Q36" s="384"/>
      <c r="R36" s="384"/>
    </row>
    <row r="37" spans="1:18" x14ac:dyDescent="0.2">
      <c r="A37" s="19"/>
      <c r="B37" s="384"/>
      <c r="C37" s="384"/>
      <c r="D37" s="384"/>
      <c r="E37" s="384"/>
      <c r="F37" s="384"/>
      <c r="G37" s="384"/>
      <c r="H37" s="384"/>
      <c r="I37" s="384"/>
      <c r="J37" s="384"/>
      <c r="K37" s="384"/>
      <c r="L37" s="384"/>
      <c r="M37" s="384"/>
      <c r="N37" s="384"/>
      <c r="O37" s="384"/>
      <c r="P37" s="384"/>
      <c r="Q37" s="384"/>
      <c r="R37" s="384"/>
    </row>
    <row r="38" spans="1:18" x14ac:dyDescent="0.2">
      <c r="A38" s="19"/>
      <c r="B38" s="384"/>
      <c r="C38" s="384"/>
      <c r="D38" s="384"/>
      <c r="E38" s="384"/>
      <c r="F38" s="384"/>
      <c r="G38" s="384"/>
      <c r="H38" s="384"/>
      <c r="I38" s="384"/>
      <c r="J38" s="384"/>
      <c r="K38" s="384"/>
      <c r="L38" s="384"/>
      <c r="M38" s="384"/>
      <c r="N38" s="384"/>
      <c r="O38" s="384"/>
      <c r="P38" s="384"/>
      <c r="Q38" s="384"/>
      <c r="R38" s="384"/>
    </row>
    <row r="39" spans="1:18" x14ac:dyDescent="0.2">
      <c r="A39" s="19"/>
      <c r="B39" s="384"/>
      <c r="C39" s="384"/>
      <c r="D39" s="384"/>
      <c r="E39" s="384"/>
      <c r="F39" s="384"/>
      <c r="G39" s="384"/>
      <c r="H39" s="384"/>
      <c r="I39" s="384"/>
      <c r="J39" s="384"/>
      <c r="K39" s="384"/>
      <c r="L39" s="384"/>
      <c r="M39" s="384"/>
      <c r="N39" s="384"/>
      <c r="O39" s="384"/>
      <c r="P39" s="384"/>
      <c r="Q39" s="384"/>
      <c r="R39" s="384"/>
    </row>
    <row r="40" spans="1:18" x14ac:dyDescent="0.2">
      <c r="A40" s="19"/>
      <c r="B40" s="384"/>
      <c r="C40" s="384"/>
      <c r="D40" s="384"/>
      <c r="E40" s="384"/>
      <c r="F40" s="384"/>
      <c r="G40" s="384"/>
      <c r="H40" s="384"/>
      <c r="I40" s="384"/>
      <c r="J40" s="384"/>
      <c r="K40" s="384"/>
      <c r="L40" s="384"/>
      <c r="M40" s="384"/>
      <c r="N40" s="384"/>
      <c r="O40" s="384"/>
      <c r="P40" s="384"/>
      <c r="Q40" s="384"/>
      <c r="R40" s="384"/>
    </row>
    <row r="41" spans="1:18" x14ac:dyDescent="0.2">
      <c r="A41" s="19"/>
      <c r="B41" s="384"/>
      <c r="C41" s="384"/>
      <c r="D41" s="384"/>
      <c r="E41" s="384"/>
      <c r="F41" s="384"/>
      <c r="G41" s="384"/>
      <c r="H41" s="384"/>
      <c r="I41" s="384"/>
      <c r="J41" s="384"/>
      <c r="K41" s="384"/>
      <c r="L41" s="384"/>
      <c r="M41" s="384"/>
      <c r="N41" s="384"/>
      <c r="O41" s="384"/>
      <c r="P41" s="384"/>
      <c r="Q41" s="384"/>
      <c r="R41" s="384"/>
    </row>
    <row r="42" spans="1:18" x14ac:dyDescent="0.2">
      <c r="A42" s="19"/>
      <c r="B42" s="384"/>
      <c r="C42" s="384"/>
      <c r="D42" s="384"/>
      <c r="E42" s="384"/>
      <c r="F42" s="384"/>
      <c r="G42" s="384"/>
      <c r="H42" s="384"/>
      <c r="I42" s="384"/>
      <c r="J42" s="384"/>
      <c r="K42" s="384"/>
      <c r="L42" s="384"/>
      <c r="M42" s="384"/>
      <c r="N42" s="384"/>
      <c r="O42" s="384"/>
      <c r="P42" s="384"/>
      <c r="Q42" s="384"/>
      <c r="R42" s="384"/>
    </row>
    <row r="43" spans="1:18" x14ac:dyDescent="0.2">
      <c r="A43" s="19"/>
      <c r="B43" s="384"/>
      <c r="C43" s="384"/>
      <c r="D43" s="384"/>
      <c r="E43" s="384"/>
      <c r="F43" s="384"/>
      <c r="G43" s="384"/>
      <c r="H43" s="384"/>
      <c r="I43" s="384"/>
      <c r="J43" s="384"/>
      <c r="K43" s="384"/>
      <c r="L43" s="384"/>
      <c r="M43" s="384"/>
      <c r="N43" s="384"/>
      <c r="O43" s="384"/>
      <c r="P43" s="384"/>
      <c r="Q43" s="384"/>
      <c r="R43" s="384"/>
    </row>
    <row r="44" spans="1:18" x14ac:dyDescent="0.2">
      <c r="A44" s="19"/>
      <c r="B44" s="384"/>
      <c r="C44" s="384"/>
      <c r="D44" s="384"/>
      <c r="E44" s="384"/>
      <c r="F44" s="384"/>
      <c r="G44" s="384"/>
      <c r="H44" s="384"/>
      <c r="I44" s="384"/>
      <c r="J44" s="384"/>
      <c r="K44" s="384"/>
      <c r="L44" s="384"/>
      <c r="M44" s="384"/>
      <c r="N44" s="384"/>
      <c r="O44" s="384"/>
      <c r="P44" s="384"/>
      <c r="Q44" s="384"/>
      <c r="R44" s="384"/>
    </row>
    <row r="45" spans="1:18" x14ac:dyDescent="0.2">
      <c r="A45" s="19"/>
      <c r="B45" s="384"/>
      <c r="C45" s="384"/>
      <c r="D45" s="384"/>
      <c r="E45" s="384"/>
      <c r="F45" s="384"/>
      <c r="G45" s="384"/>
      <c r="H45" s="384"/>
      <c r="I45" s="384"/>
      <c r="J45" s="384"/>
      <c r="K45" s="384"/>
      <c r="L45" s="384"/>
      <c r="M45" s="384"/>
      <c r="N45" s="384"/>
      <c r="O45" s="384"/>
      <c r="P45" s="384"/>
      <c r="Q45" s="384"/>
      <c r="R45" s="384"/>
    </row>
    <row r="46" spans="1:18" x14ac:dyDescent="0.2">
      <c r="A46" s="19"/>
      <c r="B46" s="384"/>
      <c r="C46" s="384"/>
      <c r="D46" s="384"/>
      <c r="E46" s="384"/>
      <c r="F46" s="384"/>
      <c r="G46" s="384"/>
      <c r="H46" s="384"/>
      <c r="I46" s="384"/>
      <c r="J46" s="384"/>
      <c r="K46" s="384"/>
      <c r="L46" s="384"/>
      <c r="M46" s="384"/>
      <c r="N46" s="384"/>
      <c r="O46" s="384"/>
      <c r="P46" s="384"/>
      <c r="Q46" s="384"/>
      <c r="R46" s="384"/>
    </row>
    <row r="47" spans="1:18" x14ac:dyDescent="0.2">
      <c r="A47" s="19"/>
      <c r="B47" s="384"/>
      <c r="C47" s="384"/>
      <c r="D47" s="384"/>
      <c r="E47" s="384"/>
      <c r="F47" s="384"/>
      <c r="G47" s="384"/>
      <c r="H47" s="384"/>
      <c r="I47" s="384"/>
      <c r="J47" s="384"/>
      <c r="K47" s="384"/>
      <c r="L47" s="384"/>
      <c r="M47" s="384"/>
      <c r="N47" s="384"/>
      <c r="O47" s="384"/>
      <c r="P47" s="384"/>
      <c r="Q47" s="384"/>
      <c r="R47" s="384"/>
    </row>
    <row r="48" spans="1:18" x14ac:dyDescent="0.2">
      <c r="A48" s="19"/>
      <c r="B48" s="384"/>
      <c r="C48" s="384"/>
      <c r="D48" s="384"/>
      <c r="E48" s="384"/>
      <c r="F48" s="384"/>
      <c r="G48" s="384"/>
      <c r="H48" s="384"/>
      <c r="I48" s="384"/>
      <c r="J48" s="384"/>
      <c r="K48" s="384"/>
      <c r="L48" s="384"/>
      <c r="M48" s="384"/>
      <c r="N48" s="384"/>
      <c r="O48" s="384"/>
      <c r="P48" s="384"/>
      <c r="Q48" s="384"/>
      <c r="R48" s="384"/>
    </row>
    <row r="49" spans="1:18" x14ac:dyDescent="0.2">
      <c r="A49" s="19"/>
      <c r="B49" s="384"/>
      <c r="C49" s="384"/>
      <c r="D49" s="384"/>
      <c r="E49" s="384"/>
      <c r="F49" s="384"/>
      <c r="G49" s="384"/>
      <c r="H49" s="384"/>
      <c r="I49" s="384"/>
      <c r="J49" s="384"/>
      <c r="K49" s="384"/>
      <c r="L49" s="384"/>
      <c r="M49" s="384"/>
      <c r="N49" s="384"/>
      <c r="O49" s="384"/>
      <c r="P49" s="384"/>
      <c r="Q49" s="384"/>
      <c r="R49" s="384"/>
    </row>
    <row r="50" spans="1:18" x14ac:dyDescent="0.2">
      <c r="A50" s="9" t="s">
        <v>117</v>
      </c>
      <c r="B50" s="9" t="s">
        <v>119</v>
      </c>
      <c r="C50" s="9"/>
      <c r="D50" s="9" t="s">
        <v>118</v>
      </c>
    </row>
    <row r="51" spans="1:18" x14ac:dyDescent="0.2">
      <c r="A51" t="s">
        <v>120</v>
      </c>
      <c r="B51" t="s">
        <v>122</v>
      </c>
      <c r="C51" s="15"/>
      <c r="D51" t="s">
        <v>121</v>
      </c>
    </row>
    <row r="52" spans="1:18" x14ac:dyDescent="0.2">
      <c r="A52" s="15" t="s">
        <v>123</v>
      </c>
      <c r="B52" s="15" t="s">
        <v>125</v>
      </c>
      <c r="D52" s="15" t="s">
        <v>124</v>
      </c>
    </row>
    <row r="53" spans="1:18" x14ac:dyDescent="0.2">
      <c r="A53" t="s">
        <v>126</v>
      </c>
      <c r="B53" t="s">
        <v>127</v>
      </c>
      <c r="D53" t="s">
        <v>124</v>
      </c>
    </row>
    <row r="54" spans="1:18" x14ac:dyDescent="0.2">
      <c r="A54" t="s">
        <v>128</v>
      </c>
      <c r="B54" t="s">
        <v>129</v>
      </c>
      <c r="D54" t="s">
        <v>121</v>
      </c>
    </row>
    <row r="55" spans="1:18" x14ac:dyDescent="0.2">
      <c r="A55" t="s">
        <v>130</v>
      </c>
      <c r="B55" t="s">
        <v>122</v>
      </c>
      <c r="D55" t="s">
        <v>121</v>
      </c>
    </row>
    <row r="56" spans="1:18" x14ac:dyDescent="0.2">
      <c r="A56" t="s">
        <v>131</v>
      </c>
      <c r="B56" t="s">
        <v>129</v>
      </c>
      <c r="D56" t="s">
        <v>121</v>
      </c>
    </row>
    <row r="57" spans="1:18" x14ac:dyDescent="0.2">
      <c r="A57" t="s">
        <v>132</v>
      </c>
      <c r="B57" t="s">
        <v>134</v>
      </c>
      <c r="D57" t="s">
        <v>133</v>
      </c>
    </row>
    <row r="58" spans="1:18" x14ac:dyDescent="0.2">
      <c r="A58" t="s">
        <v>135</v>
      </c>
      <c r="B58" t="s">
        <v>136</v>
      </c>
      <c r="D58" t="s">
        <v>124</v>
      </c>
    </row>
    <row r="59" spans="1:18" x14ac:dyDescent="0.2">
      <c r="A59" t="s">
        <v>137</v>
      </c>
      <c r="B59" t="s">
        <v>136</v>
      </c>
      <c r="D59" t="s">
        <v>124</v>
      </c>
    </row>
    <row r="60" spans="1:18" x14ac:dyDescent="0.2">
      <c r="A60" t="s">
        <v>138</v>
      </c>
      <c r="B60" t="s">
        <v>136</v>
      </c>
      <c r="D60" t="s">
        <v>124</v>
      </c>
    </row>
    <row r="61" spans="1:18" x14ac:dyDescent="0.2">
      <c r="A61" t="s">
        <v>139</v>
      </c>
      <c r="B61" t="s">
        <v>136</v>
      </c>
      <c r="D61" t="s">
        <v>124</v>
      </c>
    </row>
    <row r="62" spans="1:18" x14ac:dyDescent="0.2">
      <c r="A62" t="s">
        <v>140</v>
      </c>
      <c r="B62" t="s">
        <v>122</v>
      </c>
      <c r="D62" t="s">
        <v>121</v>
      </c>
    </row>
    <row r="63" spans="1:18" x14ac:dyDescent="0.2">
      <c r="A63" t="s">
        <v>141</v>
      </c>
      <c r="B63" t="s">
        <v>143</v>
      </c>
      <c r="D63" t="s">
        <v>142</v>
      </c>
    </row>
    <row r="64" spans="1:18" x14ac:dyDescent="0.2">
      <c r="A64" t="s">
        <v>144</v>
      </c>
      <c r="B64" t="s">
        <v>129</v>
      </c>
      <c r="D64" t="s">
        <v>121</v>
      </c>
    </row>
    <row r="65" spans="1:4" x14ac:dyDescent="0.2">
      <c r="A65" t="s">
        <v>145</v>
      </c>
      <c r="B65" t="s">
        <v>146</v>
      </c>
      <c r="D65" t="s">
        <v>142</v>
      </c>
    </row>
    <row r="66" spans="1:4" x14ac:dyDescent="0.2">
      <c r="A66" t="s">
        <v>147</v>
      </c>
      <c r="B66" t="s">
        <v>146</v>
      </c>
      <c r="D66" t="s">
        <v>142</v>
      </c>
    </row>
    <row r="67" spans="1:4" x14ac:dyDescent="0.2">
      <c r="A67" t="s">
        <v>148</v>
      </c>
      <c r="B67" t="s">
        <v>143</v>
      </c>
      <c r="D67" t="s">
        <v>142</v>
      </c>
    </row>
    <row r="68" spans="1:4" x14ac:dyDescent="0.2">
      <c r="A68" t="s">
        <v>149</v>
      </c>
      <c r="B68" t="s">
        <v>125</v>
      </c>
      <c r="D68" t="s">
        <v>124</v>
      </c>
    </row>
    <row r="69" spans="1:4" x14ac:dyDescent="0.2">
      <c r="A69" t="s">
        <v>150</v>
      </c>
      <c r="B69" t="s">
        <v>127</v>
      </c>
      <c r="D69" t="s">
        <v>124</v>
      </c>
    </row>
    <row r="70" spans="1:4" x14ac:dyDescent="0.2">
      <c r="A70" t="s">
        <v>151</v>
      </c>
      <c r="B70" t="s">
        <v>134</v>
      </c>
      <c r="D70" t="s">
        <v>133</v>
      </c>
    </row>
    <row r="71" spans="1:4" x14ac:dyDescent="0.2">
      <c r="A71" t="s">
        <v>152</v>
      </c>
      <c r="B71" t="s">
        <v>136</v>
      </c>
      <c r="D71" t="s">
        <v>124</v>
      </c>
    </row>
    <row r="72" spans="1:4" x14ac:dyDescent="0.2">
      <c r="A72" t="s">
        <v>153</v>
      </c>
      <c r="B72" t="s">
        <v>134</v>
      </c>
      <c r="D72" t="s">
        <v>133</v>
      </c>
    </row>
    <row r="73" spans="1:4" x14ac:dyDescent="0.2">
      <c r="A73" t="s">
        <v>154</v>
      </c>
      <c r="B73" t="s">
        <v>146</v>
      </c>
      <c r="D73" t="s">
        <v>142</v>
      </c>
    </row>
    <row r="74" spans="1:4" x14ac:dyDescent="0.2">
      <c r="A74" t="s">
        <v>155</v>
      </c>
      <c r="B74" t="s">
        <v>143</v>
      </c>
      <c r="D74" t="s">
        <v>142</v>
      </c>
    </row>
    <row r="75" spans="1:4" x14ac:dyDescent="0.2">
      <c r="A75" t="s">
        <v>156</v>
      </c>
      <c r="B75" t="s">
        <v>143</v>
      </c>
      <c r="D75" t="s">
        <v>142</v>
      </c>
    </row>
    <row r="76" spans="1:4" x14ac:dyDescent="0.2">
      <c r="A76" t="s">
        <v>157</v>
      </c>
      <c r="B76" t="s">
        <v>125</v>
      </c>
      <c r="D76" t="s">
        <v>124</v>
      </c>
    </row>
    <row r="77" spans="1:4" x14ac:dyDescent="0.2">
      <c r="A77" t="s">
        <v>158</v>
      </c>
      <c r="B77" t="s">
        <v>129</v>
      </c>
      <c r="D77" t="s">
        <v>121</v>
      </c>
    </row>
    <row r="78" spans="1:4" x14ac:dyDescent="0.2">
      <c r="A78" t="s">
        <v>159</v>
      </c>
      <c r="B78" t="s">
        <v>136</v>
      </c>
      <c r="D78" t="s">
        <v>124</v>
      </c>
    </row>
    <row r="79" spans="1:4" x14ac:dyDescent="0.2">
      <c r="A79" t="s">
        <v>160</v>
      </c>
      <c r="B79" t="s">
        <v>143</v>
      </c>
      <c r="D79" t="s">
        <v>142</v>
      </c>
    </row>
    <row r="80" spans="1:4" x14ac:dyDescent="0.2">
      <c r="A80" t="s">
        <v>161</v>
      </c>
      <c r="B80" t="s">
        <v>143</v>
      </c>
      <c r="D80" t="s">
        <v>142</v>
      </c>
    </row>
    <row r="81" spans="1:4" x14ac:dyDescent="0.2">
      <c r="A81" t="s">
        <v>162</v>
      </c>
      <c r="B81" t="s">
        <v>134</v>
      </c>
      <c r="D81" t="s">
        <v>133</v>
      </c>
    </row>
    <row r="82" spans="1:4" x14ac:dyDescent="0.2">
      <c r="A82" t="s">
        <v>163</v>
      </c>
      <c r="B82" t="s">
        <v>164</v>
      </c>
      <c r="D82" t="s">
        <v>133</v>
      </c>
    </row>
    <row r="83" spans="1:4" x14ac:dyDescent="0.2">
      <c r="A83" t="s">
        <v>165</v>
      </c>
      <c r="B83" t="s">
        <v>129</v>
      </c>
      <c r="D83" t="s">
        <v>121</v>
      </c>
    </row>
    <row r="84" spans="1:4" x14ac:dyDescent="0.2">
      <c r="A84" t="s">
        <v>166</v>
      </c>
      <c r="B84" t="s">
        <v>129</v>
      </c>
      <c r="D84" t="s">
        <v>121</v>
      </c>
    </row>
    <row r="85" spans="1:4" x14ac:dyDescent="0.2">
      <c r="A85" t="s">
        <v>167</v>
      </c>
      <c r="B85" t="s">
        <v>164</v>
      </c>
      <c r="D85" t="s">
        <v>133</v>
      </c>
    </row>
    <row r="86" spans="1:4" x14ac:dyDescent="0.2">
      <c r="A86" t="s">
        <v>168</v>
      </c>
      <c r="B86" t="s">
        <v>146</v>
      </c>
      <c r="D86" t="s">
        <v>142</v>
      </c>
    </row>
    <row r="87" spans="1:4" x14ac:dyDescent="0.2">
      <c r="A87" t="s">
        <v>169</v>
      </c>
      <c r="B87" t="s">
        <v>127</v>
      </c>
      <c r="D87" t="s">
        <v>124</v>
      </c>
    </row>
    <row r="88" spans="1:4" x14ac:dyDescent="0.2">
      <c r="A88" t="s">
        <v>170</v>
      </c>
      <c r="B88" t="s">
        <v>122</v>
      </c>
      <c r="D88" t="s">
        <v>121</v>
      </c>
    </row>
    <row r="89" spans="1:4" x14ac:dyDescent="0.2">
      <c r="A89" t="s">
        <v>171</v>
      </c>
      <c r="B89" t="s">
        <v>164</v>
      </c>
      <c r="D89" t="s">
        <v>133</v>
      </c>
    </row>
    <row r="90" spans="1:4" x14ac:dyDescent="0.2">
      <c r="A90" t="s">
        <v>172</v>
      </c>
      <c r="B90" t="s">
        <v>134</v>
      </c>
      <c r="D90" t="s">
        <v>133</v>
      </c>
    </row>
    <row r="91" spans="1:4" x14ac:dyDescent="0.2">
      <c r="A91" t="s">
        <v>173</v>
      </c>
      <c r="B91" t="s">
        <v>136</v>
      </c>
      <c r="D91" t="s">
        <v>124</v>
      </c>
    </row>
    <row r="92" spans="1:4" x14ac:dyDescent="0.2">
      <c r="A92" t="s">
        <v>174</v>
      </c>
      <c r="B92" t="s">
        <v>143</v>
      </c>
      <c r="D92" t="s">
        <v>142</v>
      </c>
    </row>
    <row r="93" spans="1:4" x14ac:dyDescent="0.2">
      <c r="A93" t="s">
        <v>175</v>
      </c>
      <c r="B93" t="s">
        <v>125</v>
      </c>
      <c r="D93" t="s">
        <v>124</v>
      </c>
    </row>
    <row r="94" spans="1:4" x14ac:dyDescent="0.2">
      <c r="A94" t="s">
        <v>176</v>
      </c>
      <c r="B94" t="s">
        <v>127</v>
      </c>
      <c r="D94" t="s">
        <v>124</v>
      </c>
    </row>
    <row r="95" spans="1:4" x14ac:dyDescent="0.2">
      <c r="A95" t="s">
        <v>177</v>
      </c>
      <c r="B95" t="s">
        <v>129</v>
      </c>
      <c r="D95" t="s">
        <v>121</v>
      </c>
    </row>
    <row r="96" spans="1:4" x14ac:dyDescent="0.2">
      <c r="A96" t="s">
        <v>178</v>
      </c>
      <c r="B96" t="s">
        <v>136</v>
      </c>
      <c r="D96" t="s">
        <v>124</v>
      </c>
    </row>
    <row r="97" spans="1:4" x14ac:dyDescent="0.2">
      <c r="A97" t="s">
        <v>179</v>
      </c>
      <c r="B97" t="s">
        <v>134</v>
      </c>
      <c r="D97" t="s">
        <v>133</v>
      </c>
    </row>
    <row r="98" spans="1:4" x14ac:dyDescent="0.2">
      <c r="A98" t="s">
        <v>180</v>
      </c>
      <c r="B98" t="s">
        <v>122</v>
      </c>
      <c r="D98" t="s">
        <v>121</v>
      </c>
    </row>
    <row r="99" spans="1:4" x14ac:dyDescent="0.2">
      <c r="A99" t="s">
        <v>181</v>
      </c>
      <c r="B99" t="s">
        <v>146</v>
      </c>
      <c r="D99" t="s">
        <v>142</v>
      </c>
    </row>
    <row r="100" spans="1:4" x14ac:dyDescent="0.2">
      <c r="A100" t="s">
        <v>182</v>
      </c>
      <c r="B100" t="s">
        <v>136</v>
      </c>
      <c r="D100" t="s">
        <v>124</v>
      </c>
    </row>
    <row r="101" spans="1:4" x14ac:dyDescent="0.2">
      <c r="A101" s="9" t="s">
        <v>183</v>
      </c>
      <c r="B101" s="9" t="s">
        <v>129</v>
      </c>
      <c r="C101" s="9"/>
      <c r="D101" s="9" t="s">
        <v>121</v>
      </c>
    </row>
    <row r="102" spans="1:4" x14ac:dyDescent="0.2">
      <c r="A102" t="s">
        <v>596</v>
      </c>
    </row>
  </sheetData>
  <hyperlinks>
    <hyperlink ref="A3" location="Contents!A1" display="Return to Contents"/>
  </hyperlinks>
  <pageMargins left="0.7" right="0.7" top="0.75" bottom="0.7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41</vt:i4>
      </vt:variant>
      <vt:variant>
        <vt:lpstr>Named Ranges</vt:lpstr>
      </vt:variant>
      <vt:variant>
        <vt:i4>17</vt:i4>
      </vt:variant>
    </vt:vector>
  </HeadingPairs>
  <TitlesOfParts>
    <vt:vector size="58" baseType="lpstr">
      <vt:lpstr>Contents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32</vt:lpstr>
      <vt:lpstr>33</vt:lpstr>
      <vt:lpstr>34</vt:lpstr>
      <vt:lpstr>35</vt:lpstr>
      <vt:lpstr>36</vt:lpstr>
      <vt:lpstr>37</vt:lpstr>
      <vt:lpstr>38</vt:lpstr>
      <vt:lpstr>39</vt:lpstr>
      <vt:lpstr>40</vt:lpstr>
      <vt:lpstr>'1'!Print_Area</vt:lpstr>
      <vt:lpstr>'10'!Print_Area</vt:lpstr>
      <vt:lpstr>'12'!Print_Area</vt:lpstr>
      <vt:lpstr>'13'!Print_Area</vt:lpstr>
      <vt:lpstr>'15'!Print_Area</vt:lpstr>
      <vt:lpstr>'18'!Print_Area</vt:lpstr>
      <vt:lpstr>'19'!Print_Area</vt:lpstr>
      <vt:lpstr>'23'!Print_Area</vt:lpstr>
      <vt:lpstr>'28'!Print_Area</vt:lpstr>
      <vt:lpstr>'31'!Print_Area</vt:lpstr>
      <vt:lpstr>'33'!Print_Area</vt:lpstr>
      <vt:lpstr>'34'!Print_Area</vt:lpstr>
      <vt:lpstr>'35'!Print_Area</vt:lpstr>
      <vt:lpstr>'36'!Print_Area</vt:lpstr>
      <vt:lpstr>'37'!Print_Area</vt:lpstr>
      <vt:lpstr>'4'!Print_Area</vt:lpstr>
      <vt:lpstr>'9'!Print_Area</vt:lpstr>
    </vt:vector>
  </TitlesOfParts>
  <Company>DOE/EIA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Short-Term Energy Outlook Figures</dc:title>
  <dc:creator>U.S. Energy Information Administration</dc:creator>
  <cp:lastModifiedBy>Gearhart, Scott (CONTR)</cp:lastModifiedBy>
  <cp:lastPrinted>2018-10-29T15:41:37Z</cp:lastPrinted>
  <dcterms:created xsi:type="dcterms:W3CDTF">2007-07-17T17:37:22Z</dcterms:created>
  <dcterms:modified xsi:type="dcterms:W3CDTF">2019-02-12T14:33:45Z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{A44787D4-0540-4523-9961-78E4036D8C6D}">
    <vt:lpwstr>{B31EB674-74B6-4F6C-BE8C-25BD3F8B7F27}</vt:lpwstr>
  </property>
</Properties>
</file>