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'37'!$A$1:$O$48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/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G43" i="84" l="1"/>
  <c r="A82" i="120" l="1"/>
  <c r="A79" i="105"/>
  <c r="A97" i="84"/>
  <c r="D124" i="123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A70" i="120"/>
  <c r="D112" i="123"/>
  <c r="E124" i="123"/>
  <c r="D123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69" i="120" l="1"/>
  <c r="A58" i="120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D111" i="123"/>
  <c r="F34" i="86"/>
  <c r="L32" i="86"/>
  <c r="F38" i="84"/>
  <c r="L39" i="84"/>
  <c r="A66" i="105"/>
  <c r="D122" i="123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46" i="120" l="1"/>
  <c r="A57" i="120"/>
  <c r="A79" i="120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D99" i="123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D88" i="123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D110" i="123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A67" i="120" l="1"/>
  <c r="A45" i="120"/>
  <c r="A78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D76" i="123"/>
  <c r="E43" i="84"/>
  <c r="A93" i="84"/>
  <c r="D98" i="123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I76" i="36"/>
  <c r="H76" i="36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I99" i="35"/>
  <c r="J99" i="35"/>
  <c r="H99" i="35"/>
  <c r="K99" i="35"/>
  <c r="A66" i="120" l="1"/>
  <c r="D64" i="123"/>
  <c r="D75" i="123"/>
  <c r="D86" i="123"/>
  <c r="A44" i="120"/>
  <c r="A77" i="120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D119" i="123"/>
  <c r="A74" i="105"/>
  <c r="A92" i="84"/>
  <c r="A41" i="105"/>
  <c r="A59" i="84"/>
  <c r="D97" i="123"/>
  <c r="A63" i="105"/>
  <c r="E98" i="123"/>
  <c r="C29" i="84"/>
  <c r="I29" i="84" s="1"/>
  <c r="D108" i="123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H64" i="35"/>
  <c r="I75" i="36"/>
  <c r="H75" i="36"/>
  <c r="I64" i="36"/>
  <c r="H64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I109" i="36"/>
  <c r="H109" i="36"/>
  <c r="K109" i="36"/>
  <c r="J109" i="36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A43" i="120" l="1"/>
  <c r="A76" i="120"/>
  <c r="A54" i="120"/>
  <c r="A65" i="120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D52" i="123"/>
  <c r="E97" i="123"/>
  <c r="D74" i="123"/>
  <c r="A40" i="105"/>
  <c r="A73" i="105"/>
  <c r="D63" i="123"/>
  <c r="A51" i="105"/>
  <c r="A80" i="84"/>
  <c r="D40" i="123"/>
  <c r="D85" i="123"/>
  <c r="D118" i="123"/>
  <c r="A58" i="84"/>
  <c r="A91" i="84"/>
  <c r="E86" i="123"/>
  <c r="D96" i="123"/>
  <c r="A62" i="105"/>
  <c r="E75" i="123"/>
  <c r="D107" i="123"/>
  <c r="I64" i="35"/>
  <c r="J31" i="77"/>
  <c r="J31" i="78"/>
  <c r="H52" i="36"/>
  <c r="I52" i="36"/>
  <c r="I63" i="36"/>
  <c r="H63" i="36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I97" i="36"/>
  <c r="H97" i="36"/>
  <c r="K97" i="36"/>
  <c r="J97" i="36"/>
  <c r="I97" i="35"/>
  <c r="J97" i="35"/>
  <c r="H97" i="35"/>
  <c r="K97" i="35"/>
  <c r="I86" i="36"/>
  <c r="H86" i="36"/>
  <c r="K86" i="36"/>
  <c r="J86" i="36"/>
  <c r="J86" i="35"/>
  <c r="K86" i="35"/>
  <c r="I86" i="35"/>
  <c r="H86" i="35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A42" i="120" l="1"/>
  <c r="D95" i="123"/>
  <c r="A53" i="120"/>
  <c r="H40" i="36"/>
  <c r="D62" i="123"/>
  <c r="D51" i="123"/>
  <c r="D117" i="123"/>
  <c r="A75" i="120"/>
  <c r="H51" i="36"/>
  <c r="A64" i="120"/>
  <c r="D39" i="38"/>
  <c r="C111" i="38"/>
  <c r="D51" i="38"/>
  <c r="C99" i="38"/>
  <c r="D99" i="38"/>
  <c r="C75" i="38"/>
  <c r="C87" i="38"/>
  <c r="C51" i="38"/>
  <c r="D75" i="38"/>
  <c r="D111" i="38"/>
  <c r="E111" i="38" s="1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D39" i="123"/>
  <c r="D73" i="123"/>
  <c r="A50" i="105"/>
  <c r="E52" i="123"/>
  <c r="A72" i="105"/>
  <c r="A79" i="84"/>
  <c r="D106" i="123"/>
  <c r="E85" i="123"/>
  <c r="A90" i="84"/>
  <c r="E74" i="123"/>
  <c r="A68" i="84"/>
  <c r="A61" i="105"/>
  <c r="D84" i="123"/>
  <c r="I73" i="36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73" i="35"/>
  <c r="H52" i="35"/>
  <c r="I52" i="35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I107" i="35"/>
  <c r="J107" i="35"/>
  <c r="H107" i="35"/>
  <c r="K107" i="35"/>
  <c r="I51" i="36" l="1"/>
  <c r="A74" i="120"/>
  <c r="A41" i="120"/>
  <c r="D50" i="123"/>
  <c r="D83" i="123"/>
  <c r="A52" i="120"/>
  <c r="I40" i="36"/>
  <c r="D94" i="123"/>
  <c r="A63" i="120"/>
  <c r="E51" i="123"/>
  <c r="E51" i="38"/>
  <c r="E99" i="38"/>
  <c r="E87" i="38"/>
  <c r="E63" i="38"/>
  <c r="E50" i="123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D105" i="123"/>
  <c r="A56" i="84"/>
  <c r="A89" i="84"/>
  <c r="D38" i="123"/>
  <c r="A38" i="105"/>
  <c r="A78" i="84"/>
  <c r="D72" i="123"/>
  <c r="E95" i="123"/>
  <c r="A60" i="105"/>
  <c r="A49" i="105"/>
  <c r="D116" i="123"/>
  <c r="D61" i="123"/>
  <c r="A67" i="84"/>
  <c r="A71" i="105"/>
  <c r="I72" i="36"/>
  <c r="H72" i="36"/>
  <c r="I61" i="36"/>
  <c r="H61" i="36"/>
  <c r="I50" i="36"/>
  <c r="H50" i="36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H61" i="35"/>
  <c r="I61" i="35"/>
  <c r="E111" i="15"/>
  <c r="E51" i="15"/>
  <c r="I106" i="36"/>
  <c r="H106" i="36"/>
  <c r="K106" i="36"/>
  <c r="J106" i="36"/>
  <c r="K95" i="36"/>
  <c r="J95" i="36"/>
  <c r="I95" i="36"/>
  <c r="H95" i="36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I84" i="35"/>
  <c r="H84" i="35"/>
  <c r="J84" i="35"/>
  <c r="K84" i="35"/>
  <c r="E87" i="15"/>
  <c r="H106" i="35"/>
  <c r="J106" i="35"/>
  <c r="K106" i="35"/>
  <c r="I106" i="35"/>
  <c r="E75" i="15"/>
  <c r="E99" i="15"/>
  <c r="E39" i="15"/>
  <c r="A40" i="120" l="1"/>
  <c r="A73" i="120"/>
  <c r="I71" i="36"/>
  <c r="D49" i="123"/>
  <c r="A62" i="120"/>
  <c r="A51" i="120"/>
  <c r="E50" i="107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D115" i="123"/>
  <c r="A37" i="105"/>
  <c r="A70" i="105"/>
  <c r="E72" i="123"/>
  <c r="A55" i="84"/>
  <c r="E83" i="123"/>
  <c r="A88" i="84"/>
  <c r="D93" i="123"/>
  <c r="D82" i="123"/>
  <c r="D37" i="123"/>
  <c r="D60" i="123"/>
  <c r="A48" i="105"/>
  <c r="D104" i="123"/>
  <c r="A66" i="84"/>
  <c r="A59" i="105"/>
  <c r="D71" i="123"/>
  <c r="A77" i="84"/>
  <c r="H39" i="35"/>
  <c r="I39" i="35"/>
  <c r="I39" i="36"/>
  <c r="H39" i="36"/>
  <c r="H49" i="36"/>
  <c r="I49" i="36"/>
  <c r="H71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K109" i="108" s="1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H60" i="35"/>
  <c r="I60" i="35"/>
  <c r="I50" i="35"/>
  <c r="H50" i="35"/>
  <c r="E50" i="15"/>
  <c r="E110" i="15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A61" i="120" l="1"/>
  <c r="A50" i="120"/>
  <c r="D103" i="123"/>
  <c r="D70" i="123"/>
  <c r="D48" i="123"/>
  <c r="E49" i="123"/>
  <c r="D59" i="123"/>
  <c r="A39" i="120"/>
  <c r="D81" i="123"/>
  <c r="A72" i="120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D29" i="87"/>
  <c r="N33" i="117"/>
  <c r="E93" i="123"/>
  <c r="E71" i="123"/>
  <c r="E37" i="123"/>
  <c r="E104" i="123"/>
  <c r="E48" i="123"/>
  <c r="D114" i="123"/>
  <c r="A58" i="105"/>
  <c r="D92" i="123"/>
  <c r="A69" i="105"/>
  <c r="A47" i="105"/>
  <c r="A87" i="84"/>
  <c r="A54" i="84"/>
  <c r="A76" i="84"/>
  <c r="D36" i="123"/>
  <c r="A65" i="84"/>
  <c r="E82" i="123"/>
  <c r="E115" i="123"/>
  <c r="A36" i="105"/>
  <c r="E60" i="123"/>
  <c r="I70" i="35"/>
  <c r="H38" i="35"/>
  <c r="H71" i="35"/>
  <c r="I38" i="36"/>
  <c r="H38" i="36"/>
  <c r="I48" i="36"/>
  <c r="H48" i="36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H82" i="35"/>
  <c r="J82" i="35"/>
  <c r="K82" i="35"/>
  <c r="I82" i="35"/>
  <c r="E109" i="15"/>
  <c r="I93" i="35"/>
  <c r="J93" i="35"/>
  <c r="H93" i="35"/>
  <c r="K93" i="35"/>
  <c r="J104" i="35"/>
  <c r="H104" i="35"/>
  <c r="K104" i="35"/>
  <c r="I104" i="35"/>
  <c r="E61" i="15"/>
  <c r="A71" i="120" l="1"/>
  <c r="A38" i="120"/>
  <c r="A60" i="120"/>
  <c r="D35" i="123"/>
  <c r="A49" i="120"/>
  <c r="D91" i="123"/>
  <c r="D47" i="123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D113" i="123"/>
  <c r="E103" i="123"/>
  <c r="D69" i="123"/>
  <c r="A68" i="105"/>
  <c r="E92" i="123"/>
  <c r="E114" i="123"/>
  <c r="A57" i="105"/>
  <c r="A35" i="105"/>
  <c r="D80" i="123"/>
  <c r="A86" i="84"/>
  <c r="A53" i="84"/>
  <c r="A46" i="105"/>
  <c r="A64" i="84"/>
  <c r="E47" i="123"/>
  <c r="E70" i="123"/>
  <c r="D102" i="123"/>
  <c r="D58" i="123"/>
  <c r="J96" i="108"/>
  <c r="I37" i="35"/>
  <c r="H37" i="35"/>
  <c r="I47" i="36"/>
  <c r="H47" i="36"/>
  <c r="I37" i="36"/>
  <c r="H37" i="36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H69" i="35"/>
  <c r="E36" i="15"/>
  <c r="E96" i="15"/>
  <c r="I92" i="35"/>
  <c r="H92" i="35"/>
  <c r="J92" i="35"/>
  <c r="K92" i="3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A59" i="120" l="1"/>
  <c r="A37" i="120"/>
  <c r="D46" i="123"/>
  <c r="D57" i="123"/>
  <c r="D79" i="123"/>
  <c r="A48" i="120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H68" i="35"/>
  <c r="E35" i="123"/>
  <c r="D68" i="123"/>
  <c r="A63" i="84"/>
  <c r="E58" i="123"/>
  <c r="E69" i="123"/>
  <c r="E113" i="123"/>
  <c r="D34" i="123"/>
  <c r="A74" i="84"/>
  <c r="E102" i="123"/>
  <c r="E80" i="123"/>
  <c r="E46" i="123"/>
  <c r="A34" i="105"/>
  <c r="A45" i="105"/>
  <c r="D101" i="123"/>
  <c r="A52" i="84"/>
  <c r="B30" i="75"/>
  <c r="A56" i="105"/>
  <c r="D90" i="123"/>
  <c r="J83" i="108"/>
  <c r="I36" i="35"/>
  <c r="I58" i="35"/>
  <c r="H36" i="35"/>
  <c r="I68" i="36"/>
  <c r="H68" i="36"/>
  <c r="I46" i="36"/>
  <c r="H46" i="36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57" i="35"/>
  <c r="H57" i="35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J80" i="35"/>
  <c r="H80" i="35"/>
  <c r="K80" i="35"/>
  <c r="I80" i="35"/>
  <c r="J102" i="35"/>
  <c r="K102" i="35"/>
  <c r="I102" i="35"/>
  <c r="H102" i="35"/>
  <c r="E45" i="123" l="1"/>
  <c r="D45" i="123"/>
  <c r="A36" i="120"/>
  <c r="D78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D89" i="123"/>
  <c r="E34" i="123"/>
  <c r="B29" i="75"/>
  <c r="A62" i="84"/>
  <c r="D56" i="123"/>
  <c r="D33" i="123"/>
  <c r="E68" i="123"/>
  <c r="A44" i="105"/>
  <c r="H35" i="35"/>
  <c r="I35" i="36"/>
  <c r="H35" i="36"/>
  <c r="I35" i="35"/>
  <c r="I45" i="36"/>
  <c r="H45" i="36"/>
  <c r="I67" i="36"/>
  <c r="H67" i="36"/>
  <c r="I56" i="36"/>
  <c r="H56" i="36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56" i="35"/>
  <c r="H56" i="35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A35" i="120" l="1"/>
  <c r="E57" i="120" s="1"/>
  <c r="D44" i="123"/>
  <c r="D32" i="123"/>
  <c r="D66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I55" i="35"/>
  <c r="E56" i="123"/>
  <c r="E89" i="123"/>
  <c r="D55" i="123"/>
  <c r="B28" i="75"/>
  <c r="A32" i="105"/>
  <c r="D77" i="123"/>
  <c r="H34" i="35"/>
  <c r="I55" i="36"/>
  <c r="H55" i="36"/>
  <c r="I34" i="36"/>
  <c r="H34" i="36"/>
  <c r="H44" i="36"/>
  <c r="I44" i="36"/>
  <c r="I34" i="35"/>
  <c r="I66" i="36"/>
  <c r="H66" i="36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E45" i="120" l="1"/>
  <c r="E36" i="120"/>
  <c r="E72" i="120"/>
  <c r="E60" i="120"/>
  <c r="E69" i="120"/>
  <c r="E48" i="120"/>
  <c r="E81" i="120"/>
  <c r="D65" i="123"/>
  <c r="D43" i="123"/>
  <c r="E44" i="123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D54" i="123"/>
  <c r="D31" i="123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I43" i="36"/>
  <c r="H43" i="36"/>
  <c r="I65" i="36"/>
  <c r="H65" i="36"/>
  <c r="I54" i="36"/>
  <c r="H54" i="36"/>
  <c r="I33" i="35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I54" i="35"/>
  <c r="H5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 l="1"/>
  <c r="E4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42" i="123"/>
  <c r="D53" i="123"/>
  <c r="E54" i="123"/>
  <c r="D30" i="123"/>
  <c r="B26" i="75"/>
  <c r="F35" i="75" s="1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I53" i="36"/>
  <c r="H53" i="36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D41" i="123" l="1"/>
  <c r="E41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D29" i="123"/>
  <c r="E53" i="123"/>
  <c r="E42" i="107"/>
  <c r="H31" i="35"/>
  <c r="I31" i="36"/>
  <c r="H31" i="36"/>
  <c r="K66" i="108"/>
  <c r="I41" i="36"/>
  <c r="H41" i="36"/>
  <c r="I31" i="35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E54" i="15"/>
  <c r="E42" i="15"/>
  <c r="C29" i="38" l="1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<sst xmlns="http://schemas.openxmlformats.org/spreadsheetml/2006/main" count="1213" uniqueCount="596">
  <si>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</si>
  <si>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</si>
  <si>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</si>
  <si>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</si>
  <si>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</si>
  <si>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</si>
  <si>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</si>
  <si>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</si>
  <si>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</si>
  <si>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</si>
  <si>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</si>
  <si>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</si>
  <si>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</si>
  <si>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</si>
  <si>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</si>
  <si>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</si>
  <si>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</si>
  <si>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</si>
  <si>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</si>
  <si>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</si>
  <si>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</si>
  <si>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</si>
  <si>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</si>
  <si>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</si>
  <si>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</si>
  <si>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</si>
  <si>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</si>
  <si>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</si>
  <si>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</si>
  <si>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</si>
  <si>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</si>
  <si>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</si>
  <si>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</si>
  <si>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</si>
  <si>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</si>
  <si>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</si>
  <si>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</si>
  <si>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</si>
  <si>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</si>
  <si>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</si>
  <si>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</si>
  <si>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</si>
  <si>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</si>
  <si>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</si>
  <si>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</si>
  <si>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</si>
  <si>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</si>
  <si>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</si>
  <si>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</si>
  <si>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</si>
  <si>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</si>
  <si>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</si>
  <si>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</si>
  <si>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</si>
  <si>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</si>
  <si>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</si>
  <si>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</si>
  <si>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</si>
  <si>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</si>
  <si>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</si>
  <si>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</si>
  <si>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</si>
  <si>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</si>
  <si>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</si>
  <si>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</si>
  <si>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</si>
  <si>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</si>
  <si>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</si>
  <si>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</si>
  <si>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</si>
  <si>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</si>
  <si>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</si>
  <si>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</si>
  <si>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</si>
  <si>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</si>
  <si>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</si>
  <si>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</si>
  <si>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</si>
  <si>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</si>
  <si>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</si>
  <si>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</si>
  <si>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</si>
  <si>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</si>
  <si>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</si>
  <si>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</si>
  <si>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</si>
  <si>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</si>
  <si>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</si>
  <si>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</si>
  <si>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</si>
  <si>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</si>
  <si>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</si>
  <si>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</si>
  <si>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</si>
  <si>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</si>
  <si>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</si>
  <si>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</si>
  <si>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</si>
  <si>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</si>
  <si>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</si>
  <si>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</si>
  <si>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</si>
  <si>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</si>
  <si>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</si>
  <si>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</si>
  <si>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</si>
  <si>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</si>
  <si>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</si>
  <si>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</si>
  <si>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</si>
  <si>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</si>
  <si>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</si>
  <si>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</si>
  <si>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</si>
  <si>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</si>
  <si>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</si>
  <si>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</si>
  <si>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</si>
  <si>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</si>
  <si>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</si>
  <si>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</si>
  <si>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</si>
  <si>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</si>
  <si>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</si>
  <si>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</si>
  <si>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</si>
  <si>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</si>
  <si>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</si>
  <si>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</si>
  <si>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</si>
  <si>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</si>
  <si>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</si>
  <si>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</si>
  <si>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</si>
  <si>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</si>
  <si>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</si>
  <si>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</si>
  <si>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</si>
  <si>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</si>
  <si>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</si>
  <si>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</si>
  <si>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</si>
  <si>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</si>
  <si>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</si>
  <si>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</si>
  <si>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</si>
  <si>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</si>
  <si>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</si>
  <si>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</si>
  <si>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</si>
  <si>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</si>
  <si>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</si>
  <si>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</si>
  <si>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</si>
  <si>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</si>
  <si>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</si>
  <si>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</si>
  <si>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</si>
  <si>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</si>
  <si>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</si>
  <si>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</si>
  <si>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</si>
  <si>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</si>
  <si>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</si>
  <si>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</si>
  <si>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</si>
  <si>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</si>
  <si>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</si>
  <si>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</si>
  <si>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</si>
  <si>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</si>
  <si>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</si>
  <si>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</si>
  <si>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</si>
  <si>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</si>
  <si>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</si>
  <si>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</si>
  <si>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</si>
  <si>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</si>
  <si>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</si>
  <si>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</si>
  <si>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</si>
  <si>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</si>
  <si>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</si>
  <si>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</si>
  <si>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</si>
  <si>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</si>
  <si>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</si>
  <si>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</si>
  <si>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</si>
  <si>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</si>
  <si>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</si>
  <si>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</si>
  <si>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</si>
  <si>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</si>
  <si>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</si>
  <si>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</si>
  <si>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</si>
  <si>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</si>
  <si>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</si>
  <si>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</si>
  <si>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</si>
  <si>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</si>
  <si>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</si>
  <si>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</si>
  <si>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</si>
  <si>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</si>
  <si>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</si>
  <si>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</si>
  <si>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</si>
  <si>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</si>
  <si>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</si>
  <si>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</si>
  <si>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</si>
  <si>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</si>
  <si>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</si>
  <si>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</si>
  <si>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</si>
  <si>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</si>
  <si>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</si>
  <si>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</si>
  <si>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</si>
  <si>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</si>
  <si>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</si>
  <si>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</si>
  <si>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</si>
  <si>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</si>
  <si>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</si>
  <si>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</si>
  <si>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</si>
  <si>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</si>
  <si>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</si>
  <si>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</si>
  <si>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</si>
  <si>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</si>
  <si>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</si>
  <si>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</si>
  <si>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</si>
  <si>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</si>
  <si>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</si>
  <si>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</si>
  <si>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</si>
  <si>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</si>
  <si>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</si>
  <si>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</si>
  <si>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</si>
  <si>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</si>
  <si>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</si>
  <si>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</si>
  <si>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</si>
  <si>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</si>
  <si>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</si>
  <si>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</si>
  <si>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</si>
  <si>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</si>
  <si>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</si>
  <si>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</si>
  <si>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</si>
  <si>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</si>
  <si>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</si>
  <si>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</si>
  <si>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</si>
  <si>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</si>
  <si>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</si>
  <si>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</si>
  <si>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</si>
  <si>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</si>
  <si>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</si>
  <si>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</si>
  <si>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</si>
  <si>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</si>
  <si>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</si>
  <si>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</si>
  <si>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</si>
  <si>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</si>
  <si>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</si>
  <si>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</si>
  <si>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</si>
  <si>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</si>
  <si>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</si>
  <si>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</si>
  <si>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</si>
  <si>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</si>
  <si>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</si>
  <si>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</si>
  <si>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</si>
  <si>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</si>
  <si>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</si>
  <si>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</si>
  <si>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</si>
  <si>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</si>
  <si>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</si>
  <si>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</si>
  <si>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</si>
  <si>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</si>
  <si>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</si>
  <si>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</si>
  <si>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</si>
  <si>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</si>
  <si>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</si>
  <si>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</si>
  <si>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</si>
  <si>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</si>
  <si>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</si>
  <si>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</si>
  <si>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</si>
  <si>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</si>
  <si>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</si>
  <si>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</si>
  <si>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</si>
  <si>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</si>
  <si>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</si>
  <si>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</si>
  <si>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</si>
  <si>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</si>
  <si>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</si>
  <si>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</si>
  <si>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</si>
  <si>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</si>
  <si>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</si>
  <si>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</si>
  <si>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</si>
  <si>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</si>
  <si>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</si>
  <si>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</si>
  <si>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</si>
  <si>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</si>
  <si>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</si>
  <si>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</si>
  <si>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</si>
  <si>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</si>
  <si>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</si>
  <si>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</si>
  <si>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</si>
  <si>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</si>
  <si>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</si>
  <si>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</si>
  <si>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</si>
  <si>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</si>
  <si>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</si>
  <si>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</si>
  <si>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</si>
  <si>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</si>
  <si>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</si>
  <si>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</si>
  <si>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</si>
  <si>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</si>
  <si>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</si>
  <si>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</si>
  <si>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</si>
  <si>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</si>
  <si>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</si>
  <si>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</si>
  <si>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</si>
  <si>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</si>
  <si>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</si>
  <si>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</si>
  <si>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</si>
  <si>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</si>
  <si>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</si>
  <si>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</si>
  <si>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</si>
  <si>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</si>
  <si>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</si>
  <si>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</si>
  <si>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</si>
  <si>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</si>
  <si>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</si>
  <si>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</si>
  <si>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</si>
  <si>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</si>
  <si>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</si>
  <si>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</si>
  <si>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</si>
  <si>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</si>
  <si>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</si>
  <si>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</si>
  <si>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</si>
  <si>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</si>
  <si>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</si>
  <si>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</si>
  <si>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</si>
  <si>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</si>
  <si>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</si>
  <si>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</si>
  <si>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</si>
  <si>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</si>
  <si>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</si>
  <si>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</si>
  <si>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</si>
  <si>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</si>
  <si>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</si>
  <si>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</si>
  <si>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</si>
  <si>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</si>
  <si>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</si>
  <si>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</si>
  <si>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</si>
  <si>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</si>
  <si>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</si>
  <si>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</si>
  <si>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</si>
  <si>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</si>
  <si>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</si>
  <si>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</si>
  <si>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</si>
  <si>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</si>
  <si>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</si>
  <si>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</si>
  <si>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</si>
  <si>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</si>
  <si>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</si>
  <si>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</si>
  <si>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</si>
  <si>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</si>
  <si>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</si>
  <si>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</si>
  <si>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</si>
  <si>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</si>
  <si>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</si>
  <si>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</si>
  <si>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</si>
  <si>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</si>
  <si>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</si>
  <si>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</si>
  <si>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</si>
  <si>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</si>
  <si>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</si>
  <si>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</si>
  <si>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</si>
  <si>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</si>
  <si>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</si>
  <si>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</si>
  <si>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</si>
  <si>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</si>
  <si>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</si>
  <si>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</si>
  <si>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</si>
  <si>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</si>
  <si>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</si>
  <si>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</si>
  <si>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</si>
  <si>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</si>
  <si>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</si>
  <si>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</si>
  <si>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</si>
  <si>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</si>
  <si>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</si>
  <si>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</si>
  <si>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</si>
  <si>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</si>
  <si>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</si>
  <si>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</si>
  <si>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</si>
  <si>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</si>
  <si>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</si>
  <si>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</si>
  <si>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</si>
  <si>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</si>
  <si>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</si>
  <si>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</si>
  <si>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</si>
  <si>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</si>
  <si>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</si>
  <si>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</si>
  <si>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</si>
  <si>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</si>
  <si>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</si>
  <si>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</si>
  <si>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</si>
  <si>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</si>
  <si>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</si>
  <si>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</si>
  <si>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</si>
  <si>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</si>
  <si>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</si>
  <si>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</si>
  <si>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</si>
  <si>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</si>
  <si>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</si>
  <si>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</si>
  <si>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</si>
  <si>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</si>
  <si>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</si>
  <si>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</si>
  <si>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</si>
  <si>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</si>
  <si>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</si>
  <si>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</si>
  <si>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</si>
  <si>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</si>
  <si>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</si>
  <si>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</si>
  <si>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</si>
  <si>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</si>
  <si>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</si>
  <si>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</si>
  <si>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</si>
  <si>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</si>
  <si>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</si>
  <si>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</si>
  <si>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</si>
  <si>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</si>
  <si>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</si>
  <si>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</si>
  <si>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</si>
  <si>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</si>
  <si>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</si>
  <si>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</si>
  <si>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</si>
  <si>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</si>
  <si>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</si>
  <si>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</si>
  <si>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</si>
  <si>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</si>
  <si>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</si>
  <si>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</si>
  <si>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</si>
  <si>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</si>
  <si>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</si>
  <si>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</si>
  <si>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</si>
  <si>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</si>
  <si>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</si>
  <si>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</si>
  <si>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</si>
  <si>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</si>
  <si>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</si>
  <si>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</si>
  <si>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</si>
  <si>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</si>
  <si>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</si>
  <si>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</si>
  <si>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</si>
  <si>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</si>
  <si>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</si>
  <si>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</si>
  <si>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</si>
  <si>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</si>
  <si>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</si>
  <si>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</si>
  <si>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</si>
  <si>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</si>
  <si>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</si>
  <si>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</si>
  <si>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</si>
  <si>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</si>
  <si>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</si>
  <si>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Note: Confidence interval derived from options market information for the five trading days ending Mar 7, 2019. Intervals not calculated for months with sparse trading in near-the-money options contracts.</t>
  </si>
  <si>
    <t>Short-Term Energy Outlook, March 2019</t>
  </si>
  <si>
    <t>Source: Short-Term Energy Outlook, March 2019, and CME Group</t>
  </si>
  <si>
    <t>Source: Short-Term Energy Outlook, March 2019</t>
  </si>
  <si>
    <t>Source: Short-Term Energy Outlook, March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</si>
  <si>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</si>
  <si>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</si>
  <si>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</si>
  <si>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</si>
  <si>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</si>
  <si>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</si>
  <si>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</si>
  <si>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</si>
  <si>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</si>
  <si>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</si>
  <si>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</si>
  <si>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</si>
  <si>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</si>
  <si>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</si>
  <si>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</si>
  <si>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</si>
  <si>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</si>
  <si>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</si>
  <si>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</si>
  <si>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</si>
  <si>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</si>
  <si>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</si>
  <si>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</si>
  <si>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</si>
  <si>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</si>
  <si>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</si>
  <si>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</si>
  <si>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</si>
  <si>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</si>
  <si>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</si>
  <si>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</si>
  <si>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</si>
  <si>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</si>
  <si>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</si>
  <si>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</si>
  <si>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</si>
  <si>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</si>
  <si>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2016/17</t>
  </si>
  <si>
    <t>2017/18</t>
  </si>
  <si>
    <t>2018/19</t>
  </si>
  <si>
    <t>2019/20</t>
  </si>
  <si>
    <t>2008-2018 average</t>
  </si>
  <si>
    <t>Source: Short-Term Energy Outlook, March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</si>
</sst>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2" fontId="24" fillId="0" borderId="0" xfId="0" applyNumberFormat="1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1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54.99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54.99</c:v>
                </c:pt>
                <c:pt idx="62">
                  <c:v>55</c:v>
                </c:pt>
                <c:pt idx="63">
                  <c:v>55</c:v>
                </c:pt>
                <c:pt idx="64">
                  <c:v>55</c:v>
                </c:pt>
                <c:pt idx="65">
                  <c:v>56</c:v>
                </c:pt>
                <c:pt idx="66">
                  <c:v>57</c:v>
                </c:pt>
                <c:pt idx="67">
                  <c:v>58</c:v>
                </c:pt>
                <c:pt idx="68">
                  <c:v>57</c:v>
                </c:pt>
                <c:pt idx="69">
                  <c:v>58</c:v>
                </c:pt>
                <c:pt idx="70">
                  <c:v>58</c:v>
                </c:pt>
                <c:pt idx="71">
                  <c:v>58</c:v>
                </c:pt>
                <c:pt idx="72">
                  <c:v>58</c:v>
                </c:pt>
                <c:pt idx="73">
                  <c:v>58</c:v>
                </c:pt>
                <c:pt idx="74">
                  <c:v>58</c:v>
                </c:pt>
                <c:pt idx="75">
                  <c:v>58</c:v>
                </c:pt>
                <c:pt idx="76">
                  <c:v>58</c:v>
                </c:pt>
                <c:pt idx="77">
                  <c:v>58</c:v>
                </c:pt>
                <c:pt idx="78">
                  <c:v>58</c:v>
                </c:pt>
                <c:pt idx="79">
                  <c:v>58</c:v>
                </c:pt>
                <c:pt idx="80">
                  <c:v>58</c:v>
                </c:pt>
                <c:pt idx="81">
                  <c:v>58</c:v>
                </c:pt>
                <c:pt idx="82">
                  <c:v>58</c:v>
                </c:pt>
                <c:pt idx="83">
                  <c:v>58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56.75</c:v>
                </c:pt>
                <c:pt idx="65">
                  <c:v>57.21</c:v>
                </c:pt>
                <c:pt idx="66">
                  <c:v>57.684000000000005</c:v>
                </c:pt>
                <c:pt idx="67">
                  <c:v>58.077999999999996</c:v>
                </c:pt>
                <c:pt idx="68">
                  <c:v>58.351999999999997</c:v>
                </c:pt>
                <c:pt idx="69">
                  <c:v>58.516000000000005</c:v>
                </c:pt>
                <c:pt idx="70">
                  <c:v>58.588000000000001</c:v>
                </c:pt>
                <c:pt idx="71">
                  <c:v>58.597999999999999</c:v>
                </c:pt>
                <c:pt idx="72">
                  <c:v>58.543999999999997</c:v>
                </c:pt>
                <c:pt idx="73">
                  <c:v>58.458000000000006</c:v>
                </c:pt>
                <c:pt idx="74">
                  <c:v>58.341999999999999</c:v>
                </c:pt>
                <c:pt idx="75">
                  <c:v>58.212000000000003</c:v>
                </c:pt>
                <c:pt idx="76">
                  <c:v>58.053999999999995</c:v>
                </c:pt>
                <c:pt idx="77">
                  <c:v>57.910000000000004</c:v>
                </c:pt>
                <c:pt idx="78">
                  <c:v>57.727999999999994</c:v>
                </c:pt>
                <c:pt idx="79">
                  <c:v>57.556000000000004</c:v>
                </c:pt>
                <c:pt idx="80">
                  <c:v>57.396000000000001</c:v>
                </c:pt>
                <c:pt idx="81">
                  <c:v>57.238</c:v>
                </c:pt>
                <c:pt idx="82">
                  <c:v>57.106000000000009</c:v>
                </c:pt>
                <c:pt idx="83">
                  <c:v>56.981999999999992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47.673942446675632</c:v>
                </c:pt>
                <c:pt idx="65">
                  <c:v>44.792180818574494</c:v>
                </c:pt>
                <c:pt idx="66">
                  <c:v>43.061699629347395</c:v>
                </c:pt>
                <c:pt idx="67">
                  <c:v>41.325844843869532</c:v>
                </c:pt>
                <c:pt idx="68">
                  <c:v>40.005216677451251</c:v>
                </c:pt>
                <c:pt idx="69">
                  <c:v>38.807654083565637</c:v>
                </c:pt>
                <c:pt idx="70">
                  <c:v>37.734051278757377</c:v>
                </c:pt>
                <c:pt idx="71">
                  <c:v>36.81549814672934</c:v>
                </c:pt>
                <c:pt idx="72">
                  <c:v>36.015475388388303</c:v>
                </c:pt>
                <c:pt idx="73">
                  <c:v>#N/A</c:v>
                </c:pt>
                <c:pt idx="74">
                  <c:v>34.752936175030939</c:v>
                </c:pt>
                <c:pt idx="75">
                  <c:v>#N/A</c:v>
                </c:pt>
                <c:pt idx="76">
                  <c:v>#N/A</c:v>
                </c:pt>
                <c:pt idx="77">
                  <c:v>33.334152285892429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30.870266493246135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67.553936903839457</c:v>
                </c:pt>
                <c:pt idx="65">
                  <c:v>73.070434173697421</c:v>
                </c:pt>
                <c:pt idx="66">
                  <c:v>77.271540246690165</c:v>
                </c:pt>
                <c:pt idx="67">
                  <c:v>81.620934713942688</c:v>
                </c:pt>
                <c:pt idx="68">
                  <c:v>85.112797449718272</c:v>
                </c:pt>
                <c:pt idx="69">
                  <c:v>88.233167834024187</c:v>
                </c:pt>
                <c:pt idx="70">
                  <c:v>90.967007985500302</c:v>
                </c:pt>
                <c:pt idx="71">
                  <c:v>93.268481396469966</c:v>
                </c:pt>
                <c:pt idx="72">
                  <c:v>95.164645170976215</c:v>
                </c:pt>
                <c:pt idx="73">
                  <c:v>#N/A</c:v>
                </c:pt>
                <c:pt idx="74">
                  <c:v>97.942485977502287</c:v>
                </c:pt>
                <c:pt idx="75">
                  <c:v>#N/A</c:v>
                </c:pt>
                <c:pt idx="76">
                  <c:v>#N/A</c:v>
                </c:pt>
                <c:pt idx="77">
                  <c:v>100.60457128886661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105.18044360615977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1825120"/>
        <c:axId val="471825680"/>
      </c:lineChart>
      <c:catAx>
        <c:axId val="4718251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1825680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471825680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1825120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-0.2003063241190477</c:v>
                </c:pt>
                <c:pt idx="3">
                  <c:v>-1.8525315261904707E-2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-0.11602472404285735</c:v>
                </c:pt>
                <c:pt idx="2">
                  <c:v>-2.6686538180952013E-2</c:v>
                </c:pt>
                <c:pt idx="3">
                  <c:v>7.0276427361904537E-2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1.9962444000000135E-2</c:v>
                </c:pt>
                <c:pt idx="2">
                  <c:v>-1.611109000000388E-3</c:v>
                </c:pt>
                <c:pt idx="3">
                  <c:v>9.461333800000471E-3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8039904"/>
        <c:axId val="46804046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900F1F23-648F-4438-BE57-449F4DEE9DB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6391E8A0-27CB-43FA-8EFA-7F11B512F5F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9.3797077590984601E-2"/>
                  <c:y val="3.1061439526759008E-2"/>
                </c:manualLayout>
              </c:layout>
              <c:tx>
                <c:rich>
                  <a:bodyPr/>
                  <a:lstStyle/>
                  <a:p>
                    <a:fld id="{AF878205-E2D9-41A0-AA79-78238BE6736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3.6398899012279481E-2"/>
                </c:manualLayout>
              </c:layout>
              <c:tx>
                <c:rich>
                  <a:bodyPr/>
                  <a:lstStyle/>
                  <a:p>
                    <a:fld id="{394AC9DE-BA30-48CE-B99B-B301CD2FD84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0.30965755810000006</c:v>
                </c:pt>
                <c:pt idx="2">
                  <c:v>-0.2286039713000001</c:v>
                </c:pt>
                <c:pt idx="3">
                  <c:v>6.1212445900000301E-2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-0.23</c:v>
                  </c:pt>
                  <c:pt idx="3">
                    <c:v>0.06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8039904"/>
        <c:axId val="468040464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7934976"/>
        <c:axId val="467934416"/>
      </c:scatterChart>
      <c:catAx>
        <c:axId val="4680399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8040464"/>
        <c:crosses val="autoZero"/>
        <c:auto val="1"/>
        <c:lblAlgn val="ctr"/>
        <c:lblOffset val="100"/>
        <c:tickLblSkip val="1"/>
        <c:noMultiLvlLbl val="0"/>
      </c:catAx>
      <c:valAx>
        <c:axId val="468040464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8039904"/>
        <c:crosses val="autoZero"/>
        <c:crossBetween val="between"/>
      </c:valAx>
      <c:valAx>
        <c:axId val="46793441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67934976"/>
        <c:crosses val="max"/>
        <c:crossBetween val="midCat"/>
      </c:valAx>
      <c:valAx>
        <c:axId val="4679349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793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2.4938518333333337</c:v>
                </c:pt>
                <c:pt idx="38">
                  <c:v>2.4938518333333337</c:v>
                </c:pt>
                <c:pt idx="39">
                  <c:v>2.4938518333333337</c:v>
                </c:pt>
                <c:pt idx="40">
                  <c:v>2.4938518333333337</c:v>
                </c:pt>
                <c:pt idx="41">
                  <c:v>2.4938518333333337</c:v>
                </c:pt>
                <c:pt idx="42">
                  <c:v>2.4938518333333337</c:v>
                </c:pt>
                <c:pt idx="43">
                  <c:v>2.4938518333333337</c:v>
                </c:pt>
                <c:pt idx="44">
                  <c:v>2.4938518333333337</c:v>
                </c:pt>
                <c:pt idx="45">
                  <c:v>2.4938518333333337</c:v>
                </c:pt>
                <c:pt idx="46">
                  <c:v>2.4938518333333337</c:v>
                </c:pt>
                <c:pt idx="49">
                  <c:v>2.5561643333333328</c:v>
                </c:pt>
                <c:pt idx="50">
                  <c:v>2.5561643333333328</c:v>
                </c:pt>
                <c:pt idx="51">
                  <c:v>2.5561643333333328</c:v>
                </c:pt>
                <c:pt idx="52">
                  <c:v>2.5561643333333328</c:v>
                </c:pt>
                <c:pt idx="53">
                  <c:v>2.5561643333333328</c:v>
                </c:pt>
                <c:pt idx="54">
                  <c:v>2.5561643333333328</c:v>
                </c:pt>
                <c:pt idx="55">
                  <c:v>2.5561643333333328</c:v>
                </c:pt>
                <c:pt idx="56">
                  <c:v>2.5561643333333328</c:v>
                </c:pt>
                <c:pt idx="57">
                  <c:v>2.5561643333333328</c:v>
                </c:pt>
                <c:pt idx="58">
                  <c:v>2.5561643333333328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1.5228571428571429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1.4947817460317456</c:v>
                </c:pt>
                <c:pt idx="38">
                  <c:v>1.4947817460317456</c:v>
                </c:pt>
                <c:pt idx="39">
                  <c:v>1.4947817460317456</c:v>
                </c:pt>
                <c:pt idx="40">
                  <c:v>1.4947817460317456</c:v>
                </c:pt>
                <c:pt idx="41">
                  <c:v>1.4947817460317456</c:v>
                </c:pt>
                <c:pt idx="42">
                  <c:v>1.4947817460317456</c:v>
                </c:pt>
                <c:pt idx="43">
                  <c:v>1.4947817460317456</c:v>
                </c:pt>
                <c:pt idx="44">
                  <c:v>1.4947817460317456</c:v>
                </c:pt>
                <c:pt idx="45">
                  <c:v>1.4947817460317456</c:v>
                </c:pt>
                <c:pt idx="46">
                  <c:v>1.4947817460317456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1.5228571428571429</c:v>
                </c:pt>
                <c:pt idx="38">
                  <c:v>1.5238095238095237</c:v>
                </c:pt>
                <c:pt idx="39">
                  <c:v>1.5238095238095237</c:v>
                </c:pt>
                <c:pt idx="40">
                  <c:v>1.5238095238095237</c:v>
                </c:pt>
                <c:pt idx="41">
                  <c:v>1.5238095238095237</c:v>
                </c:pt>
                <c:pt idx="42">
                  <c:v>1.5</c:v>
                </c:pt>
                <c:pt idx="43">
                  <c:v>1.5</c:v>
                </c:pt>
                <c:pt idx="44">
                  <c:v>1.4761904761904763</c:v>
                </c:pt>
                <c:pt idx="45">
                  <c:v>1.4761904761904763</c:v>
                </c:pt>
                <c:pt idx="46">
                  <c:v>1.4761904761904763</c:v>
                </c:pt>
                <c:pt idx="47">
                  <c:v>1.4761904761904763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2.30925</c:v>
                </c:pt>
                <c:pt idx="38">
                  <c:v>2.4810430000000001</c:v>
                </c:pt>
                <c:pt idx="39">
                  <c:v>2.4803790000000001</c:v>
                </c:pt>
                <c:pt idx="40">
                  <c:v>2.528702</c:v>
                </c:pt>
                <c:pt idx="41">
                  <c:v>2.6211000000000002</c:v>
                </c:pt>
                <c:pt idx="42">
                  <c:v>2.6304460000000001</c:v>
                </c:pt>
                <c:pt idx="43">
                  <c:v>2.6298970000000002</c:v>
                </c:pt>
                <c:pt idx="44">
                  <c:v>2.5709439999999999</c:v>
                </c:pt>
                <c:pt idx="45">
                  <c:v>2.5275470000000002</c:v>
                </c:pt>
                <c:pt idx="46">
                  <c:v>2.4998200000000002</c:v>
                </c:pt>
                <c:pt idx="47">
                  <c:v>2.3993440000000001</c:v>
                </c:pt>
                <c:pt idx="48">
                  <c:v>2.3752209999999998</c:v>
                </c:pt>
                <c:pt idx="49">
                  <c:v>2.497411</c:v>
                </c:pt>
                <c:pt idx="50">
                  <c:v>2.5867899999999997</c:v>
                </c:pt>
                <c:pt idx="51">
                  <c:v>2.6129500000000001</c:v>
                </c:pt>
                <c:pt idx="52">
                  <c:v>2.6519159999999999</c:v>
                </c:pt>
                <c:pt idx="53">
                  <c:v>2.6982560000000002</c:v>
                </c:pt>
                <c:pt idx="54">
                  <c:v>2.6800109999999999</c:v>
                </c:pt>
                <c:pt idx="55">
                  <c:v>2.616441</c:v>
                </c:pt>
                <c:pt idx="56">
                  <c:v>2.5657619999999999</c:v>
                </c:pt>
                <c:pt idx="57">
                  <c:v>2.5146929999999998</c:v>
                </c:pt>
                <c:pt idx="58">
                  <c:v>2.447362</c:v>
                </c:pt>
                <c:pt idx="59">
                  <c:v>2.4271590000000001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8041760"/>
        <c:axId val="468042320"/>
      </c:lineChart>
      <c:catAx>
        <c:axId val="468041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80423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6804232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68041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-0.2003063241190477</c:v>
                </c:pt>
                <c:pt idx="3">
                  <c:v>-1.8525315261904707E-2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6.3218133871428384E-2</c:v>
                </c:pt>
                <c:pt idx="1">
                  <c:v>3.7922983657142861E-2</c:v>
                </c:pt>
                <c:pt idx="2">
                  <c:v>4.353309971904773E-2</c:v>
                </c:pt>
                <c:pt idx="3">
                  <c:v>0.16996298716190461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5E937AC2-D1F7-4F27-B951-F0E430AD39FA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04E15D19-E221-43D8-8557-A5096642445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5.1370766154230724E-2"/>
                </c:manualLayout>
              </c:layout>
              <c:tx>
                <c:rich>
                  <a:bodyPr/>
                  <a:lstStyle/>
                  <a:p>
                    <a:fld id="{27050774-F1C6-48A3-8B16-9CD7D205D47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-3.9092300962379777E-2"/>
                </c:manualLayout>
              </c:layout>
              <c:tx>
                <c:rich>
                  <a:bodyPr/>
                  <a:lstStyle/>
                  <a:p>
                    <a:fld id="{9639C361-AFAD-4C8F-BDE2-5FD4A0242C5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3.3060466100000241E-2</c:v>
                </c:pt>
                <c:pt idx="1">
                  <c:v>8.5274529499999474E-2</c:v>
                </c:pt>
                <c:pt idx="2">
                  <c:v>-1.9958297699999461E-2</c:v>
                </c:pt>
                <c:pt idx="3">
                  <c:v>-6.5850880000002388E-3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-0.18</c:v>
                  </c:pt>
                  <c:pt idx="3">
                    <c:v>0.14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212240"/>
        <c:axId val="47221280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0.34408737090000008</c:v>
                </c:pt>
                <c:pt idx="1">
                  <c:v>0.52891735129999962</c:v>
                </c:pt>
                <c:pt idx="2">
                  <c:v>-0.17673152209999943</c:v>
                </c:pt>
                <c:pt idx="3">
                  <c:v>0.14485258389999967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212240"/>
        <c:axId val="472212800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436032"/>
        <c:axId val="471435472"/>
      </c:scatterChart>
      <c:catAx>
        <c:axId val="4722122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2212800"/>
        <c:crosses val="autoZero"/>
        <c:auto val="1"/>
        <c:lblAlgn val="ctr"/>
        <c:lblOffset val="100"/>
        <c:tickLblSkip val="1"/>
        <c:noMultiLvlLbl val="0"/>
      </c:catAx>
      <c:valAx>
        <c:axId val="472212800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2212240"/>
        <c:crosses val="autoZero"/>
        <c:crossBetween val="between"/>
        <c:majorUnit val="0.2"/>
      </c:valAx>
      <c:valAx>
        <c:axId val="47143547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71436032"/>
        <c:crosses val="max"/>
        <c:crossBetween val="midCat"/>
      </c:valAx>
      <c:valAx>
        <c:axId val="471436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1435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3.0068237500000001</c:v>
                </c:pt>
                <c:pt idx="38">
                  <c:v>3.0068237500000001</c:v>
                </c:pt>
                <c:pt idx="39">
                  <c:v>3.0068237500000001</c:v>
                </c:pt>
                <c:pt idx="40">
                  <c:v>3.0068237500000001</c:v>
                </c:pt>
                <c:pt idx="41">
                  <c:v>3.0068237500000001</c:v>
                </c:pt>
                <c:pt idx="42">
                  <c:v>3.0068237500000001</c:v>
                </c:pt>
                <c:pt idx="43">
                  <c:v>3.0068237500000001</c:v>
                </c:pt>
                <c:pt idx="44">
                  <c:v>3.0068237500000001</c:v>
                </c:pt>
                <c:pt idx="45">
                  <c:v>3.0068237500000001</c:v>
                </c:pt>
                <c:pt idx="46">
                  <c:v>3.0068237500000001</c:v>
                </c:pt>
                <c:pt idx="49">
                  <c:v>3.1507656666666666</c:v>
                </c:pt>
                <c:pt idx="50">
                  <c:v>3.1507656666666666</c:v>
                </c:pt>
                <c:pt idx="51">
                  <c:v>3.1507656666666666</c:v>
                </c:pt>
                <c:pt idx="52">
                  <c:v>3.1507656666666666</c:v>
                </c:pt>
                <c:pt idx="53">
                  <c:v>3.1507656666666666</c:v>
                </c:pt>
                <c:pt idx="54">
                  <c:v>3.1507656666666666</c:v>
                </c:pt>
                <c:pt idx="55">
                  <c:v>3.1507656666666666</c:v>
                </c:pt>
                <c:pt idx="56">
                  <c:v>3.1507656666666666</c:v>
                </c:pt>
                <c:pt idx="57">
                  <c:v>3.1507656666666666</c:v>
                </c:pt>
                <c:pt idx="58">
                  <c:v>3.1507656666666666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1.5228571428571429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1.4947817460317456</c:v>
                </c:pt>
                <c:pt idx="38">
                  <c:v>1.4947817460317456</c:v>
                </c:pt>
                <c:pt idx="39">
                  <c:v>1.4947817460317456</c:v>
                </c:pt>
                <c:pt idx="40">
                  <c:v>1.4947817460317456</c:v>
                </c:pt>
                <c:pt idx="41">
                  <c:v>1.4947817460317456</c:v>
                </c:pt>
                <c:pt idx="42">
                  <c:v>1.4947817460317456</c:v>
                </c:pt>
                <c:pt idx="43">
                  <c:v>1.4947817460317456</c:v>
                </c:pt>
                <c:pt idx="44">
                  <c:v>1.4947817460317456</c:v>
                </c:pt>
                <c:pt idx="45">
                  <c:v>1.4947817460317456</c:v>
                </c:pt>
                <c:pt idx="46">
                  <c:v>1.4947817460317456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1.5228571428571429</c:v>
                </c:pt>
                <c:pt idx="38">
                  <c:v>1.5238095238095237</c:v>
                </c:pt>
                <c:pt idx="39">
                  <c:v>1.5238095238095237</c:v>
                </c:pt>
                <c:pt idx="40">
                  <c:v>1.5238095238095237</c:v>
                </c:pt>
                <c:pt idx="41">
                  <c:v>1.5238095238095237</c:v>
                </c:pt>
                <c:pt idx="42">
                  <c:v>1.5</c:v>
                </c:pt>
                <c:pt idx="43">
                  <c:v>1.5</c:v>
                </c:pt>
                <c:pt idx="44">
                  <c:v>1.4761904761904763</c:v>
                </c:pt>
                <c:pt idx="45">
                  <c:v>1.4761904761904763</c:v>
                </c:pt>
                <c:pt idx="46">
                  <c:v>1.4761904761904763</c:v>
                </c:pt>
                <c:pt idx="47">
                  <c:v>1.4761904761904763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2.9964999999999997</c:v>
                </c:pt>
                <c:pt idx="38">
                  <c:v>2.9927030000000001</c:v>
                </c:pt>
                <c:pt idx="39">
                  <c:v>2.976626</c:v>
                </c:pt>
                <c:pt idx="40">
                  <c:v>2.9673639999999999</c:v>
                </c:pt>
                <c:pt idx="41">
                  <c:v>2.9805520000000003</c:v>
                </c:pt>
                <c:pt idx="42">
                  <c:v>2.9952229999999997</c:v>
                </c:pt>
                <c:pt idx="43">
                  <c:v>3.0007609999999998</c:v>
                </c:pt>
                <c:pt idx="44">
                  <c:v>3.007857</c:v>
                </c:pt>
                <c:pt idx="45">
                  <c:v>3.036829</c:v>
                </c:pt>
                <c:pt idx="46">
                  <c:v>3.0597780000000001</c:v>
                </c:pt>
                <c:pt idx="47">
                  <c:v>3.087942</c:v>
                </c:pt>
                <c:pt idx="48">
                  <c:v>3.079307</c:v>
                </c:pt>
                <c:pt idx="49">
                  <c:v>3.0789980000000003</c:v>
                </c:pt>
                <c:pt idx="50">
                  <c:v>3.134147</c:v>
                </c:pt>
                <c:pt idx="51">
                  <c:v>3.1520979999999996</c:v>
                </c:pt>
                <c:pt idx="52">
                  <c:v>3.163481</c:v>
                </c:pt>
                <c:pt idx="53">
                  <c:v>3.1651620000000005</c:v>
                </c:pt>
                <c:pt idx="54">
                  <c:v>3.159837</c:v>
                </c:pt>
                <c:pt idx="55">
                  <c:v>3.1617459999999999</c:v>
                </c:pt>
                <c:pt idx="56">
                  <c:v>3.1655309999999997</c:v>
                </c:pt>
                <c:pt idx="57">
                  <c:v>3.1714339999999996</c:v>
                </c:pt>
                <c:pt idx="58">
                  <c:v>3.1799009999999996</c:v>
                </c:pt>
                <c:pt idx="59">
                  <c:v>3.197546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1642768"/>
        <c:axId val="471643328"/>
      </c:lineChart>
      <c:catAx>
        <c:axId val="471642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16433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1643328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1642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2.6859999999999999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2.6859999999999999</c:v>
                </c:pt>
                <c:pt idx="62">
                  <c:v>2.9069790000000002</c:v>
                </c:pt>
                <c:pt idx="63">
                  <c:v>2.7956479999999999</c:v>
                </c:pt>
                <c:pt idx="64">
                  <c:v>2.723319</c:v>
                </c:pt>
                <c:pt idx="65">
                  <c:v>2.7298480000000001</c:v>
                </c:pt>
                <c:pt idx="66">
                  <c:v>2.7554979999999998</c:v>
                </c:pt>
                <c:pt idx="67">
                  <c:v>2.7605529999999998</c:v>
                </c:pt>
                <c:pt idx="68">
                  <c:v>2.7389250000000001</c:v>
                </c:pt>
                <c:pt idx="69">
                  <c:v>2.8670239999999998</c:v>
                </c:pt>
                <c:pt idx="70">
                  <c:v>2.9922179999999998</c:v>
                </c:pt>
                <c:pt idx="71">
                  <c:v>3.1023999999999998</c:v>
                </c:pt>
                <c:pt idx="72">
                  <c:v>3.201292</c:v>
                </c:pt>
                <c:pt idx="73">
                  <c:v>3.1302949999999998</c:v>
                </c:pt>
                <c:pt idx="74">
                  <c:v>2.849891</c:v>
                </c:pt>
                <c:pt idx="75">
                  <c:v>2.659313</c:v>
                </c:pt>
                <c:pt idx="76">
                  <c:v>2.5970780000000002</c:v>
                </c:pt>
                <c:pt idx="77">
                  <c:v>2.5699399999999999</c:v>
                </c:pt>
                <c:pt idx="78">
                  <c:v>2.6760350000000002</c:v>
                </c:pt>
                <c:pt idx="79">
                  <c:v>2.6405249999999998</c:v>
                </c:pt>
                <c:pt idx="80">
                  <c:v>2.6333489999999999</c:v>
                </c:pt>
                <c:pt idx="81">
                  <c:v>2.743134</c:v>
                </c:pt>
                <c:pt idx="82">
                  <c:v>2.9061900000000001</c:v>
                </c:pt>
                <c:pt idx="83">
                  <c:v>3.0789019999999998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2.8613999999999997</c:v>
                </c:pt>
                <c:pt idx="64">
                  <c:v>2.8652000000000002</c:v>
                </c:pt>
                <c:pt idx="65">
                  <c:v>2.9021999999999997</c:v>
                </c:pt>
                <c:pt idx="66">
                  <c:v>2.9434</c:v>
                </c:pt>
                <c:pt idx="67">
                  <c:v>2.9574000000000003</c:v>
                </c:pt>
                <c:pt idx="68">
                  <c:v>2.9437999999999995</c:v>
                </c:pt>
                <c:pt idx="69">
                  <c:v>2.9565999999999999</c:v>
                </c:pt>
                <c:pt idx="70">
                  <c:v>3.0002000000000004</c:v>
                </c:pt>
                <c:pt idx="71">
                  <c:v>3.137</c:v>
                </c:pt>
                <c:pt idx="72">
                  <c:v>3.2151999999999994</c:v>
                </c:pt>
                <c:pt idx="73">
                  <c:v>3.1494</c:v>
                </c:pt>
                <c:pt idx="74">
                  <c:v>3.0143999999999997</c:v>
                </c:pt>
                <c:pt idx="75">
                  <c:v>2.6393999999999997</c:v>
                </c:pt>
                <c:pt idx="76">
                  <c:v>2.5859999999999999</c:v>
                </c:pt>
                <c:pt idx="77">
                  <c:v>2.6078000000000001</c:v>
                </c:pt>
                <c:pt idx="78">
                  <c:v>2.6323999999999996</c:v>
                </c:pt>
                <c:pt idx="79">
                  <c:v>2.6332</c:v>
                </c:pt>
                <c:pt idx="80">
                  <c:v>2.6154000000000002</c:v>
                </c:pt>
                <c:pt idx="81">
                  <c:v>2.6358000000000001</c:v>
                </c:pt>
                <c:pt idx="82">
                  <c:v>2.6792000000000002</c:v>
                </c:pt>
                <c:pt idx="83">
                  <c:v>2.8253999999999997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2.5877645635506727</c:v>
                </c:pt>
                <c:pt idx="64">
                  <c:v>2.4614835694586779</c:v>
                </c:pt>
                <c:pt idx="65">
                  <c:v>2.4028281002982901</c:v>
                </c:pt>
                <c:pt idx="66">
                  <c:v>2.3729716017526647</c:v>
                </c:pt>
                <c:pt idx="67">
                  <c:v>2.3195706103933404</c:v>
                </c:pt>
                <c:pt idx="68">
                  <c:v>2.254126392304689</c:v>
                </c:pt>
                <c:pt idx="69">
                  <c:v>2.216163997934407</c:v>
                </c:pt>
                <c:pt idx="70">
                  <c:v>2.160434396326361</c:v>
                </c:pt>
                <c:pt idx="71">
                  <c:v>2.1152186676906068</c:v>
                </c:pt>
                <c:pt idx="72">
                  <c:v>1.9983943284853194</c:v>
                </c:pt>
                <c:pt idx="73">
                  <c:v>1.8333003749546175</c:v>
                </c:pt>
                <c:pt idx="74">
                  <c:v>1.6962416738896509</c:v>
                </c:pt>
                <c:pt idx="75">
                  <c:v>1.848810275702357</c:v>
                </c:pt>
                <c:pt idx="76">
                  <c:v>1.8427508317880115</c:v>
                </c:pt>
                <c:pt idx="77">
                  <c:v>1.86166432736193</c:v>
                </c:pt>
                <c:pt idx="78">
                  <c:v>1.8707191437653623</c:v>
                </c:pt>
                <c:pt idx="79">
                  <c:v>1.8609762875037865</c:v>
                </c:pt>
                <c:pt idx="80">
                  <c:v>1.834046343428283</c:v>
                </c:pt>
                <c:pt idx="81">
                  <c:v>1.8332597939677595</c:v>
                </c:pt>
                <c:pt idx="82">
                  <c:v>1.8455803285969192</c:v>
                </c:pt>
                <c:pt idx="83">
                  <c:v>1.9203045967149366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3.1639701985739292</c:v>
                </c:pt>
                <c:pt idx="64">
                  <c:v>3.3351313581204938</c:v>
                </c:pt>
                <c:pt idx="65">
                  <c:v>3.5053547271876777</c:v>
                </c:pt>
                <c:pt idx="66">
                  <c:v>3.6509512181271386</c:v>
                </c:pt>
                <c:pt idx="67">
                  <c:v>3.7706180276688643</c:v>
                </c:pt>
                <c:pt idx="68">
                  <c:v>3.8444864802543974</c:v>
                </c:pt>
                <c:pt idx="69">
                  <c:v>3.9444208858855068</c:v>
                </c:pt>
                <c:pt idx="70">
                  <c:v>4.1663843416424928</c:v>
                </c:pt>
                <c:pt idx="71">
                  <c:v>4.6523648596313398</c:v>
                </c:pt>
                <c:pt idx="72">
                  <c:v>5.1729085159260331</c:v>
                </c:pt>
                <c:pt idx="73">
                  <c:v>5.4103083681775468</c:v>
                </c:pt>
                <c:pt idx="74">
                  <c:v>5.3569060941437092</c:v>
                </c:pt>
                <c:pt idx="75">
                  <c:v>3.7680623326011502</c:v>
                </c:pt>
                <c:pt idx="76">
                  <c:v>3.629028886944663</c:v>
                </c:pt>
                <c:pt idx="77">
                  <c:v>3.652979079014107</c:v>
                </c:pt>
                <c:pt idx="78">
                  <c:v>3.7042063652870514</c:v>
                </c:pt>
                <c:pt idx="79">
                  <c:v>3.7258627563173032</c:v>
                </c:pt>
                <c:pt idx="80">
                  <c:v>3.7296315791092653</c:v>
                </c:pt>
                <c:pt idx="81">
                  <c:v>3.7896656343308108</c:v>
                </c:pt>
                <c:pt idx="82">
                  <c:v>3.8893525948323675</c:v>
                </c:pt>
                <c:pt idx="83">
                  <c:v>4.1570931890994345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1403104"/>
        <c:axId val="473481632"/>
      </c:lineChart>
      <c:catAx>
        <c:axId val="4714031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348163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473481632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1403104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9.6300000000000008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17.32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9.6241090000000007</c:v>
                </c:pt>
                <c:pt idx="49">
                  <c:v>9.5985130000000005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>
                  <a:lumMod val="85000"/>
                  <a:lumOff val="15000"/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12.504704166666665</c:v>
                </c:pt>
                <c:pt idx="50">
                  <c:v>12.504704166666665</c:v>
                </c:pt>
                <c:pt idx="51">
                  <c:v>12.504704166666665</c:v>
                </c:pt>
                <c:pt idx="52">
                  <c:v>12.504704166666665</c:v>
                </c:pt>
                <c:pt idx="53">
                  <c:v>12.504704166666665</c:v>
                </c:pt>
                <c:pt idx="54">
                  <c:v>12.504704166666665</c:v>
                </c:pt>
                <c:pt idx="55">
                  <c:v>12.504704166666665</c:v>
                </c:pt>
                <c:pt idx="56">
                  <c:v>12.504704166666665</c:v>
                </c:pt>
                <c:pt idx="57">
                  <c:v>12.504704166666665</c:v>
                </c:pt>
                <c:pt idx="58">
                  <c:v>12.504704166666665</c:v>
                </c:pt>
                <c:pt idx="61">
                  <c:v>12.748043333333333</c:v>
                </c:pt>
                <c:pt idx="62">
                  <c:v>12.748043333333333</c:v>
                </c:pt>
                <c:pt idx="63">
                  <c:v>12.748043333333333</c:v>
                </c:pt>
                <c:pt idx="64">
                  <c:v>12.748043333333333</c:v>
                </c:pt>
                <c:pt idx="65">
                  <c:v>12.748043333333333</c:v>
                </c:pt>
                <c:pt idx="66">
                  <c:v>12.748043333333333</c:v>
                </c:pt>
                <c:pt idx="67">
                  <c:v>12.748043333333333</c:v>
                </c:pt>
                <c:pt idx="68">
                  <c:v>12.748043333333333</c:v>
                </c:pt>
                <c:pt idx="69">
                  <c:v>12.748043333333333</c:v>
                </c:pt>
                <c:pt idx="70">
                  <c:v>12.748043333333333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2.3674710000000001</c:v>
                </c:pt>
                <c:pt idx="13">
                  <c:v>2.0625930000000001</c:v>
                </c:pt>
                <c:pt idx="14">
                  <c:v>1.7929729999999999</c:v>
                </c:pt>
                <c:pt idx="15">
                  <c:v>1.9879290000000001</c:v>
                </c:pt>
                <c:pt idx="16">
                  <c:v>1.9931140000000001</c:v>
                </c:pt>
                <c:pt idx="17">
                  <c:v>2.6827190000000001</c:v>
                </c:pt>
                <c:pt idx="18">
                  <c:v>2.9264139999999998</c:v>
                </c:pt>
                <c:pt idx="19">
                  <c:v>2.9264139999999998</c:v>
                </c:pt>
                <c:pt idx="20">
                  <c:v>3.1027040000000001</c:v>
                </c:pt>
                <c:pt idx="21">
                  <c:v>3.0871490000000001</c:v>
                </c:pt>
                <c:pt idx="22">
                  <c:v>2.6422759999999998</c:v>
                </c:pt>
                <c:pt idx="23">
                  <c:v>3.7238669999999998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3.82653</c:v>
                </c:pt>
                <c:pt idx="37">
                  <c:v>2.7687900000000001</c:v>
                </c:pt>
                <c:pt idx="38">
                  <c:v>2.7926410000000002</c:v>
                </c:pt>
                <c:pt idx="39">
                  <c:v>2.8994520000000001</c:v>
                </c:pt>
                <c:pt idx="40">
                  <c:v>2.9036</c:v>
                </c:pt>
                <c:pt idx="41">
                  <c:v>3.0767790000000002</c:v>
                </c:pt>
                <c:pt idx="42">
                  <c:v>2.937821</c:v>
                </c:pt>
                <c:pt idx="43">
                  <c:v>3.070557</c:v>
                </c:pt>
                <c:pt idx="44">
                  <c:v>3.1058150000000002</c:v>
                </c:pt>
                <c:pt idx="45">
                  <c:v>3.3972120000000001</c:v>
                </c:pt>
                <c:pt idx="46">
                  <c:v>4.2423669999999998</c:v>
                </c:pt>
                <c:pt idx="47">
                  <c:v>4.1905169999999998</c:v>
                </c:pt>
                <c:pt idx="48">
                  <c:v>3.2240329999999999</c:v>
                </c:pt>
                <c:pt idx="49">
                  <c:v>2.7853819999999998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accent5">
                  <a:lumMod val="50000"/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2.6079685833333328</c:v>
                </c:pt>
                <c:pt idx="14">
                  <c:v>2.6079685833333328</c:v>
                </c:pt>
                <c:pt idx="15">
                  <c:v>2.6079685833333328</c:v>
                </c:pt>
                <c:pt idx="16">
                  <c:v>2.6079685833333328</c:v>
                </c:pt>
                <c:pt idx="17">
                  <c:v>2.6079685833333328</c:v>
                </c:pt>
                <c:pt idx="18">
                  <c:v>2.6079685833333328</c:v>
                </c:pt>
                <c:pt idx="19">
                  <c:v>2.6079685833333328</c:v>
                </c:pt>
                <c:pt idx="20">
                  <c:v>2.6079685833333328</c:v>
                </c:pt>
                <c:pt idx="21">
                  <c:v>2.6079685833333328</c:v>
                </c:pt>
                <c:pt idx="22">
                  <c:v>2.6079685833333328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3.2676734166666663</c:v>
                </c:pt>
                <c:pt idx="38">
                  <c:v>3.2676734166666663</c:v>
                </c:pt>
                <c:pt idx="39">
                  <c:v>3.2676734166666663</c:v>
                </c:pt>
                <c:pt idx="40">
                  <c:v>3.2676734166666663</c:v>
                </c:pt>
                <c:pt idx="41">
                  <c:v>3.2676734166666663</c:v>
                </c:pt>
                <c:pt idx="42">
                  <c:v>3.2676734166666663</c:v>
                </c:pt>
                <c:pt idx="43">
                  <c:v>3.2676734166666663</c:v>
                </c:pt>
                <c:pt idx="44">
                  <c:v>3.2676734166666663</c:v>
                </c:pt>
                <c:pt idx="45">
                  <c:v>3.2676734166666663</c:v>
                </c:pt>
                <c:pt idx="46">
                  <c:v>3.2676734166666663</c:v>
                </c:pt>
                <c:pt idx="49">
                  <c:v>2.9526339166666666</c:v>
                </c:pt>
                <c:pt idx="50">
                  <c:v>2.9526339166666666</c:v>
                </c:pt>
                <c:pt idx="51">
                  <c:v>2.9526339166666666</c:v>
                </c:pt>
                <c:pt idx="52">
                  <c:v>2.9526339166666666</c:v>
                </c:pt>
                <c:pt idx="53">
                  <c:v>2.9526339166666666</c:v>
                </c:pt>
                <c:pt idx="54">
                  <c:v>2.9526339166666666</c:v>
                </c:pt>
                <c:pt idx="55">
                  <c:v>2.9526339166666666</c:v>
                </c:pt>
                <c:pt idx="56">
                  <c:v>2.9526339166666666</c:v>
                </c:pt>
                <c:pt idx="57">
                  <c:v>2.9526339166666666</c:v>
                </c:pt>
                <c:pt idx="58">
                  <c:v>2.9526339166666666</c:v>
                </c:pt>
                <c:pt idx="61">
                  <c:v>2.9110269166666662</c:v>
                </c:pt>
                <c:pt idx="62">
                  <c:v>2.9110269166666662</c:v>
                </c:pt>
                <c:pt idx="63">
                  <c:v>2.9110269166666662</c:v>
                </c:pt>
                <c:pt idx="64">
                  <c:v>2.9110269166666662</c:v>
                </c:pt>
                <c:pt idx="65">
                  <c:v>2.9110269166666662</c:v>
                </c:pt>
                <c:pt idx="66">
                  <c:v>2.9110269166666662</c:v>
                </c:pt>
                <c:pt idx="67">
                  <c:v>2.9110269166666662</c:v>
                </c:pt>
                <c:pt idx="68">
                  <c:v>2.9110269166666662</c:v>
                </c:pt>
                <c:pt idx="69">
                  <c:v>2.9110269166666662</c:v>
                </c:pt>
                <c:pt idx="70">
                  <c:v>2.9110269166666662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2.7853819999999998</c:v>
                </c:pt>
                <c:pt idx="50">
                  <c:v>3.0145369999999998</c:v>
                </c:pt>
                <c:pt idx="51">
                  <c:v>2.8990870000000002</c:v>
                </c:pt>
                <c:pt idx="52">
                  <c:v>2.8240820000000002</c:v>
                </c:pt>
                <c:pt idx="53">
                  <c:v>2.8308529999999998</c:v>
                </c:pt>
                <c:pt idx="54">
                  <c:v>2.8574510000000002</c:v>
                </c:pt>
                <c:pt idx="55">
                  <c:v>2.8626939999999998</c:v>
                </c:pt>
                <c:pt idx="56">
                  <c:v>2.840265</c:v>
                </c:pt>
                <c:pt idx="57">
                  <c:v>2.9731040000000002</c:v>
                </c:pt>
                <c:pt idx="58">
                  <c:v>3.1029300000000002</c:v>
                </c:pt>
                <c:pt idx="59">
                  <c:v>3.2171889999999999</c:v>
                </c:pt>
                <c:pt idx="60">
                  <c:v>3.3197399999999999</c:v>
                </c:pt>
                <c:pt idx="61">
                  <c:v>3.2461150000000001</c:v>
                </c:pt>
                <c:pt idx="62">
                  <c:v>2.9553370000000001</c:v>
                </c:pt>
                <c:pt idx="63">
                  <c:v>2.7577069999999999</c:v>
                </c:pt>
                <c:pt idx="64">
                  <c:v>2.6931699999999998</c:v>
                </c:pt>
                <c:pt idx="65">
                  <c:v>2.665028</c:v>
                </c:pt>
                <c:pt idx="66">
                  <c:v>2.775048</c:v>
                </c:pt>
                <c:pt idx="67">
                  <c:v>2.7382240000000002</c:v>
                </c:pt>
                <c:pt idx="68">
                  <c:v>2.7307830000000002</c:v>
                </c:pt>
                <c:pt idx="69">
                  <c:v>2.84463</c:v>
                </c:pt>
                <c:pt idx="70">
                  <c:v>3.013719</c:v>
                </c:pt>
                <c:pt idx="71">
                  <c:v>3.192822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9.5985130000000005</c:v>
                </c:pt>
                <c:pt idx="50">
                  <c:v>9.6449859999999994</c:v>
                </c:pt>
                <c:pt idx="51">
                  <c:v>10.504670000000001</c:v>
                </c:pt>
                <c:pt idx="52">
                  <c:v>12.55588</c:v>
                </c:pt>
                <c:pt idx="53">
                  <c:v>14.882860000000001</c:v>
                </c:pt>
                <c:pt idx="54">
                  <c:v>16.317460000000001</c:v>
                </c:pt>
                <c:pt idx="55">
                  <c:v>17.125530000000001</c:v>
                </c:pt>
                <c:pt idx="56">
                  <c:v>16.14188</c:v>
                </c:pt>
                <c:pt idx="57">
                  <c:v>13.11265</c:v>
                </c:pt>
                <c:pt idx="58">
                  <c:v>10.709820000000001</c:v>
                </c:pt>
                <c:pt idx="59">
                  <c:v>9.8380919999999996</c:v>
                </c:pt>
                <c:pt idx="60">
                  <c:v>9.6866040000000009</c:v>
                </c:pt>
                <c:pt idx="61">
                  <c:v>9.8397469999999991</c:v>
                </c:pt>
                <c:pt idx="62">
                  <c:v>10.14603</c:v>
                </c:pt>
                <c:pt idx="63">
                  <c:v>10.957879999999999</c:v>
                </c:pt>
                <c:pt idx="64">
                  <c:v>12.94595</c:v>
                </c:pt>
                <c:pt idx="65">
                  <c:v>15.242789999999999</c:v>
                </c:pt>
                <c:pt idx="66">
                  <c:v>16.612459999999999</c:v>
                </c:pt>
                <c:pt idx="67">
                  <c:v>17.370850000000001</c:v>
                </c:pt>
                <c:pt idx="68">
                  <c:v>16.340990000000001</c:v>
                </c:pt>
                <c:pt idx="69">
                  <c:v>13.21102</c:v>
                </c:pt>
                <c:pt idx="70">
                  <c:v>10.738020000000001</c:v>
                </c:pt>
                <c:pt idx="71">
                  <c:v>9.8841789999999996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3488912"/>
        <c:axId val="471910400"/>
      </c:lineChart>
      <c:catAx>
        <c:axId val="473488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19104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191040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348891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92.624993721999999</c:v>
                </c:pt>
                <c:pt idx="1">
                  <c:v>93.286630076999998</c:v>
                </c:pt>
                <c:pt idx="2">
                  <c:v>94.588638500000002</c:v>
                </c:pt>
                <c:pt idx="3">
                  <c:v>96.168406946000005</c:v>
                </c:pt>
                <c:pt idx="4">
                  <c:v>95.677785462000003</c:v>
                </c:pt>
                <c:pt idx="5">
                  <c:v>96.747558815000005</c:v>
                </c:pt>
                <c:pt idx="6">
                  <c:v>97.666281378999997</c:v>
                </c:pt>
                <c:pt idx="7">
                  <c:v>97.829785594000001</c:v>
                </c:pt>
                <c:pt idx="8">
                  <c:v>97.237870075000004</c:v>
                </c:pt>
                <c:pt idx="9">
                  <c:v>96.584885170999996</c:v>
                </c:pt>
                <c:pt idx="10">
                  <c:v>97.183231594000006</c:v>
                </c:pt>
                <c:pt idx="11">
                  <c:v>98.550133844000001</c:v>
                </c:pt>
                <c:pt idx="12">
                  <c:v>97.13637722</c:v>
                </c:pt>
                <c:pt idx="13">
                  <c:v>97.454070694999999</c:v>
                </c:pt>
                <c:pt idx="14">
                  <c:v>98.511625617000007</c:v>
                </c:pt>
                <c:pt idx="15">
                  <c:v>99.054851759000002</c:v>
                </c:pt>
                <c:pt idx="16">
                  <c:v>99.144332915999996</c:v>
                </c:pt>
                <c:pt idx="17">
                  <c:v>99.629816468000001</c:v>
                </c:pt>
                <c:pt idx="18">
                  <c:v>101.23984948</c:v>
                </c:pt>
                <c:pt idx="19">
                  <c:v>101.94400967999999</c:v>
                </c:pt>
                <c:pt idx="20">
                  <c:v>100.37702044</c:v>
                </c:pt>
                <c:pt idx="21">
                  <c:v>101.47974644999999</c:v>
                </c:pt>
                <c:pt idx="22">
                  <c:v>102.14949935</c:v>
                </c:pt>
                <c:pt idx="23">
                  <c:v>102.24611407</c:v>
                </c:pt>
                <c:pt idx="24">
                  <c:v>102.10075243999999</c:v>
                </c:pt>
                <c:pt idx="25">
                  <c:v>103.35058084000001</c:v>
                </c:pt>
                <c:pt idx="26">
                  <c:v>103.74359733999999</c:v>
                </c:pt>
                <c:pt idx="27">
                  <c:v>103.90567615000001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92.928463765000004</c:v>
                </c:pt>
                <c:pt idx="1">
                  <c:v>93.275012700999994</c:v>
                </c:pt>
                <c:pt idx="2">
                  <c:v>94.370443597999994</c:v>
                </c:pt>
                <c:pt idx="3">
                  <c:v>94.895366659999993</c:v>
                </c:pt>
                <c:pt idx="4">
                  <c:v>94.527261953999997</c:v>
                </c:pt>
                <c:pt idx="5">
                  <c:v>95.360734366000003</c:v>
                </c:pt>
                <c:pt idx="6">
                  <c:v>97.044538324000001</c:v>
                </c:pt>
                <c:pt idx="7">
                  <c:v>96.475884782999998</c:v>
                </c:pt>
                <c:pt idx="8">
                  <c:v>96.098757702</c:v>
                </c:pt>
                <c:pt idx="9">
                  <c:v>96.548356939000001</c:v>
                </c:pt>
                <c:pt idx="10">
                  <c:v>97.504883008999997</c:v>
                </c:pt>
                <c:pt idx="11">
                  <c:v>97.571239695000003</c:v>
                </c:pt>
                <c:pt idx="12">
                  <c:v>96.784858077999999</c:v>
                </c:pt>
                <c:pt idx="13">
                  <c:v>98.575296945999995</c:v>
                </c:pt>
                <c:pt idx="14">
                  <c:v>99.053682957000007</c:v>
                </c:pt>
                <c:pt idx="15">
                  <c:v>99.384123411999994</c:v>
                </c:pt>
                <c:pt idx="16">
                  <c:v>99.071389613999997</c:v>
                </c:pt>
                <c:pt idx="17">
                  <c:v>99.485118873999994</c:v>
                </c:pt>
                <c:pt idx="18">
                  <c:v>100.42425153000001</c:v>
                </c:pt>
                <c:pt idx="19">
                  <c:v>100.73753139999999</c:v>
                </c:pt>
                <c:pt idx="20">
                  <c:v>100.6686888</c:v>
                </c:pt>
                <c:pt idx="21">
                  <c:v>100.9111585</c:v>
                </c:pt>
                <c:pt idx="22">
                  <c:v>101.99139329</c:v>
                </c:pt>
                <c:pt idx="23">
                  <c:v>101.95610451</c:v>
                </c:pt>
                <c:pt idx="24">
                  <c:v>101.92076668999999</c:v>
                </c:pt>
                <c:pt idx="25">
                  <c:v>102.41293723</c:v>
                </c:pt>
                <c:pt idx="26">
                  <c:v>103.57793717</c:v>
                </c:pt>
                <c:pt idx="27">
                  <c:v>103.46522210000001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1914880"/>
        <c:axId val="471915440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914880"/>
        <c:axId val="471915440"/>
      </c:scatterChart>
      <c:catAx>
        <c:axId val="47191488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471915440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471915440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7191488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-0.30347004293000002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-0.32165141540999997</c:v>
                </c:pt>
                <c:pt idx="11">
                  <c:v>0</c:v>
                </c:pt>
                <c:pt idx="12">
                  <c:v>0</c:v>
                </c:pt>
                <c:pt idx="13">
                  <c:v>-1.1212262514</c:v>
                </c:pt>
                <c:pt idx="14">
                  <c:v>-0.54205733977000004</c:v>
                </c:pt>
                <c:pt idx="15">
                  <c:v>-0.32927165315000001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-0.29166835324000001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1.1617376314E-2</c:v>
                </c:pt>
                <c:pt idx="2">
                  <c:v>0.21819490184000001</c:v>
                </c:pt>
                <c:pt idx="3">
                  <c:v>1.2730402853</c:v>
                </c:pt>
                <c:pt idx="4">
                  <c:v>1.1505235081</c:v>
                </c:pt>
                <c:pt idx="5">
                  <c:v>1.3868244490999999</c:v>
                </c:pt>
                <c:pt idx="6">
                  <c:v>0.62174305541999997</c:v>
                </c:pt>
                <c:pt idx="7">
                  <c:v>1.3539008104000001</c:v>
                </c:pt>
                <c:pt idx="8">
                  <c:v>1.1391123727000001</c:v>
                </c:pt>
                <c:pt idx="9">
                  <c:v>3.6528231898000002E-2</c:v>
                </c:pt>
                <c:pt idx="10">
                  <c:v>0</c:v>
                </c:pt>
                <c:pt idx="11">
                  <c:v>0.97889414853000001</c:v>
                </c:pt>
                <c:pt idx="12">
                  <c:v>0.35151914220000002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7.2943302294999998E-2</c:v>
                </c:pt>
                <c:pt idx="17">
                  <c:v>0.14469759446</c:v>
                </c:pt>
                <c:pt idx="18">
                  <c:v>0.81559794998000001</c:v>
                </c:pt>
                <c:pt idx="19">
                  <c:v>1.20647828</c:v>
                </c:pt>
                <c:pt idx="20">
                  <c:v>0</c:v>
                </c:pt>
                <c:pt idx="21">
                  <c:v>0.56858795121000005</c:v>
                </c:pt>
                <c:pt idx="22">
                  <c:v>0.15810605799999999</c:v>
                </c:pt>
                <c:pt idx="23">
                  <c:v>0.29000955179999999</c:v>
                </c:pt>
                <c:pt idx="24">
                  <c:v>0.17998575474</c:v>
                </c:pt>
                <c:pt idx="25">
                  <c:v>0.93764361424999998</c:v>
                </c:pt>
                <c:pt idx="26">
                  <c:v>0.16566017223000001</c:v>
                </c:pt>
                <c:pt idx="27">
                  <c:v>0.44045404724999998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74486320"/>
        <c:axId val="474486880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486320"/>
        <c:axId val="474486880"/>
      </c:scatterChart>
      <c:catAx>
        <c:axId val="4744863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474486880"/>
        <c:crosses val="autoZero"/>
        <c:auto val="1"/>
        <c:lblAlgn val="ctr"/>
        <c:lblOffset val="100"/>
        <c:noMultiLvlLbl val="0"/>
      </c:catAx>
      <c:valAx>
        <c:axId val="474486880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74486320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0.63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0.15</c:v>
                </c:pt>
                <c:pt idx="23">
                  <c:v>0.42</c:v>
                </c:pt>
                <c:pt idx="24">
                  <c:v>0.47</c:v>
                </c:pt>
                <c:pt idx="25">
                  <c:v>0.46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0.23</c:v>
                </c:pt>
                <c:pt idx="23">
                  <c:v>0.22</c:v>
                </c:pt>
                <c:pt idx="24">
                  <c:v>0.27</c:v>
                </c:pt>
                <c:pt idx="25">
                  <c:v>0.26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8.3000000000000004E-2</c:v>
                </c:pt>
                <c:pt idx="25">
                  <c:v>0.20200000000000001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0.43887096774000001</c:v>
                </c:pt>
                <c:pt idx="1">
                  <c:v>0.33714285713999997</c:v>
                </c:pt>
                <c:pt idx="2">
                  <c:v>0.315</c:v>
                </c:pt>
                <c:pt idx="3">
                  <c:v>0.32633333332999998</c:v>
                </c:pt>
                <c:pt idx="4">
                  <c:v>0.31500000000000006</c:v>
                </c:pt>
                <c:pt idx="5">
                  <c:v>0.30833333333000007</c:v>
                </c:pt>
                <c:pt idx="6">
                  <c:v>0.32241935484000006</c:v>
                </c:pt>
                <c:pt idx="7">
                  <c:v>0.30699999999999994</c:v>
                </c:pt>
                <c:pt idx="8">
                  <c:v>0.442</c:v>
                </c:pt>
                <c:pt idx="9">
                  <c:v>0.34532258064999999</c:v>
                </c:pt>
                <c:pt idx="10">
                  <c:v>0.35499999999999998</c:v>
                </c:pt>
                <c:pt idx="11">
                  <c:v>0.61798387096999996</c:v>
                </c:pt>
                <c:pt idx="12">
                  <c:v>0.29677419354999995</c:v>
                </c:pt>
                <c:pt idx="13">
                  <c:v>0.33112499999999995</c:v>
                </c:pt>
                <c:pt idx="14">
                  <c:v>0.28550000000000003</c:v>
                </c:pt>
                <c:pt idx="15">
                  <c:v>0.26550000000000001</c:v>
                </c:pt>
                <c:pt idx="16">
                  <c:v>0.2555</c:v>
                </c:pt>
                <c:pt idx="17">
                  <c:v>0.2555</c:v>
                </c:pt>
                <c:pt idx="18">
                  <c:v>0.26548387096999998</c:v>
                </c:pt>
                <c:pt idx="19">
                  <c:v>0.26094354839</c:v>
                </c:pt>
                <c:pt idx="20">
                  <c:v>0.28399999999999997</c:v>
                </c:pt>
                <c:pt idx="21">
                  <c:v>0.23514516128999999</c:v>
                </c:pt>
                <c:pt idx="22">
                  <c:v>0.27600000000000002</c:v>
                </c:pt>
                <c:pt idx="23">
                  <c:v>0.33174193548000003</c:v>
                </c:pt>
                <c:pt idx="24">
                  <c:v>0.21900000000000003</c:v>
                </c:pt>
                <c:pt idx="25">
                  <c:v>0.20900000000000002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474258320"/>
        <c:axId val="474258880"/>
      </c:barChart>
      <c:dateAx>
        <c:axId val="47425832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425888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42588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742583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1.1085993650000034</c:v>
                </c:pt>
                <c:pt idx="1">
                  <c:v>1.0999372360000024</c:v>
                </c:pt>
                <c:pt idx="2">
                  <c:v>1.1235842319999989</c:v>
                </c:pt>
                <c:pt idx="3">
                  <c:v>1.2101354099999995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0.41553992800000117</c:v>
                </c:pt>
                <c:pt idx="1">
                  <c:v>0.37728872799999635</c:v>
                </c:pt>
                <c:pt idx="2">
                  <c:v>0.32795631900000188</c:v>
                </c:pt>
                <c:pt idx="3">
                  <c:v>0.25074836799999645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4105920"/>
        <c:axId val="474106480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1.5241392929999904</c:v>
                </c:pt>
                <c:pt idx="1">
                  <c:v>1.4772259639999987</c:v>
                </c:pt>
                <c:pt idx="2">
                  <c:v>1.4515405500000043</c:v>
                </c:pt>
                <c:pt idx="3">
                  <c:v>1.4608837800000032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105920"/>
        <c:axId val="474106480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107600"/>
        <c:axId val="474107040"/>
      </c:scatterChart>
      <c:catAx>
        <c:axId val="4741059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4106480"/>
        <c:crosses val="autoZero"/>
        <c:auto val="1"/>
        <c:lblAlgn val="ctr"/>
        <c:lblOffset val="100"/>
        <c:tickLblSkip val="1"/>
        <c:noMultiLvlLbl val="0"/>
      </c:catAx>
      <c:valAx>
        <c:axId val="474106480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4105920"/>
        <c:crosses val="autoZero"/>
        <c:crossBetween val="between"/>
        <c:majorUnit val="0.5"/>
        <c:minorUnit val="0.5"/>
      </c:valAx>
      <c:valAx>
        <c:axId val="47410704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74107600"/>
        <c:crosses val="max"/>
        <c:crossBetween val="midCat"/>
      </c:valAx>
      <c:valAx>
        <c:axId val="474107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4107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95.010753183000006</c:v>
                </c:pt>
                <c:pt idx="1">
                  <c:v>96.682282146999995</c:v>
                </c:pt>
                <c:pt idx="2">
                  <c:v>98.651612201000006</c:v>
                </c:pt>
                <c:pt idx="3">
                  <c:v>96.299297249999995</c:v>
                </c:pt>
                <c:pt idx="4">
                  <c:v>98.824660097999995</c:v>
                </c:pt>
                <c:pt idx="5">
                  <c:v>100.59362139</c:v>
                </c:pt>
                <c:pt idx="6">
                  <c:v>98.611366851</c:v>
                </c:pt>
                <c:pt idx="7">
                  <c:v>98.843539703999994</c:v>
                </c:pt>
                <c:pt idx="8">
                  <c:v>99.727890962000004</c:v>
                </c:pt>
                <c:pt idx="9">
                  <c:v>98.151007797999995</c:v>
                </c:pt>
                <c:pt idx="10">
                  <c:v>100.85533508</c:v>
                </c:pt>
                <c:pt idx="11">
                  <c:v>99.193485796000004</c:v>
                </c:pt>
                <c:pt idx="12">
                  <c:v>98.000928889999997</c:v>
                </c:pt>
                <c:pt idx="13">
                  <c:v>99.546679982000001</c:v>
                </c:pt>
                <c:pt idx="14">
                  <c:v>99.712555812000005</c:v>
                </c:pt>
                <c:pt idx="15">
                  <c:v>98.599089192999998</c:v>
                </c:pt>
                <c:pt idx="16">
                  <c:v>99.072515769000006</c:v>
                </c:pt>
                <c:pt idx="17">
                  <c:v>100.7975051</c:v>
                </c:pt>
                <c:pt idx="18">
                  <c:v>100.71421023000001</c:v>
                </c:pt>
                <c:pt idx="19">
                  <c:v>101.03799216</c:v>
                </c:pt>
                <c:pt idx="20">
                  <c:v>99.490428883000007</c:v>
                </c:pt>
                <c:pt idx="21">
                  <c:v>100.08581101</c:v>
                </c:pt>
                <c:pt idx="22">
                  <c:v>100.50915242000001</c:v>
                </c:pt>
                <c:pt idx="23">
                  <c:v>101.61026369</c:v>
                </c:pt>
                <c:pt idx="24">
                  <c:v>99.454256591999993</c:v>
                </c:pt>
                <c:pt idx="25">
                  <c:v>101.82846841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101.82846841</c:v>
                </c:pt>
                <c:pt idx="26">
                  <c:v>100.83557811999999</c:v>
                </c:pt>
                <c:pt idx="27">
                  <c:v>100.45060355</c:v>
                </c:pt>
                <c:pt idx="28">
                  <c:v>100.39695848</c:v>
                </c:pt>
                <c:pt idx="29">
                  <c:v>101.90305347</c:v>
                </c:pt>
                <c:pt idx="30">
                  <c:v>102.12467991</c:v>
                </c:pt>
                <c:pt idx="31">
                  <c:v>101.75657425999999</c:v>
                </c:pt>
                <c:pt idx="32">
                  <c:v>102.09631011</c:v>
                </c:pt>
                <c:pt idx="33">
                  <c:v>100.98572208</c:v>
                </c:pt>
                <c:pt idx="34">
                  <c:v>101.74262342</c:v>
                </c:pt>
                <c:pt idx="35">
                  <c:v>103.13308155999999</c:v>
                </c:pt>
                <c:pt idx="36">
                  <c:v>100.37234170000001</c:v>
                </c:pt>
                <c:pt idx="37">
                  <c:v>103.10369254</c:v>
                </c:pt>
                <c:pt idx="38">
                  <c:v>102.36258362</c:v>
                </c:pt>
                <c:pt idx="39">
                  <c:v>101.98632248</c:v>
                </c:pt>
                <c:pt idx="40">
                  <c:v>101.83828914</c:v>
                </c:pt>
                <c:pt idx="41">
                  <c:v>103.43335500000001</c:v>
                </c:pt>
                <c:pt idx="42">
                  <c:v>103.65530556</c:v>
                </c:pt>
                <c:pt idx="43">
                  <c:v>103.31014447</c:v>
                </c:pt>
                <c:pt idx="44">
                  <c:v>103.77470896</c:v>
                </c:pt>
                <c:pt idx="45">
                  <c:v>102.50110908000001</c:v>
                </c:pt>
                <c:pt idx="46">
                  <c:v>103.25100641</c:v>
                </c:pt>
                <c:pt idx="47">
                  <c:v>104.63664064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98.45373770499998</c:v>
                </c:pt>
                <c:pt idx="2">
                  <c:v>98.45373770499998</c:v>
                </c:pt>
                <c:pt idx="3">
                  <c:v>98.45373770499998</c:v>
                </c:pt>
                <c:pt idx="4">
                  <c:v>98.45373770499998</c:v>
                </c:pt>
                <c:pt idx="5">
                  <c:v>98.45373770499998</c:v>
                </c:pt>
                <c:pt idx="6">
                  <c:v>98.45373770499998</c:v>
                </c:pt>
                <c:pt idx="7">
                  <c:v>98.45373770499998</c:v>
                </c:pt>
                <c:pt idx="8">
                  <c:v>98.45373770499998</c:v>
                </c:pt>
                <c:pt idx="9">
                  <c:v>98.45373770499998</c:v>
                </c:pt>
                <c:pt idx="10">
                  <c:v>98.45373770499998</c:v>
                </c:pt>
                <c:pt idx="13">
                  <c:v>99.93142776158335</c:v>
                </c:pt>
                <c:pt idx="14">
                  <c:v>99.93142776158335</c:v>
                </c:pt>
                <c:pt idx="15">
                  <c:v>99.93142776158335</c:v>
                </c:pt>
                <c:pt idx="16">
                  <c:v>99.93142776158335</c:v>
                </c:pt>
                <c:pt idx="17">
                  <c:v>99.93142776158335</c:v>
                </c:pt>
                <c:pt idx="18">
                  <c:v>99.93142776158335</c:v>
                </c:pt>
                <c:pt idx="19">
                  <c:v>99.93142776158335</c:v>
                </c:pt>
                <c:pt idx="20">
                  <c:v>99.93142776158335</c:v>
                </c:pt>
                <c:pt idx="21">
                  <c:v>99.93142776158335</c:v>
                </c:pt>
                <c:pt idx="22">
                  <c:v>99.93142776158335</c:v>
                </c:pt>
                <c:pt idx="25">
                  <c:v>101.39232583016667</c:v>
                </c:pt>
                <c:pt idx="26">
                  <c:v>101.39232583016667</c:v>
                </c:pt>
                <c:pt idx="27">
                  <c:v>101.39232583016667</c:v>
                </c:pt>
                <c:pt idx="28">
                  <c:v>101.39232583016667</c:v>
                </c:pt>
                <c:pt idx="29">
                  <c:v>101.39232583016667</c:v>
                </c:pt>
                <c:pt idx="30">
                  <c:v>101.39232583016667</c:v>
                </c:pt>
                <c:pt idx="31">
                  <c:v>101.39232583016667</c:v>
                </c:pt>
                <c:pt idx="32">
                  <c:v>101.39232583016667</c:v>
                </c:pt>
                <c:pt idx="33">
                  <c:v>101.39232583016667</c:v>
                </c:pt>
                <c:pt idx="34">
                  <c:v>101.39232583016667</c:v>
                </c:pt>
                <c:pt idx="37">
                  <c:v>102.85212496666666</c:v>
                </c:pt>
                <c:pt idx="38">
                  <c:v>102.85212496666666</c:v>
                </c:pt>
                <c:pt idx="39">
                  <c:v>102.85212496666666</c:v>
                </c:pt>
                <c:pt idx="40">
                  <c:v>102.85212496666666</c:v>
                </c:pt>
                <c:pt idx="41">
                  <c:v>102.85212496666666</c:v>
                </c:pt>
                <c:pt idx="42">
                  <c:v>102.85212496666666</c:v>
                </c:pt>
                <c:pt idx="43">
                  <c:v>102.85212496666666</c:v>
                </c:pt>
                <c:pt idx="44">
                  <c:v>102.85212496666666</c:v>
                </c:pt>
                <c:pt idx="45">
                  <c:v>102.85212496666666</c:v>
                </c:pt>
                <c:pt idx="46">
                  <c:v>102.85212496666666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4111520"/>
        <c:axId val="474112080"/>
      </c:lineChart>
      <c:catAx>
        <c:axId val="474111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41120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4112080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411152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0.49515340899999671</c:v>
                </c:pt>
                <c:pt idx="2">
                  <c:v>0.35682404100000298</c:v>
                </c:pt>
                <c:pt idx="3">
                  <c:v>0.221053371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0.14505808499999873</c:v>
                </c:pt>
                <c:pt idx="1">
                  <c:v>-0.11786468100000036</c:v>
                </c:pt>
                <c:pt idx="2">
                  <c:v>-2.8867722000001095E-2</c:v>
                </c:pt>
                <c:pt idx="3">
                  <c:v>2.9694996999996448E-2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0.47000000000000064</c:v>
                </c:pt>
                <c:pt idx="3">
                  <c:v>0.48000000000000043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0.21599452049999979</c:v>
                </c:pt>
                <c:pt idx="2">
                  <c:v>0.23530410980000038</c:v>
                </c:pt>
                <c:pt idx="3">
                  <c:v>0.21641095880000005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0.29967874799999983</c:v>
                </c:pt>
                <c:pt idx="1">
                  <c:v>5.0113762800000572E-2</c:v>
                </c:pt>
                <c:pt idx="2">
                  <c:v>8.6060167199999427E-2</c:v>
                </c:pt>
                <c:pt idx="3">
                  <c:v>0.11969937210000126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0.12918320609999867</c:v>
                </c:pt>
                <c:pt idx="1">
                  <c:v>0.32382895270000844</c:v>
                </c:pt>
                <c:pt idx="2">
                  <c:v>0.33221995499998869</c:v>
                </c:pt>
                <c:pt idx="3">
                  <c:v>0.39402507910000395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4217936"/>
        <c:axId val="474218496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3.4363995861407773E-2"/>
                  <c:y val="-6.8144919385076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1.5241392929999904</c:v>
                </c:pt>
                <c:pt idx="1">
                  <c:v>1.4772259639999987</c:v>
                </c:pt>
                <c:pt idx="2">
                  <c:v>1.4515405500000043</c:v>
                </c:pt>
                <c:pt idx="3">
                  <c:v>1.4608837800000032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217936"/>
        <c:axId val="474218496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676224"/>
        <c:axId val="474675664"/>
      </c:scatterChart>
      <c:catAx>
        <c:axId val="4742179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4218496"/>
        <c:crosses val="autoZero"/>
        <c:auto val="1"/>
        <c:lblAlgn val="ctr"/>
        <c:lblOffset val="100"/>
        <c:noMultiLvlLbl val="0"/>
      </c:catAx>
      <c:valAx>
        <c:axId val="47421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4217936"/>
        <c:crosses val="autoZero"/>
        <c:crossBetween val="between"/>
      </c:valAx>
      <c:valAx>
        <c:axId val="474675664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4676224"/>
        <c:crosses val="max"/>
        <c:crossBetween val="midCat"/>
      </c:valAx>
      <c:valAx>
        <c:axId val="474676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4675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-9.3486140999999634E-2</c:v>
                </c:pt>
                <c:pt idx="1">
                  <c:v>-5.7945289999999261E-2</c:v>
                </c:pt>
                <c:pt idx="2">
                  <c:v>-1.325903885999999</c:v>
                </c:pt>
                <c:pt idx="3">
                  <c:v>-0.36260364400000356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0.96016468610000061</c:v>
                </c:pt>
                <c:pt idx="1">
                  <c:v>2.3653389409000027</c:v>
                </c:pt>
                <c:pt idx="2">
                  <c:v>1.7116684723999995</c:v>
                </c:pt>
                <c:pt idx="3">
                  <c:v>1.3520948448999981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0.11173568370000098</c:v>
                </c:pt>
                <c:pt idx="1">
                  <c:v>0.25959320456000157</c:v>
                </c:pt>
                <c:pt idx="2">
                  <c:v>9.4509989459998778E-2</c:v>
                </c:pt>
                <c:pt idx="3">
                  <c:v>0.24222003152000049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6.0050541569999893E-2</c:v>
                </c:pt>
                <c:pt idx="1">
                  <c:v>7.481750962999989E-2</c:v>
                </c:pt>
                <c:pt idx="2">
                  <c:v>0.35039424838000066</c:v>
                </c:pt>
                <c:pt idx="3">
                  <c:v>0.25484064836999831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-0.38432341637000178</c:v>
                </c:pt>
                <c:pt idx="1">
                  <c:v>-0.18835778309000517</c:v>
                </c:pt>
                <c:pt idx="2">
                  <c:v>0.23992541576000548</c:v>
                </c:pt>
                <c:pt idx="3">
                  <c:v>0.22177998921000608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4682944"/>
        <c:axId val="47481929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8.0049681289838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4.8303649543807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0.1316369828771404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6.02084114485689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0.65414135400000362</c:v>
                </c:pt>
                <c:pt idx="1">
                  <c:v>2.453446581999998</c:v>
                </c:pt>
                <c:pt idx="2">
                  <c:v>1.0705942400000055</c:v>
                </c:pt>
                <c:pt idx="3">
                  <c:v>1.708331869999995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682944"/>
        <c:axId val="47481929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820416"/>
        <c:axId val="474819856"/>
      </c:scatterChart>
      <c:catAx>
        <c:axId val="474682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4819296"/>
        <c:crosses val="autoZero"/>
        <c:auto val="1"/>
        <c:lblAlgn val="ctr"/>
        <c:lblOffset val="100"/>
        <c:noMultiLvlLbl val="0"/>
      </c:catAx>
      <c:valAx>
        <c:axId val="474819296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4682944"/>
        <c:crosses val="autoZero"/>
        <c:crossBetween val="between"/>
        <c:majorUnit val="1"/>
      </c:valAx>
      <c:valAx>
        <c:axId val="474819856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4820416"/>
        <c:crosses val="max"/>
        <c:crossBetween val="midCat"/>
      </c:valAx>
      <c:valAx>
        <c:axId val="474820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48198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97.258288792000002</c:v>
                </c:pt>
                <c:pt idx="1">
                  <c:v>97.413345148000005</c:v>
                </c:pt>
                <c:pt idx="2">
                  <c:v>96.764301068999998</c:v>
                </c:pt>
                <c:pt idx="3">
                  <c:v>96.582602343000005</c:v>
                </c:pt>
                <c:pt idx="4">
                  <c:v>97.524430164999998</c:v>
                </c:pt>
                <c:pt idx="5">
                  <c:v>98.252834261000004</c:v>
                </c:pt>
                <c:pt idx="6">
                  <c:v>98.981588779999996</c:v>
                </c:pt>
                <c:pt idx="7">
                  <c:v>98.226254514000004</c:v>
                </c:pt>
                <c:pt idx="8">
                  <c:v>98.320880489000004</c:v>
                </c:pt>
                <c:pt idx="9">
                  <c:v>98.911445375</c:v>
                </c:pt>
                <c:pt idx="10">
                  <c:v>99.493261931000006</c:v>
                </c:pt>
                <c:pt idx="11">
                  <c:v>98.773990234999999</c:v>
                </c:pt>
                <c:pt idx="12">
                  <c:v>98.984675128999996</c:v>
                </c:pt>
                <c:pt idx="13">
                  <c:v>99.180592758000003</c:v>
                </c:pt>
                <c:pt idx="14">
                  <c:v>99.271239879000007</c:v>
                </c:pt>
                <c:pt idx="15">
                  <c:v>99.394868669000005</c:v>
                </c:pt>
                <c:pt idx="16">
                  <c:v>99.381825339000002</c:v>
                </c:pt>
                <c:pt idx="17">
                  <c:v>100.12102177</c:v>
                </c:pt>
                <c:pt idx="18">
                  <c:v>100.99836743</c:v>
                </c:pt>
                <c:pt idx="19">
                  <c:v>101.36830684</c:v>
                </c:pt>
                <c:pt idx="20">
                  <c:v>101.35664167</c:v>
                </c:pt>
                <c:pt idx="21">
                  <c:v>102.16873916</c:v>
                </c:pt>
                <c:pt idx="22">
                  <c:v>102.06270533</c:v>
                </c:pt>
                <c:pt idx="23">
                  <c:v>101.60441342999999</c:v>
                </c:pt>
                <c:pt idx="24">
                  <c:v>100.2156234</c:v>
                </c:pt>
                <c:pt idx="25">
                  <c:v>100.40545743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100.40545743</c:v>
                </c:pt>
                <c:pt idx="26">
                  <c:v>100.51273247</c:v>
                </c:pt>
                <c:pt idx="27">
                  <c:v>101.09521092</c:v>
                </c:pt>
                <c:pt idx="28">
                  <c:v>101.42755699</c:v>
                </c:pt>
                <c:pt idx="29">
                  <c:v>101.91821109999999</c:v>
                </c:pt>
                <c:pt idx="30">
                  <c:v>102.25495997</c:v>
                </c:pt>
                <c:pt idx="31">
                  <c:v>101.96667075000001</c:v>
                </c:pt>
                <c:pt idx="32">
                  <c:v>102.22944626</c:v>
                </c:pt>
                <c:pt idx="33">
                  <c:v>102.28914813999999</c:v>
                </c:pt>
                <c:pt idx="34">
                  <c:v>102.40418957</c:v>
                </c:pt>
                <c:pt idx="35">
                  <c:v>102.05010369999999</c:v>
                </c:pt>
                <c:pt idx="36">
                  <c:v>101.9944696</c:v>
                </c:pt>
                <c:pt idx="37">
                  <c:v>101.94237726999999</c:v>
                </c:pt>
                <c:pt idx="38">
                  <c:v>102.35519271</c:v>
                </c:pt>
                <c:pt idx="39">
                  <c:v>103.05507197999999</c:v>
                </c:pt>
                <c:pt idx="40">
                  <c:v>103.31550446</c:v>
                </c:pt>
                <c:pt idx="41">
                  <c:v>103.68233530000001</c:v>
                </c:pt>
                <c:pt idx="42">
                  <c:v>103.83583253</c:v>
                </c:pt>
                <c:pt idx="43">
                  <c:v>103.68638694000001</c:v>
                </c:pt>
                <c:pt idx="44">
                  <c:v>103.70740506</c:v>
                </c:pt>
                <c:pt idx="45">
                  <c:v>103.87947210999999</c:v>
                </c:pt>
                <c:pt idx="46">
                  <c:v>104.01780891999999</c:v>
                </c:pt>
                <c:pt idx="47">
                  <c:v>103.82336461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98.041935258500004</c:v>
                </c:pt>
                <c:pt idx="2">
                  <c:v>98.041935258500004</c:v>
                </c:pt>
                <c:pt idx="3">
                  <c:v>98.041935258500004</c:v>
                </c:pt>
                <c:pt idx="4">
                  <c:v>98.041935258500004</c:v>
                </c:pt>
                <c:pt idx="5">
                  <c:v>98.041935258500004</c:v>
                </c:pt>
                <c:pt idx="6">
                  <c:v>98.041935258500004</c:v>
                </c:pt>
                <c:pt idx="7">
                  <c:v>98.041935258500004</c:v>
                </c:pt>
                <c:pt idx="8">
                  <c:v>98.041935258500004</c:v>
                </c:pt>
                <c:pt idx="9">
                  <c:v>98.041935258500004</c:v>
                </c:pt>
                <c:pt idx="10">
                  <c:v>98.041935258500004</c:v>
                </c:pt>
                <c:pt idx="13">
                  <c:v>100.49111645033334</c:v>
                </c:pt>
                <c:pt idx="14">
                  <c:v>100.49111645033334</c:v>
                </c:pt>
                <c:pt idx="15">
                  <c:v>100.49111645033334</c:v>
                </c:pt>
                <c:pt idx="16">
                  <c:v>100.49111645033334</c:v>
                </c:pt>
                <c:pt idx="17">
                  <c:v>100.49111645033334</c:v>
                </c:pt>
                <c:pt idx="18">
                  <c:v>100.49111645033334</c:v>
                </c:pt>
                <c:pt idx="19">
                  <c:v>100.49111645033334</c:v>
                </c:pt>
                <c:pt idx="20">
                  <c:v>100.49111645033334</c:v>
                </c:pt>
                <c:pt idx="21">
                  <c:v>100.49111645033334</c:v>
                </c:pt>
                <c:pt idx="22">
                  <c:v>100.49111645033334</c:v>
                </c:pt>
                <c:pt idx="25">
                  <c:v>101.564109225</c:v>
                </c:pt>
                <c:pt idx="26">
                  <c:v>101.564109225</c:v>
                </c:pt>
                <c:pt idx="27">
                  <c:v>101.564109225</c:v>
                </c:pt>
                <c:pt idx="28">
                  <c:v>101.564109225</c:v>
                </c:pt>
                <c:pt idx="29">
                  <c:v>101.564109225</c:v>
                </c:pt>
                <c:pt idx="30">
                  <c:v>101.564109225</c:v>
                </c:pt>
                <c:pt idx="31">
                  <c:v>101.564109225</c:v>
                </c:pt>
                <c:pt idx="32">
                  <c:v>101.564109225</c:v>
                </c:pt>
                <c:pt idx="33">
                  <c:v>101.564109225</c:v>
                </c:pt>
                <c:pt idx="34">
                  <c:v>101.564109225</c:v>
                </c:pt>
                <c:pt idx="37">
                  <c:v>103.27460179083333</c:v>
                </c:pt>
                <c:pt idx="38">
                  <c:v>103.27460179083333</c:v>
                </c:pt>
                <c:pt idx="39">
                  <c:v>103.27460179083333</c:v>
                </c:pt>
                <c:pt idx="40">
                  <c:v>103.27460179083333</c:v>
                </c:pt>
                <c:pt idx="41">
                  <c:v>103.27460179083333</c:v>
                </c:pt>
                <c:pt idx="42">
                  <c:v>103.27460179083333</c:v>
                </c:pt>
                <c:pt idx="43">
                  <c:v>103.27460179083333</c:v>
                </c:pt>
                <c:pt idx="44">
                  <c:v>103.27460179083333</c:v>
                </c:pt>
                <c:pt idx="45">
                  <c:v>103.27460179083333</c:v>
                </c:pt>
                <c:pt idx="46">
                  <c:v>103.27460179083333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4824336"/>
        <c:axId val="474824896"/>
      </c:lineChart>
      <c:catAx>
        <c:axId val="474824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48248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4824896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4824336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45.825254407999999</c:v>
                </c:pt>
                <c:pt idx="1">
                  <c:v>46.806535850000003</c:v>
                </c:pt>
                <c:pt idx="2">
                  <c:v>47.578188038999997</c:v>
                </c:pt>
                <c:pt idx="3">
                  <c:v>45.823300486999997</c:v>
                </c:pt>
                <c:pt idx="4">
                  <c:v>46.902963886000002</c:v>
                </c:pt>
                <c:pt idx="5">
                  <c:v>47.876827386000002</c:v>
                </c:pt>
                <c:pt idx="6">
                  <c:v>47.427112594999997</c:v>
                </c:pt>
                <c:pt idx="7">
                  <c:v>47.696183699999999</c:v>
                </c:pt>
                <c:pt idx="8">
                  <c:v>47.292502349999999</c:v>
                </c:pt>
                <c:pt idx="9">
                  <c:v>47.088861868999999</c:v>
                </c:pt>
                <c:pt idx="10">
                  <c:v>48.268830158999997</c:v>
                </c:pt>
                <c:pt idx="11">
                  <c:v>48.149497171999997</c:v>
                </c:pt>
                <c:pt idx="12">
                  <c:v>47.034150756999999</c:v>
                </c:pt>
                <c:pt idx="13">
                  <c:v>47.979386810999998</c:v>
                </c:pt>
                <c:pt idx="14">
                  <c:v>47.857066535000001</c:v>
                </c:pt>
                <c:pt idx="15">
                  <c:v>46.523314110000001</c:v>
                </c:pt>
                <c:pt idx="16">
                  <c:v>46.893723242999997</c:v>
                </c:pt>
                <c:pt idx="17">
                  <c:v>47.44513104</c:v>
                </c:pt>
                <c:pt idx="18">
                  <c:v>48.071983994</c:v>
                </c:pt>
                <c:pt idx="19">
                  <c:v>48.699897198000002</c:v>
                </c:pt>
                <c:pt idx="20">
                  <c:v>46.879357661999997</c:v>
                </c:pt>
                <c:pt idx="21">
                  <c:v>47.922287859999997</c:v>
                </c:pt>
                <c:pt idx="22">
                  <c:v>47.690619439000002</c:v>
                </c:pt>
                <c:pt idx="23">
                  <c:v>48.271587658000001</c:v>
                </c:pt>
                <c:pt idx="24">
                  <c:v>47.334090226999997</c:v>
                </c:pt>
                <c:pt idx="25">
                  <c:v>48.446596790000001</c:v>
                </c:pt>
                <c:pt idx="26">
                  <c:v>47.920562951000001</c:v>
                </c:pt>
                <c:pt idx="27">
                  <c:v>47.106940856000001</c:v>
                </c:pt>
                <c:pt idx="28">
                  <c:v>46.901238077000002</c:v>
                </c:pt>
                <c:pt idx="29">
                  <c:v>47.878089029999998</c:v>
                </c:pt>
                <c:pt idx="30">
                  <c:v>48.392014396</c:v>
                </c:pt>
                <c:pt idx="31">
                  <c:v>48.482996385</c:v>
                </c:pt>
                <c:pt idx="32">
                  <c:v>48.097800524</c:v>
                </c:pt>
                <c:pt idx="33">
                  <c:v>48.020316762</c:v>
                </c:pt>
                <c:pt idx="34">
                  <c:v>47.961309212000003</c:v>
                </c:pt>
                <c:pt idx="35">
                  <c:v>48.714015738000001</c:v>
                </c:pt>
                <c:pt idx="36">
                  <c:v>47.450619097999997</c:v>
                </c:pt>
                <c:pt idx="37">
                  <c:v>48.656932693000002</c:v>
                </c:pt>
                <c:pt idx="38">
                  <c:v>48.211158486000002</c:v>
                </c:pt>
                <c:pt idx="39">
                  <c:v>47.397691139000003</c:v>
                </c:pt>
                <c:pt idx="40">
                  <c:v>47.091142853000001</c:v>
                </c:pt>
                <c:pt idx="41">
                  <c:v>48.151004626000002</c:v>
                </c:pt>
                <c:pt idx="42">
                  <c:v>48.673418120999997</c:v>
                </c:pt>
                <c:pt idx="43">
                  <c:v>48.796395156999999</c:v>
                </c:pt>
                <c:pt idx="44">
                  <c:v>48.502494798999997</c:v>
                </c:pt>
                <c:pt idx="45">
                  <c:v>48.277344669000001</c:v>
                </c:pt>
                <c:pt idx="46">
                  <c:v>48.163720599000001</c:v>
                </c:pt>
                <c:pt idx="47">
                  <c:v>48.879355347000001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49.185498774999999</c:v>
                </c:pt>
                <c:pt idx="1">
                  <c:v>49.875746296999999</c:v>
                </c:pt>
                <c:pt idx="2">
                  <c:v>51.073424162000002</c:v>
                </c:pt>
                <c:pt idx="3">
                  <c:v>50.475996762000001</c:v>
                </c:pt>
                <c:pt idx="4">
                  <c:v>51.921696212000001</c:v>
                </c:pt>
                <c:pt idx="5">
                  <c:v>52.716793998999997</c:v>
                </c:pt>
                <c:pt idx="6">
                  <c:v>51.184254256000003</c:v>
                </c:pt>
                <c:pt idx="7">
                  <c:v>51.147356004000002</c:v>
                </c:pt>
                <c:pt idx="8">
                  <c:v>52.435388611999997</c:v>
                </c:pt>
                <c:pt idx="9">
                  <c:v>51.062145929000003</c:v>
                </c:pt>
                <c:pt idx="10">
                  <c:v>52.586504924000003</c:v>
                </c:pt>
                <c:pt idx="11">
                  <c:v>51.043988624000001</c:v>
                </c:pt>
                <c:pt idx="12">
                  <c:v>50.966778132999998</c:v>
                </c:pt>
                <c:pt idx="13">
                  <c:v>51.567293171000003</c:v>
                </c:pt>
                <c:pt idx="14">
                  <c:v>51.855489276999997</c:v>
                </c:pt>
                <c:pt idx="15">
                  <c:v>52.075775083000003</c:v>
                </c:pt>
                <c:pt idx="16">
                  <c:v>52.178792526000002</c:v>
                </c:pt>
                <c:pt idx="17">
                  <c:v>53.352374056000002</c:v>
                </c:pt>
                <c:pt idx="18">
                  <c:v>52.642226239000003</c:v>
                </c:pt>
                <c:pt idx="19">
                  <c:v>52.338094966</c:v>
                </c:pt>
                <c:pt idx="20">
                  <c:v>52.611071221000003</c:v>
                </c:pt>
                <c:pt idx="21">
                  <c:v>52.163523152000003</c:v>
                </c:pt>
                <c:pt idx="22">
                  <c:v>52.818532984000001</c:v>
                </c:pt>
                <c:pt idx="23">
                  <c:v>53.338676036000003</c:v>
                </c:pt>
                <c:pt idx="24">
                  <c:v>52.120166365000003</c:v>
                </c:pt>
                <c:pt idx="25">
                  <c:v>53.381871621999998</c:v>
                </c:pt>
                <c:pt idx="26">
                  <c:v>52.915015169999997</c:v>
                </c:pt>
                <c:pt idx="27">
                  <c:v>53.343662696000003</c:v>
                </c:pt>
                <c:pt idx="28">
                  <c:v>53.495720405999997</c:v>
                </c:pt>
                <c:pt idx="29">
                  <c:v>54.024964441000002</c:v>
                </c:pt>
                <c:pt idx="30">
                  <c:v>53.732665517000001</c:v>
                </c:pt>
                <c:pt idx="31">
                  <c:v>53.273577875999997</c:v>
                </c:pt>
                <c:pt idx="32">
                  <c:v>53.998509589999998</c:v>
                </c:pt>
                <c:pt idx="33">
                  <c:v>52.965405316000002</c:v>
                </c:pt>
                <c:pt idx="34">
                  <c:v>53.781314207000001</c:v>
                </c:pt>
                <c:pt idx="35">
                  <c:v>54.419065818999997</c:v>
                </c:pt>
                <c:pt idx="36">
                  <c:v>52.921722598000002</c:v>
                </c:pt>
                <c:pt idx="37">
                  <c:v>54.446759851000003</c:v>
                </c:pt>
                <c:pt idx="38">
                  <c:v>54.151425136999997</c:v>
                </c:pt>
                <c:pt idx="39">
                  <c:v>54.588631346</c:v>
                </c:pt>
                <c:pt idx="40">
                  <c:v>54.747146284000003</c:v>
                </c:pt>
                <c:pt idx="41">
                  <c:v>55.282350371</c:v>
                </c:pt>
                <c:pt idx="42">
                  <c:v>54.981887438999998</c:v>
                </c:pt>
                <c:pt idx="43">
                  <c:v>54.513749310999998</c:v>
                </c:pt>
                <c:pt idx="44">
                  <c:v>55.272214161000001</c:v>
                </c:pt>
                <c:pt idx="45">
                  <c:v>54.223764406000001</c:v>
                </c:pt>
                <c:pt idx="46">
                  <c:v>55.087285807999997</c:v>
                </c:pt>
                <c:pt idx="47">
                  <c:v>55.757285293999999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569392"/>
        <c:axId val="47556995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26.5</c:v>
                </c:pt>
                <c:pt idx="1">
                  <c:v>26.5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571072"/>
        <c:axId val="475570512"/>
      </c:scatterChart>
      <c:dateAx>
        <c:axId val="4755693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55699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556995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5569392"/>
        <c:crosses val="autoZero"/>
        <c:crossBetween val="midCat"/>
      </c:valAx>
      <c:valAx>
        <c:axId val="47557051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75571072"/>
        <c:crosses val="max"/>
        <c:crossBetween val="midCat"/>
      </c:valAx>
      <c:valAx>
        <c:axId val="47557107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755705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60.031762419000003</c:v>
                </c:pt>
                <c:pt idx="1">
                  <c:v>60.386737285999999</c:v>
                </c:pt>
                <c:pt idx="2">
                  <c:v>60.229606709999999</c:v>
                </c:pt>
                <c:pt idx="3">
                  <c:v>59.836956999999998</c:v>
                </c:pt>
                <c:pt idx="4">
                  <c:v>60.295611387000001</c:v>
                </c:pt>
                <c:pt idx="5">
                  <c:v>60.628020333000002</c:v>
                </c:pt>
                <c:pt idx="6">
                  <c:v>61.121324676999997</c:v>
                </c:pt>
                <c:pt idx="7">
                  <c:v>60.572149289999999</c:v>
                </c:pt>
                <c:pt idx="8">
                  <c:v>60.507933999999999</c:v>
                </c:pt>
                <c:pt idx="9">
                  <c:v>61.363436354999997</c:v>
                </c:pt>
                <c:pt idx="10">
                  <c:v>62.106449333</c:v>
                </c:pt>
                <c:pt idx="11">
                  <c:v>61.462689386999998</c:v>
                </c:pt>
                <c:pt idx="12">
                  <c:v>61.367300452000002</c:v>
                </c:pt>
                <c:pt idx="13">
                  <c:v>61.720161714</c:v>
                </c:pt>
                <c:pt idx="14">
                  <c:v>62.060441773999997</c:v>
                </c:pt>
                <c:pt idx="15">
                  <c:v>62.284395000000004</c:v>
                </c:pt>
                <c:pt idx="16">
                  <c:v>62.401832839000001</c:v>
                </c:pt>
                <c:pt idx="17">
                  <c:v>63.089711667000003</c:v>
                </c:pt>
                <c:pt idx="18">
                  <c:v>63.899223161000002</c:v>
                </c:pt>
                <c:pt idx="19">
                  <c:v>64.019633967999994</c:v>
                </c:pt>
                <c:pt idx="20">
                  <c:v>63.845270667000001</c:v>
                </c:pt>
                <c:pt idx="21">
                  <c:v>64.487368161000006</c:v>
                </c:pt>
                <c:pt idx="22">
                  <c:v>64.565334332999996</c:v>
                </c:pt>
                <c:pt idx="23">
                  <c:v>64.845993385</c:v>
                </c:pt>
                <c:pt idx="24">
                  <c:v>64.092154096000002</c:v>
                </c:pt>
                <c:pt idx="25">
                  <c:v>64.427210348000003</c:v>
                </c:pt>
                <c:pt idx="26">
                  <c:v>64.730930720999993</c:v>
                </c:pt>
                <c:pt idx="27">
                  <c:v>65.209075358000007</c:v>
                </c:pt>
                <c:pt idx="28">
                  <c:v>65.501092577999998</c:v>
                </c:pt>
                <c:pt idx="29">
                  <c:v>65.919255382000003</c:v>
                </c:pt>
                <c:pt idx="30">
                  <c:v>66.134592561999995</c:v>
                </c:pt>
                <c:pt idx="31">
                  <c:v>65.795162570000002</c:v>
                </c:pt>
                <c:pt idx="32">
                  <c:v>66.196720986000003</c:v>
                </c:pt>
                <c:pt idx="33">
                  <c:v>66.365345327</c:v>
                </c:pt>
                <c:pt idx="34">
                  <c:v>66.618734173000007</c:v>
                </c:pt>
                <c:pt idx="35">
                  <c:v>66.402910309999996</c:v>
                </c:pt>
                <c:pt idx="36">
                  <c:v>66.406493933999997</c:v>
                </c:pt>
                <c:pt idx="37">
                  <c:v>66.391410617999995</c:v>
                </c:pt>
                <c:pt idx="38">
                  <c:v>66.781619382000002</c:v>
                </c:pt>
                <c:pt idx="39">
                  <c:v>67.508082543</c:v>
                </c:pt>
                <c:pt idx="40">
                  <c:v>67.700110885000001</c:v>
                </c:pt>
                <c:pt idx="41">
                  <c:v>68.003352464000002</c:v>
                </c:pt>
                <c:pt idx="42">
                  <c:v>68.068344608999993</c:v>
                </c:pt>
                <c:pt idx="43">
                  <c:v>67.955659272000005</c:v>
                </c:pt>
                <c:pt idx="44">
                  <c:v>68.093347828000006</c:v>
                </c:pt>
                <c:pt idx="45">
                  <c:v>68.362249360999996</c:v>
                </c:pt>
                <c:pt idx="46">
                  <c:v>68.621826694999996</c:v>
                </c:pt>
                <c:pt idx="47">
                  <c:v>68.383532990000006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37.226526372999999</c:v>
                </c:pt>
                <c:pt idx="1">
                  <c:v>37.026607861999999</c:v>
                </c:pt>
                <c:pt idx="2">
                  <c:v>36.534694359</c:v>
                </c:pt>
                <c:pt idx="3">
                  <c:v>36.745645343</c:v>
                </c:pt>
                <c:pt idx="4">
                  <c:v>37.228818777999997</c:v>
                </c:pt>
                <c:pt idx="5">
                  <c:v>37.624813928000002</c:v>
                </c:pt>
                <c:pt idx="6">
                  <c:v>37.860264102999999</c:v>
                </c:pt>
                <c:pt idx="7">
                  <c:v>37.654105223999998</c:v>
                </c:pt>
                <c:pt idx="8">
                  <c:v>37.812946488999998</c:v>
                </c:pt>
                <c:pt idx="9">
                  <c:v>37.548009020999999</c:v>
                </c:pt>
                <c:pt idx="10">
                  <c:v>37.386812597000002</c:v>
                </c:pt>
                <c:pt idx="11">
                  <c:v>37.311300848000002</c:v>
                </c:pt>
                <c:pt idx="12">
                  <c:v>37.617374677999997</c:v>
                </c:pt>
                <c:pt idx="13">
                  <c:v>37.460431043</c:v>
                </c:pt>
                <c:pt idx="14">
                  <c:v>37.210798105000002</c:v>
                </c:pt>
                <c:pt idx="15">
                  <c:v>37.110473669000001</c:v>
                </c:pt>
                <c:pt idx="16">
                  <c:v>36.979992500000002</c:v>
                </c:pt>
                <c:pt idx="17">
                  <c:v>37.031310101000003</c:v>
                </c:pt>
                <c:pt idx="18">
                  <c:v>37.099144268000003</c:v>
                </c:pt>
                <c:pt idx="19">
                  <c:v>37.348672868000001</c:v>
                </c:pt>
                <c:pt idx="20">
                  <c:v>37.511370999999997</c:v>
                </c:pt>
                <c:pt idx="21">
                  <c:v>37.681370999999999</c:v>
                </c:pt>
                <c:pt idx="22">
                  <c:v>37.497371000000001</c:v>
                </c:pt>
                <c:pt idx="23">
                  <c:v>36.758420043999998</c:v>
                </c:pt>
                <c:pt idx="24">
                  <c:v>36.123469301</c:v>
                </c:pt>
                <c:pt idx="25">
                  <c:v>35.978247078000003</c:v>
                </c:pt>
                <c:pt idx="26">
                  <c:v>35.781801751000003</c:v>
                </c:pt>
                <c:pt idx="27">
                  <c:v>35.886135566</c:v>
                </c:pt>
                <c:pt idx="28">
                  <c:v>35.926464410000001</c:v>
                </c:pt>
                <c:pt idx="29">
                  <c:v>35.998955713999997</c:v>
                </c:pt>
                <c:pt idx="30">
                  <c:v>36.120367408</c:v>
                </c:pt>
                <c:pt idx="31">
                  <c:v>36.171508176000003</c:v>
                </c:pt>
                <c:pt idx="32">
                  <c:v>36.032725278999997</c:v>
                </c:pt>
                <c:pt idx="33">
                  <c:v>35.923802813000002</c:v>
                </c:pt>
                <c:pt idx="34">
                  <c:v>35.785455397</c:v>
                </c:pt>
                <c:pt idx="35">
                  <c:v>35.647193387000002</c:v>
                </c:pt>
                <c:pt idx="36">
                  <c:v>35.587975661999998</c:v>
                </c:pt>
                <c:pt idx="37">
                  <c:v>35.550966656999996</c:v>
                </c:pt>
                <c:pt idx="38">
                  <c:v>35.573573324999998</c:v>
                </c:pt>
                <c:pt idx="39">
                  <c:v>35.546989435999997</c:v>
                </c:pt>
                <c:pt idx="40">
                  <c:v>35.615393576000002</c:v>
                </c:pt>
                <c:pt idx="41">
                  <c:v>35.678982834000003</c:v>
                </c:pt>
                <c:pt idx="42">
                  <c:v>35.767487924999998</c:v>
                </c:pt>
                <c:pt idx="43">
                  <c:v>35.730727663000003</c:v>
                </c:pt>
                <c:pt idx="44">
                  <c:v>35.614057236999997</c:v>
                </c:pt>
                <c:pt idx="45">
                  <c:v>35.517222746999998</c:v>
                </c:pt>
                <c:pt idx="46">
                  <c:v>35.395982220999997</c:v>
                </c:pt>
                <c:pt idx="47">
                  <c:v>35.439831621000003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574992"/>
        <c:axId val="47557555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26.5</c:v>
                </c:pt>
                <c:pt idx="1">
                  <c:v>26.5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576672"/>
        <c:axId val="475576112"/>
      </c:scatterChart>
      <c:dateAx>
        <c:axId val="4755749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55755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557555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5574992"/>
        <c:crosses val="autoZero"/>
        <c:crossBetween val="midCat"/>
      </c:valAx>
      <c:valAx>
        <c:axId val="47557611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75576672"/>
        <c:crosses val="max"/>
        <c:crossBetween val="midCat"/>
      </c:valAx>
      <c:valAx>
        <c:axId val="47557667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755761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1.4841132191999999</c:v>
                </c:pt>
                <c:pt idx="11">
                  <c:v>2.1080136986000002</c:v>
                </c:pt>
                <c:pt idx="12">
                  <c:v>2.5794535518999999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75581152"/>
        <c:axId val="475581712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2.3276508443799999</c:v>
                </c:pt>
                <c:pt idx="1">
                  <c:v>2.3276508443799999</c:v>
                </c:pt>
                <c:pt idx="2">
                  <c:v>2.3276508443799999</c:v>
                </c:pt>
                <c:pt idx="3">
                  <c:v>2.3276508443799999</c:v>
                </c:pt>
                <c:pt idx="4">
                  <c:v>2.3276508443799999</c:v>
                </c:pt>
                <c:pt idx="5">
                  <c:v>2.3276508443799999</c:v>
                </c:pt>
                <c:pt idx="6">
                  <c:v>2.3276508443799999</c:v>
                </c:pt>
                <c:pt idx="7">
                  <c:v>2.3276508443799999</c:v>
                </c:pt>
                <c:pt idx="8">
                  <c:v>2.3276508443799999</c:v>
                </c:pt>
                <c:pt idx="9">
                  <c:v>2.3276508443799999</c:v>
                </c:pt>
                <c:pt idx="10">
                  <c:v>2.3276508443799999</c:v>
                </c:pt>
                <c:pt idx="11">
                  <c:v>2.3276508443799999</c:v>
                </c:pt>
                <c:pt idx="12">
                  <c:v>2.3276508443799999</c:v>
                </c:pt>
                <c:pt idx="13">
                  <c:v>2.3276508443799999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581152"/>
        <c:axId val="475581712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582272"/>
        <c:axId val="475582832"/>
      </c:scatterChart>
      <c:dateAx>
        <c:axId val="475581152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475581712"/>
        <c:crosses val="autoZero"/>
        <c:auto val="0"/>
        <c:lblOffset val="100"/>
        <c:baseTimeUnit val="days"/>
      </c:dateAx>
      <c:valAx>
        <c:axId val="475581712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75581152"/>
        <c:crosses val="autoZero"/>
        <c:crossBetween val="between"/>
      </c:valAx>
      <c:valAx>
        <c:axId val="475582272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5582832"/>
        <c:crosses val="max"/>
        <c:crossBetween val="midCat"/>
        <c:majorUnit val="1"/>
      </c:valAx>
      <c:valAx>
        <c:axId val="4755828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558227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58.028648427999997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58.028648427999997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58.672855822000002</c:v>
                </c:pt>
                <c:pt idx="29">
                  <c:v>57.170212972000002</c:v>
                </c:pt>
                <c:pt idx="30">
                  <c:v>58.028648427999997</c:v>
                </c:pt>
                <c:pt idx="31">
                  <c:v>58.803082961000001</c:v>
                </c:pt>
                <c:pt idx="32">
                  <c:v>58.343067267000002</c:v>
                </c:pt>
                <c:pt idx="33">
                  <c:v>59.016088324999998</c:v>
                </c:pt>
                <c:pt idx="34">
                  <c:v>57.263354524</c:v>
                </c:pt>
                <c:pt idx="35">
                  <c:v>58.839480100999999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58.672855822000002</c:v>
                </c:pt>
                <c:pt idx="41">
                  <c:v>57.170212972000002</c:v>
                </c:pt>
                <c:pt idx="42">
                  <c:v>58.028648427999997</c:v>
                </c:pt>
                <c:pt idx="43">
                  <c:v>58.803082961000001</c:v>
                </c:pt>
                <c:pt idx="44">
                  <c:v>58.343067267000002</c:v>
                </c:pt>
                <c:pt idx="45">
                  <c:v>59.016088324999998</c:v>
                </c:pt>
                <c:pt idx="46">
                  <c:v>57.263354524</c:v>
                </c:pt>
                <c:pt idx="47">
                  <c:v>58.839480100999999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58.672855822000002</c:v>
                </c:pt>
                <c:pt idx="53">
                  <c:v>57.170212972000002</c:v>
                </c:pt>
                <c:pt idx="54">
                  <c:v>58.028648427999997</c:v>
                </c:pt>
                <c:pt idx="55">
                  <c:v>58.803082961000001</c:v>
                </c:pt>
                <c:pt idx="56">
                  <c:v>58.343067267000002</c:v>
                </c:pt>
                <c:pt idx="57">
                  <c:v>59.016088324999998</c:v>
                </c:pt>
                <c:pt idx="58">
                  <c:v>57.263354524</c:v>
                </c:pt>
                <c:pt idx="59">
                  <c:v>58.839480100999999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58.672855822000002</c:v>
                </c:pt>
                <c:pt idx="65">
                  <c:v>57.170212972000002</c:v>
                </c:pt>
                <c:pt idx="66">
                  <c:v>58.028648427999997</c:v>
                </c:pt>
                <c:pt idx="67">
                  <c:v>58.803082961000001</c:v>
                </c:pt>
                <c:pt idx="68">
                  <c:v>58.343067267000002</c:v>
                </c:pt>
                <c:pt idx="69">
                  <c:v>59.016088324999998</c:v>
                </c:pt>
                <c:pt idx="70">
                  <c:v>57.263354524</c:v>
                </c:pt>
                <c:pt idx="71">
                  <c:v>58.839480100999999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58.672855822000002</c:v>
                </c:pt>
                <c:pt idx="77">
                  <c:v>57.170212972000002</c:v>
                </c:pt>
                <c:pt idx="78">
                  <c:v>58.028648427999997</c:v>
                </c:pt>
                <c:pt idx="79">
                  <c:v>58.803082961000001</c:v>
                </c:pt>
                <c:pt idx="80">
                  <c:v>58.343067267000002</c:v>
                </c:pt>
                <c:pt idx="81">
                  <c:v>59.016088324999998</c:v>
                </c:pt>
                <c:pt idx="82">
                  <c:v>57.263354524</c:v>
                </c:pt>
                <c:pt idx="83">
                  <c:v>58.839480100999999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10.600906997999992</c:v>
                </c:pt>
                <c:pt idx="1">
                  <c:v>8.0104858679999964</c:v>
                </c:pt>
                <c:pt idx="2">
                  <c:v>9.1109481370000012</c:v>
                </c:pt>
                <c:pt idx="3">
                  <c:v>8.4950571309999958</c:v>
                </c:pt>
                <c:pt idx="4">
                  <c:v>7.0918844050000018</c:v>
                </c:pt>
                <c:pt idx="5">
                  <c:v>8.7080130249999996</c:v>
                </c:pt>
                <c:pt idx="6">
                  <c:v>6.7812798160000085</c:v>
                </c:pt>
                <c:pt idx="7">
                  <c:v>6.9328526420000003</c:v>
                </c:pt>
                <c:pt idx="8">
                  <c:v>7.5708752509999968</c:v>
                </c:pt>
                <c:pt idx="9">
                  <c:v>5.8506383440000036</c:v>
                </c:pt>
                <c:pt idx="10">
                  <c:v>5.9059981560000026</c:v>
                </c:pt>
                <c:pt idx="11">
                  <c:v>6.5352647970000035</c:v>
                </c:pt>
                <c:pt idx="12">
                  <c:v>10.600906997999992</c:v>
                </c:pt>
                <c:pt idx="13">
                  <c:v>8.0104858679999964</c:v>
                </c:pt>
                <c:pt idx="14">
                  <c:v>9.1109481370000012</c:v>
                </c:pt>
                <c:pt idx="15">
                  <c:v>8.4950571309999958</c:v>
                </c:pt>
                <c:pt idx="16">
                  <c:v>7.0918844050000018</c:v>
                </c:pt>
                <c:pt idx="17">
                  <c:v>8.7080130249999996</c:v>
                </c:pt>
                <c:pt idx="18">
                  <c:v>6.7812798160000085</c:v>
                </c:pt>
                <c:pt idx="19">
                  <c:v>6.9328526420000003</c:v>
                </c:pt>
                <c:pt idx="20">
                  <c:v>7.5708752509999968</c:v>
                </c:pt>
                <c:pt idx="21">
                  <c:v>5.8506383440000036</c:v>
                </c:pt>
                <c:pt idx="22">
                  <c:v>5.9059981560000026</c:v>
                </c:pt>
                <c:pt idx="23">
                  <c:v>6.5352647970000035</c:v>
                </c:pt>
                <c:pt idx="24">
                  <c:v>10.600906997999992</c:v>
                </c:pt>
                <c:pt idx="25">
                  <c:v>8.0104858679999964</c:v>
                </c:pt>
                <c:pt idx="26">
                  <c:v>9.1109481370000012</c:v>
                </c:pt>
                <c:pt idx="27">
                  <c:v>8.4950571309999958</c:v>
                </c:pt>
                <c:pt idx="28">
                  <c:v>7.0918844050000018</c:v>
                </c:pt>
                <c:pt idx="29">
                  <c:v>8.7080130249999996</c:v>
                </c:pt>
                <c:pt idx="30">
                  <c:v>6.7812798160000085</c:v>
                </c:pt>
                <c:pt idx="31">
                  <c:v>6.9328526420000003</c:v>
                </c:pt>
                <c:pt idx="32">
                  <c:v>7.5708752509999968</c:v>
                </c:pt>
                <c:pt idx="33">
                  <c:v>5.8506383440000036</c:v>
                </c:pt>
                <c:pt idx="34">
                  <c:v>5.9059981560000026</c:v>
                </c:pt>
                <c:pt idx="35">
                  <c:v>6.5352647970000035</c:v>
                </c:pt>
                <c:pt idx="36">
                  <c:v>10.600906997999992</c:v>
                </c:pt>
                <c:pt idx="37">
                  <c:v>8.0104858679999964</c:v>
                </c:pt>
                <c:pt idx="38">
                  <c:v>9.1109481370000012</c:v>
                </c:pt>
                <c:pt idx="39">
                  <c:v>8.4950571309999958</c:v>
                </c:pt>
                <c:pt idx="40">
                  <c:v>7.0918844050000018</c:v>
                </c:pt>
                <c:pt idx="41">
                  <c:v>8.7080130249999996</c:v>
                </c:pt>
                <c:pt idx="42">
                  <c:v>6.7812798160000085</c:v>
                </c:pt>
                <c:pt idx="43">
                  <c:v>6.9328526420000003</c:v>
                </c:pt>
                <c:pt idx="44">
                  <c:v>7.5708752509999968</c:v>
                </c:pt>
                <c:pt idx="45">
                  <c:v>5.8506383440000036</c:v>
                </c:pt>
                <c:pt idx="46">
                  <c:v>5.9059981560000026</c:v>
                </c:pt>
                <c:pt idx="47">
                  <c:v>6.5352647970000035</c:v>
                </c:pt>
                <c:pt idx="48">
                  <c:v>10.600906997999992</c:v>
                </c:pt>
                <c:pt idx="49">
                  <c:v>8.0104858679999964</c:v>
                </c:pt>
                <c:pt idx="50">
                  <c:v>9.1109481370000012</c:v>
                </c:pt>
                <c:pt idx="51">
                  <c:v>8.4950571309999958</c:v>
                </c:pt>
                <c:pt idx="52">
                  <c:v>7.0918844050000018</c:v>
                </c:pt>
                <c:pt idx="53">
                  <c:v>8.7080130249999996</c:v>
                </c:pt>
                <c:pt idx="54">
                  <c:v>6.7812798160000085</c:v>
                </c:pt>
                <c:pt idx="55">
                  <c:v>6.9328526420000003</c:v>
                </c:pt>
                <c:pt idx="56">
                  <c:v>7.5708752509999968</c:v>
                </c:pt>
                <c:pt idx="57">
                  <c:v>5.8506383440000036</c:v>
                </c:pt>
                <c:pt idx="58">
                  <c:v>5.9059981560000026</c:v>
                </c:pt>
                <c:pt idx="59">
                  <c:v>6.5352647970000035</c:v>
                </c:pt>
                <c:pt idx="60">
                  <c:v>10.600906997999992</c:v>
                </c:pt>
                <c:pt idx="61">
                  <c:v>8.0104858679999964</c:v>
                </c:pt>
                <c:pt idx="62">
                  <c:v>9.1109481370000012</c:v>
                </c:pt>
                <c:pt idx="63">
                  <c:v>8.4950571309999958</c:v>
                </c:pt>
                <c:pt idx="64">
                  <c:v>7.0918844050000018</c:v>
                </c:pt>
                <c:pt idx="65">
                  <c:v>8.7080130249999996</c:v>
                </c:pt>
                <c:pt idx="66">
                  <c:v>6.7812798160000085</c:v>
                </c:pt>
                <c:pt idx="67">
                  <c:v>6.9328526420000003</c:v>
                </c:pt>
                <c:pt idx="68">
                  <c:v>7.5708752509999968</c:v>
                </c:pt>
                <c:pt idx="69">
                  <c:v>5.8506383440000036</c:v>
                </c:pt>
                <c:pt idx="70">
                  <c:v>5.9059981560000026</c:v>
                </c:pt>
                <c:pt idx="71">
                  <c:v>6.5352647970000035</c:v>
                </c:pt>
                <c:pt idx="72">
                  <c:v>10.600906997999992</c:v>
                </c:pt>
                <c:pt idx="73">
                  <c:v>8.0104858679999964</c:v>
                </c:pt>
                <c:pt idx="74">
                  <c:v>9.1109481370000012</c:v>
                </c:pt>
                <c:pt idx="75">
                  <c:v>8.4950571309999958</c:v>
                </c:pt>
                <c:pt idx="76">
                  <c:v>7.0918844050000018</c:v>
                </c:pt>
                <c:pt idx="77">
                  <c:v>8.7080130249999996</c:v>
                </c:pt>
                <c:pt idx="78">
                  <c:v>6.7812798160000085</c:v>
                </c:pt>
                <c:pt idx="79">
                  <c:v>6.9328526420000003</c:v>
                </c:pt>
                <c:pt idx="80">
                  <c:v>7.5708752509999968</c:v>
                </c:pt>
                <c:pt idx="81">
                  <c:v>5.8506383440000036</c:v>
                </c:pt>
                <c:pt idx="82">
                  <c:v>5.9059981560000026</c:v>
                </c:pt>
                <c:pt idx="83">
                  <c:v>6.5352647970000035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382832"/>
        <c:axId val="475383392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58.149670939000004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56.935404536</c:v>
                </c:pt>
                <c:pt idx="13">
                  <c:v>58.801419068000001</c:v>
                </c:pt>
                <c:pt idx="14">
                  <c:v>60.542615564000002</c:v>
                </c:pt>
                <c:pt idx="15">
                  <c:v>62.795401091000002</c:v>
                </c:pt>
                <c:pt idx="16">
                  <c:v>61.727746670999998</c:v>
                </c:pt>
                <c:pt idx="17">
                  <c:v>60.677446367999998</c:v>
                </c:pt>
                <c:pt idx="18">
                  <c:v>61.148933823999997</c:v>
                </c:pt>
                <c:pt idx="19">
                  <c:v>62.685160662999998</c:v>
                </c:pt>
                <c:pt idx="20">
                  <c:v>63.409026162000004</c:v>
                </c:pt>
                <c:pt idx="21">
                  <c:v>64.258769246</c:v>
                </c:pt>
                <c:pt idx="22">
                  <c:v>62.413316565999999</c:v>
                </c:pt>
                <c:pt idx="23">
                  <c:v>65.374744898000003</c:v>
                </c:pt>
                <c:pt idx="24">
                  <c:v>63.519062712</c:v>
                </c:pt>
                <c:pt idx="25">
                  <c:v>64.431838644999999</c:v>
                </c:pt>
                <c:pt idx="26">
                  <c:v>65.550247264000006</c:v>
                </c:pt>
                <c:pt idx="27">
                  <c:v>66.731948107999997</c:v>
                </c:pt>
                <c:pt idx="28">
                  <c:v>65.764740227000004</c:v>
                </c:pt>
                <c:pt idx="29">
                  <c:v>65.878225997000001</c:v>
                </c:pt>
                <c:pt idx="30">
                  <c:v>64.809928244000005</c:v>
                </c:pt>
                <c:pt idx="31">
                  <c:v>65.735935603000001</c:v>
                </c:pt>
                <c:pt idx="32">
                  <c:v>65.913942517999999</c:v>
                </c:pt>
                <c:pt idx="33">
                  <c:v>64.866726669000002</c:v>
                </c:pt>
                <c:pt idx="34">
                  <c:v>63.169352680000003</c:v>
                </c:pt>
                <c:pt idx="35">
                  <c:v>65.336041854000001</c:v>
                </c:pt>
                <c:pt idx="36">
                  <c:v>65.510964255999994</c:v>
                </c:pt>
                <c:pt idx="37">
                  <c:v>64.274919244000003</c:v>
                </c:pt>
                <c:pt idx="38">
                  <c:v>66.102122889</c:v>
                </c:pt>
                <c:pt idx="39">
                  <c:v>64.956205122</c:v>
                </c:pt>
                <c:pt idx="40">
                  <c:v>63.681279513</c:v>
                </c:pt>
                <c:pt idx="41">
                  <c:v>63.522404952000002</c:v>
                </c:pt>
                <c:pt idx="42">
                  <c:v>63.324477174000002</c:v>
                </c:pt>
                <c:pt idx="43">
                  <c:v>63.419281429000002</c:v>
                </c:pt>
                <c:pt idx="44">
                  <c:v>62.869741070000003</c:v>
                </c:pt>
                <c:pt idx="45">
                  <c:v>60.378818615999997</c:v>
                </c:pt>
                <c:pt idx="46">
                  <c:v>60.100861191</c:v>
                </c:pt>
                <c:pt idx="47">
                  <c:v>60.452690273999998</c:v>
                </c:pt>
                <c:pt idx="48">
                  <c:v>59.718806835000002</c:v>
                </c:pt>
                <c:pt idx="49">
                  <c:v>59.459609856</c:v>
                </c:pt>
                <c:pt idx="50">
                  <c:v>60.308964132</c:v>
                </c:pt>
                <c:pt idx="51">
                  <c:v>59.918123528999999</c:v>
                </c:pt>
                <c:pt idx="52">
                  <c:v>59.391513275000001</c:v>
                </c:pt>
                <c:pt idx="53">
                  <c:v>58.377667174000003</c:v>
                </c:pt>
                <c:pt idx="54">
                  <c:v>58.028648427999997</c:v>
                </c:pt>
                <c:pt idx="55">
                  <c:v>60.876486696000001</c:v>
                </c:pt>
                <c:pt idx="56">
                  <c:v>59.642848675000003</c:v>
                </c:pt>
                <c:pt idx="57">
                  <c:v>59.795181223999997</c:v>
                </c:pt>
                <c:pt idx="58">
                  <c:v>59.099410511000002</c:v>
                </c:pt>
                <c:pt idx="59">
                  <c:v>60.294480073999999</c:v>
                </c:pt>
                <c:pt idx="60">
                  <c:v>58.986758428999998</c:v>
                </c:pt>
                <c:pt idx="61">
                  <c:v>59.199763564000001</c:v>
                </c:pt>
                <c:pt idx="62">
                  <c:v>60.369232766000003</c:v>
                </c:pt>
                <c:pt idx="63">
                  <c:v>61.068996390000002</c:v>
                </c:pt>
                <c:pt idx="64">
                  <c:v>60.429687800000004</c:v>
                </c:pt>
                <c:pt idx="65">
                  <c:v>59.924070538000002</c:v>
                </c:pt>
                <c:pt idx="66">
                  <c:v>59.957220751000001</c:v>
                </c:pt>
                <c:pt idx="67">
                  <c:v>60.606348707999999</c:v>
                </c:pt>
                <c:pt idx="68">
                  <c:v>60.844299085000003</c:v>
                </c:pt>
                <c:pt idx="69">
                  <c:v>61.185580436000002</c:v>
                </c:pt>
                <c:pt idx="70">
                  <c:v>60.372394518999997</c:v>
                </c:pt>
                <c:pt idx="71">
                  <c:v>61.493608371000001</c:v>
                </c:pt>
                <c:pt idx="72">
                  <c:v>60.360264004999998</c:v>
                </c:pt>
                <c:pt idx="73">
                  <c:v>60.683999516</c:v>
                </c:pt>
                <c:pt idx="74">
                  <c:v>61.876733100000003</c:v>
                </c:pt>
                <c:pt idx="75">
                  <c:v>62.701731637000002</c:v>
                </c:pt>
                <c:pt idx="76">
                  <c:v>61.927521421000002</c:v>
                </c:pt>
                <c:pt idx="77">
                  <c:v>61.384392718999997</c:v>
                </c:pt>
                <c:pt idx="78">
                  <c:v>61.330129645</c:v>
                </c:pt>
                <c:pt idx="79">
                  <c:v>61.870462592999999</c:v>
                </c:pt>
                <c:pt idx="80">
                  <c:v>62.197880789999999</c:v>
                </c:pt>
                <c:pt idx="81">
                  <c:v>62.582486150999998</c:v>
                </c:pt>
                <c:pt idx="82">
                  <c:v>61.826132080000001</c:v>
                </c:pt>
                <c:pt idx="83">
                  <c:v>62.947345933000001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382832"/>
        <c:axId val="475383392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383952"/>
        <c:axId val="475384512"/>
      </c:scatterChart>
      <c:dateAx>
        <c:axId val="4753828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538339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5383392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5382832"/>
        <c:crosses val="autoZero"/>
        <c:crossBetween val="between"/>
      </c:valAx>
      <c:valAx>
        <c:axId val="47538395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75384512"/>
        <c:crosses val="max"/>
        <c:crossBetween val="midCat"/>
      </c:valAx>
      <c:valAx>
        <c:axId val="47538451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538395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0.43584452380000016</c:v>
                </c:pt>
                <c:pt idx="1">
                  <c:v>1.5620443371000006</c:v>
                </c:pt>
                <c:pt idx="2">
                  <c:v>1.1326199604999996</c:v>
                </c:pt>
                <c:pt idx="3">
                  <c:v>0.39562232329999958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-1.5504120539999999E-2</c:v>
                </c:pt>
                <c:pt idx="2">
                  <c:v>6.3712006299999624E-3</c:v>
                </c:pt>
                <c:pt idx="3">
                  <c:v>6.5944237900000258E-3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8.0303169600000057E-2</c:v>
                </c:pt>
                <c:pt idx="1">
                  <c:v>5.1293475399999844E-2</c:v>
                </c:pt>
                <c:pt idx="2">
                  <c:v>0.20796656010000003</c:v>
                </c:pt>
                <c:pt idx="3">
                  <c:v>0.32704720850000024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5391232"/>
        <c:axId val="475391792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0.52104564087000016</c:v>
                </c:pt>
                <c:pt idx="1">
                  <c:v>1.5978336919600005</c:v>
                </c:pt>
                <c:pt idx="2">
                  <c:v>1.3469577212299995</c:v>
                </c:pt>
                <c:pt idx="3">
                  <c:v>0.72926395558999979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391232"/>
        <c:axId val="475391792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392912"/>
        <c:axId val="475392352"/>
      </c:scatterChart>
      <c:catAx>
        <c:axId val="4753912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5391792"/>
        <c:crosses val="autoZero"/>
        <c:auto val="1"/>
        <c:lblAlgn val="ctr"/>
        <c:lblOffset val="100"/>
        <c:tickLblSkip val="1"/>
        <c:noMultiLvlLbl val="0"/>
      </c:catAx>
      <c:valAx>
        <c:axId val="475391792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5391232"/>
        <c:crosses val="autoZero"/>
        <c:crossBetween val="between"/>
        <c:majorUnit val="0.5"/>
      </c:valAx>
      <c:valAx>
        <c:axId val="47539235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75392912"/>
        <c:crosses val="max"/>
        <c:crossBetween val="midCat"/>
      </c:valAx>
      <c:valAx>
        <c:axId val="475392912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7539235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8.8400929999999995</c:v>
                </c:pt>
                <c:pt idx="1">
                  <c:v>9.0834530000000004</c:v>
                </c:pt>
                <c:pt idx="2">
                  <c:v>9.140288</c:v>
                </c:pt>
                <c:pt idx="3">
                  <c:v>9.0847549999999995</c:v>
                </c:pt>
                <c:pt idx="4">
                  <c:v>9.1678619999999995</c:v>
                </c:pt>
                <c:pt idx="5">
                  <c:v>9.0738129999999995</c:v>
                </c:pt>
                <c:pt idx="6">
                  <c:v>9.2300550000000001</c:v>
                </c:pt>
                <c:pt idx="7">
                  <c:v>9.2435960000000001</c:v>
                </c:pt>
                <c:pt idx="8">
                  <c:v>9.4951950000000007</c:v>
                </c:pt>
                <c:pt idx="9">
                  <c:v>9.7031130000000001</c:v>
                </c:pt>
                <c:pt idx="10">
                  <c:v>10.103263</c:v>
                </c:pt>
                <c:pt idx="11">
                  <c:v>10.040424</c:v>
                </c:pt>
                <c:pt idx="12">
                  <c:v>9.9945590000000006</c:v>
                </c:pt>
                <c:pt idx="13">
                  <c:v>10.248239</c:v>
                </c:pt>
                <c:pt idx="14">
                  <c:v>10.461342999999999</c:v>
                </c:pt>
                <c:pt idx="15">
                  <c:v>10.475008000000001</c:v>
                </c:pt>
                <c:pt idx="16">
                  <c:v>10.463893000000001</c:v>
                </c:pt>
                <c:pt idx="17">
                  <c:v>10.672361</c:v>
                </c:pt>
                <c:pt idx="18">
                  <c:v>10.935972</c:v>
                </c:pt>
                <c:pt idx="19">
                  <c:v>11.324999999999999</c:v>
                </c:pt>
                <c:pt idx="20">
                  <c:v>11.470452</c:v>
                </c:pt>
                <c:pt idx="21">
                  <c:v>11.554574000000001</c:v>
                </c:pt>
                <c:pt idx="22">
                  <c:v>11.899820999999999</c:v>
                </c:pt>
                <c:pt idx="23">
                  <c:v>11.848696759999999</c:v>
                </c:pt>
                <c:pt idx="24">
                  <c:v>11.919326195</c:v>
                </c:pt>
                <c:pt idx="25">
                  <c:v>11.877916558000001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11.877916558000001</c:v>
                </c:pt>
                <c:pt idx="26">
                  <c:v>12.13424</c:v>
                </c:pt>
                <c:pt idx="27">
                  <c:v>12.238329999999999</c:v>
                </c:pt>
                <c:pt idx="28">
                  <c:v>12.329499999999999</c:v>
                </c:pt>
                <c:pt idx="29">
                  <c:v>12.333500000000001</c:v>
                </c:pt>
                <c:pt idx="30">
                  <c:v>12.31875</c:v>
                </c:pt>
                <c:pt idx="31">
                  <c:v>12.33562</c:v>
                </c:pt>
                <c:pt idx="32">
                  <c:v>12.30817</c:v>
                </c:pt>
                <c:pt idx="33">
                  <c:v>12.489750000000001</c:v>
                </c:pt>
                <c:pt idx="34">
                  <c:v>12.61402</c:v>
                </c:pt>
                <c:pt idx="35">
                  <c:v>12.62837</c:v>
                </c:pt>
                <c:pt idx="36">
                  <c:v>12.71143</c:v>
                </c:pt>
                <c:pt idx="37">
                  <c:v>12.784330000000001</c:v>
                </c:pt>
                <c:pt idx="38">
                  <c:v>12.87228</c:v>
                </c:pt>
                <c:pt idx="39">
                  <c:v>12.94979</c:v>
                </c:pt>
                <c:pt idx="40">
                  <c:v>13.03257</c:v>
                </c:pt>
                <c:pt idx="41">
                  <c:v>12.99649</c:v>
                </c:pt>
                <c:pt idx="42">
                  <c:v>12.984400000000001</c:v>
                </c:pt>
                <c:pt idx="43">
                  <c:v>13.05109</c:v>
                </c:pt>
                <c:pt idx="44">
                  <c:v>13.045769999999999</c:v>
                </c:pt>
                <c:pt idx="45">
                  <c:v>13.197469999999999</c:v>
                </c:pt>
                <c:pt idx="46">
                  <c:v>13.327809999999999</c:v>
                </c:pt>
                <c:pt idx="47">
                  <c:v>13.34722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9.3504924999999997</c:v>
                </c:pt>
                <c:pt idx="2">
                  <c:v>9.3504924999999997</c:v>
                </c:pt>
                <c:pt idx="3">
                  <c:v>9.3504924999999997</c:v>
                </c:pt>
                <c:pt idx="4">
                  <c:v>9.3504924999999997</c:v>
                </c:pt>
                <c:pt idx="5">
                  <c:v>9.3504924999999997</c:v>
                </c:pt>
                <c:pt idx="6">
                  <c:v>9.3504924999999997</c:v>
                </c:pt>
                <c:pt idx="7">
                  <c:v>9.3504924999999997</c:v>
                </c:pt>
                <c:pt idx="8">
                  <c:v>9.3504924999999997</c:v>
                </c:pt>
                <c:pt idx="9">
                  <c:v>9.3504924999999997</c:v>
                </c:pt>
                <c:pt idx="10">
                  <c:v>9.3504924999999997</c:v>
                </c:pt>
                <c:pt idx="13">
                  <c:v>10.945826563333334</c:v>
                </c:pt>
                <c:pt idx="14">
                  <c:v>10.945826563333334</c:v>
                </c:pt>
                <c:pt idx="15">
                  <c:v>10.945826563333334</c:v>
                </c:pt>
                <c:pt idx="16">
                  <c:v>10.945826563333334</c:v>
                </c:pt>
                <c:pt idx="17">
                  <c:v>10.945826563333334</c:v>
                </c:pt>
                <c:pt idx="18">
                  <c:v>10.945826563333334</c:v>
                </c:pt>
                <c:pt idx="19">
                  <c:v>10.945826563333334</c:v>
                </c:pt>
                <c:pt idx="20">
                  <c:v>10.945826563333334</c:v>
                </c:pt>
                <c:pt idx="21">
                  <c:v>10.945826563333334</c:v>
                </c:pt>
                <c:pt idx="22">
                  <c:v>10.945826563333334</c:v>
                </c:pt>
                <c:pt idx="25">
                  <c:v>12.293957729416666</c:v>
                </c:pt>
                <c:pt idx="26">
                  <c:v>12.293957729416666</c:v>
                </c:pt>
                <c:pt idx="27">
                  <c:v>12.293957729416666</c:v>
                </c:pt>
                <c:pt idx="28">
                  <c:v>12.293957729416666</c:v>
                </c:pt>
                <c:pt idx="29">
                  <c:v>12.293957729416666</c:v>
                </c:pt>
                <c:pt idx="30">
                  <c:v>12.293957729416666</c:v>
                </c:pt>
                <c:pt idx="31">
                  <c:v>12.293957729416666</c:v>
                </c:pt>
                <c:pt idx="32">
                  <c:v>12.293957729416666</c:v>
                </c:pt>
                <c:pt idx="33">
                  <c:v>12.293957729416666</c:v>
                </c:pt>
                <c:pt idx="34">
                  <c:v>12.293957729416666</c:v>
                </c:pt>
                <c:pt idx="37">
                  <c:v>13.025054166666665</c:v>
                </c:pt>
                <c:pt idx="38">
                  <c:v>13.025054166666665</c:v>
                </c:pt>
                <c:pt idx="39">
                  <c:v>13.025054166666665</c:v>
                </c:pt>
                <c:pt idx="40">
                  <c:v>13.025054166666665</c:v>
                </c:pt>
                <c:pt idx="41">
                  <c:v>13.025054166666665</c:v>
                </c:pt>
                <c:pt idx="42">
                  <c:v>13.025054166666665</c:v>
                </c:pt>
                <c:pt idx="43">
                  <c:v>13.025054166666665</c:v>
                </c:pt>
                <c:pt idx="44">
                  <c:v>13.025054166666665</c:v>
                </c:pt>
                <c:pt idx="45">
                  <c:v>13.025054166666665</c:v>
                </c:pt>
                <c:pt idx="46">
                  <c:v>13.025054166666665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6497264"/>
        <c:axId val="476497824"/>
      </c:lineChart>
      <c:catAx>
        <c:axId val="476497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4978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649782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497264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502864"/>
        <c:axId val="47650342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441.79399999999998</c:v>
                </c:pt>
                <c:pt idx="60">
                  <c:v>447.20699999999999</c:v>
                </c:pt>
                <c:pt idx="61">
                  <c:v>452.93400000000003</c:v>
                </c:pt>
                <c:pt idx="62">
                  <c:v>472.34769999999997</c:v>
                </c:pt>
                <c:pt idx="63">
                  <c:v>478.03769999999997</c:v>
                </c:pt>
                <c:pt idx="64">
                  <c:v>483.22770000000003</c:v>
                </c:pt>
                <c:pt idx="65">
                  <c:v>473.2174</c:v>
                </c:pt>
                <c:pt idx="66">
                  <c:v>464.1302</c:v>
                </c:pt>
                <c:pt idx="67">
                  <c:v>461.9316</c:v>
                </c:pt>
                <c:pt idx="68">
                  <c:v>465.03199999999998</c:v>
                </c:pt>
                <c:pt idx="69">
                  <c:v>479.35939999999999</c:v>
                </c:pt>
                <c:pt idx="70">
                  <c:v>480.9341</c:v>
                </c:pt>
                <c:pt idx="71">
                  <c:v>473.80239999999998</c:v>
                </c:pt>
                <c:pt idx="72">
                  <c:v>482.82839999999999</c:v>
                </c:pt>
                <c:pt idx="73">
                  <c:v>497.20639999999997</c:v>
                </c:pt>
                <c:pt idx="74">
                  <c:v>514.2722</c:v>
                </c:pt>
                <c:pt idx="75">
                  <c:v>517.27459999999996</c:v>
                </c:pt>
                <c:pt idx="76">
                  <c:v>519.702</c:v>
                </c:pt>
                <c:pt idx="77">
                  <c:v>506.60669999999999</c:v>
                </c:pt>
                <c:pt idx="78">
                  <c:v>494.77949999999998</c:v>
                </c:pt>
                <c:pt idx="79">
                  <c:v>491.6644</c:v>
                </c:pt>
                <c:pt idx="80">
                  <c:v>492.47519999999997</c:v>
                </c:pt>
                <c:pt idx="81">
                  <c:v>506.73090000000002</c:v>
                </c:pt>
                <c:pt idx="82">
                  <c:v>508.0342</c:v>
                </c:pt>
                <c:pt idx="83">
                  <c:v>499.37150000000003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502864"/>
        <c:axId val="476503424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503984"/>
        <c:axId val="476504544"/>
      </c:scatterChart>
      <c:dateAx>
        <c:axId val="4765028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47650342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6503424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76502864"/>
        <c:crosses val="autoZero"/>
        <c:crossBetween val="between"/>
        <c:majorUnit val="25"/>
      </c:valAx>
      <c:valAx>
        <c:axId val="47650398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76504544"/>
        <c:crosses val="max"/>
        <c:crossBetween val="midCat"/>
      </c:valAx>
      <c:valAx>
        <c:axId val="4765045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650398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0.52104564090000061</c:v>
                </c:pt>
                <c:pt idx="1">
                  <c:v>1.597833692</c:v>
                </c:pt>
                <c:pt idx="2">
                  <c:v>1.3469572139999997</c:v>
                </c:pt>
                <c:pt idx="3">
                  <c:v>0.72926398599999942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0.56636983279999997</c:v>
                </c:pt>
                <c:pt idx="2">
                  <c:v>0.57442014460000035</c:v>
                </c:pt>
                <c:pt idx="3">
                  <c:v>0.33065896459999955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2.352975559000002E-2</c:v>
                </c:pt>
                <c:pt idx="2">
                  <c:v>1.7337204420000155E-2</c:v>
                </c:pt>
                <c:pt idx="3">
                  <c:v>2.0164634799999887E-2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476698624"/>
        <c:axId val="476699184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0.83359076457000036</c:v>
                </c:pt>
                <c:pt idx="1">
                  <c:v>2.1877332803899998</c:v>
                </c:pt>
                <c:pt idx="2">
                  <c:v>1.9387145630200002</c:v>
                </c:pt>
                <c:pt idx="3">
                  <c:v>1.0800875853999989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698624"/>
        <c:axId val="476699184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700304"/>
        <c:axId val="476699744"/>
      </c:scatterChart>
      <c:catAx>
        <c:axId val="4766986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699184"/>
        <c:crosses val="autoZero"/>
        <c:auto val="1"/>
        <c:lblAlgn val="ctr"/>
        <c:lblOffset val="100"/>
        <c:tickLblSkip val="1"/>
        <c:noMultiLvlLbl val="0"/>
      </c:catAx>
      <c:valAx>
        <c:axId val="476699184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698624"/>
        <c:crosses val="autoZero"/>
        <c:crossBetween val="between"/>
        <c:majorUnit val="1"/>
        <c:minorUnit val="0.5"/>
      </c:valAx>
      <c:valAx>
        <c:axId val="476699744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76700304"/>
        <c:crosses val="max"/>
        <c:crossBetween val="midCat"/>
      </c:valAx>
      <c:valAx>
        <c:axId val="476700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66997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13.419108</c:v>
                </c:pt>
                <c:pt idx="1">
                  <c:v>13.886905</c:v>
                </c:pt>
                <c:pt idx="2">
                  <c:v>14.002295</c:v>
                </c:pt>
                <c:pt idx="3">
                  <c:v>13.906537999999999</c:v>
                </c:pt>
                <c:pt idx="4">
                  <c:v>14.115068000000001</c:v>
                </c:pt>
                <c:pt idx="5">
                  <c:v>14.068187</c:v>
                </c:pt>
                <c:pt idx="6">
                  <c:v>14.242308</c:v>
                </c:pt>
                <c:pt idx="7">
                  <c:v>14.224826999999999</c:v>
                </c:pt>
                <c:pt idx="8">
                  <c:v>14.402293</c:v>
                </c:pt>
                <c:pt idx="9">
                  <c:v>14.93272</c:v>
                </c:pt>
                <c:pt idx="10">
                  <c:v>15.471607000000001</c:v>
                </c:pt>
                <c:pt idx="11">
                  <c:v>15.245333</c:v>
                </c:pt>
                <c:pt idx="12">
                  <c:v>15.018359</c:v>
                </c:pt>
                <c:pt idx="13">
                  <c:v>15.487536</c:v>
                </c:pt>
                <c:pt idx="14">
                  <c:v>15.836328999999999</c:v>
                </c:pt>
                <c:pt idx="15">
                  <c:v>15.928782999999999</c:v>
                </c:pt>
                <c:pt idx="16">
                  <c:v>16.002206000000001</c:v>
                </c:pt>
                <c:pt idx="17">
                  <c:v>16.250122000000001</c:v>
                </c:pt>
                <c:pt idx="18">
                  <c:v>16.614927000000002</c:v>
                </c:pt>
                <c:pt idx="19">
                  <c:v>17.176738</c:v>
                </c:pt>
                <c:pt idx="20">
                  <c:v>17.308067000000001</c:v>
                </c:pt>
                <c:pt idx="21">
                  <c:v>17.348745999999998</c:v>
                </c:pt>
                <c:pt idx="22">
                  <c:v>17.704605999999998</c:v>
                </c:pt>
                <c:pt idx="23">
                  <c:v>17.546407816999999</c:v>
                </c:pt>
                <c:pt idx="24">
                  <c:v>17.632657103</c:v>
                </c:pt>
                <c:pt idx="25">
                  <c:v>17.843400336999999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17.843400336999999</c:v>
                </c:pt>
                <c:pt idx="26">
                  <c:v>18.726479999999999</c:v>
                </c:pt>
                <c:pt idx="27">
                  <c:v>18.849019999999999</c:v>
                </c:pt>
                <c:pt idx="28">
                  <c:v>19.035589999999999</c:v>
                </c:pt>
                <c:pt idx="29">
                  <c:v>19.037939999999999</c:v>
                </c:pt>
                <c:pt idx="30">
                  <c:v>19.062830000000002</c:v>
                </c:pt>
                <c:pt idx="31">
                  <c:v>19.156120000000001</c:v>
                </c:pt>
                <c:pt idx="32">
                  <c:v>19.174880000000002</c:v>
                </c:pt>
                <c:pt idx="33">
                  <c:v>19.387229999999999</c:v>
                </c:pt>
                <c:pt idx="34">
                  <c:v>19.57235</c:v>
                </c:pt>
                <c:pt idx="35">
                  <c:v>19.512440000000002</c:v>
                </c:pt>
                <c:pt idx="36">
                  <c:v>19.534369999999999</c:v>
                </c:pt>
                <c:pt idx="37">
                  <c:v>19.61186</c:v>
                </c:pt>
                <c:pt idx="38">
                  <c:v>19.853950000000001</c:v>
                </c:pt>
                <c:pt idx="39">
                  <c:v>19.938770000000002</c:v>
                </c:pt>
                <c:pt idx="40">
                  <c:v>20.083639999999999</c:v>
                </c:pt>
                <c:pt idx="41">
                  <c:v>20.118670000000002</c:v>
                </c:pt>
                <c:pt idx="42">
                  <c:v>20.08746</c:v>
                </c:pt>
                <c:pt idx="43">
                  <c:v>20.230260000000001</c:v>
                </c:pt>
                <c:pt idx="44">
                  <c:v>20.272179999999999</c:v>
                </c:pt>
                <c:pt idx="45">
                  <c:v>20.417639999999999</c:v>
                </c:pt>
                <c:pt idx="46">
                  <c:v>20.5992</c:v>
                </c:pt>
                <c:pt idx="47">
                  <c:v>20.523289999999999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14.326432416666664</c:v>
                </c:pt>
                <c:pt idx="2">
                  <c:v>14.326432416666664</c:v>
                </c:pt>
                <c:pt idx="3">
                  <c:v>14.326432416666664</c:v>
                </c:pt>
                <c:pt idx="4">
                  <c:v>14.326432416666664</c:v>
                </c:pt>
                <c:pt idx="5">
                  <c:v>14.326432416666664</c:v>
                </c:pt>
                <c:pt idx="6">
                  <c:v>14.326432416666664</c:v>
                </c:pt>
                <c:pt idx="7">
                  <c:v>14.326432416666664</c:v>
                </c:pt>
                <c:pt idx="8">
                  <c:v>14.326432416666664</c:v>
                </c:pt>
                <c:pt idx="9">
                  <c:v>14.326432416666664</c:v>
                </c:pt>
                <c:pt idx="10">
                  <c:v>14.326432416666664</c:v>
                </c:pt>
                <c:pt idx="13">
                  <c:v>16.518568901416668</c:v>
                </c:pt>
                <c:pt idx="14">
                  <c:v>16.518568901416668</c:v>
                </c:pt>
                <c:pt idx="15">
                  <c:v>16.518568901416668</c:v>
                </c:pt>
                <c:pt idx="16">
                  <c:v>16.518568901416668</c:v>
                </c:pt>
                <c:pt idx="17">
                  <c:v>16.518568901416668</c:v>
                </c:pt>
                <c:pt idx="18">
                  <c:v>16.518568901416668</c:v>
                </c:pt>
                <c:pt idx="19">
                  <c:v>16.518568901416668</c:v>
                </c:pt>
                <c:pt idx="20">
                  <c:v>16.518568901416668</c:v>
                </c:pt>
                <c:pt idx="21">
                  <c:v>16.518568901416668</c:v>
                </c:pt>
                <c:pt idx="22">
                  <c:v>16.518568901416668</c:v>
                </c:pt>
                <c:pt idx="25">
                  <c:v>18.915911453333329</c:v>
                </c:pt>
                <c:pt idx="26">
                  <c:v>18.915911453333329</c:v>
                </c:pt>
                <c:pt idx="27">
                  <c:v>18.915911453333329</c:v>
                </c:pt>
                <c:pt idx="28">
                  <c:v>18.915911453333329</c:v>
                </c:pt>
                <c:pt idx="29">
                  <c:v>18.915911453333329</c:v>
                </c:pt>
                <c:pt idx="30">
                  <c:v>18.915911453333329</c:v>
                </c:pt>
                <c:pt idx="31">
                  <c:v>18.915911453333329</c:v>
                </c:pt>
                <c:pt idx="32">
                  <c:v>18.915911453333329</c:v>
                </c:pt>
                <c:pt idx="33">
                  <c:v>18.915911453333329</c:v>
                </c:pt>
                <c:pt idx="34">
                  <c:v>18.915911453333329</c:v>
                </c:pt>
                <c:pt idx="37">
                  <c:v>20.105940833333332</c:v>
                </c:pt>
                <c:pt idx="38">
                  <c:v>20.105940833333332</c:v>
                </c:pt>
                <c:pt idx="39">
                  <c:v>20.105940833333332</c:v>
                </c:pt>
                <c:pt idx="40">
                  <c:v>20.105940833333332</c:v>
                </c:pt>
                <c:pt idx="41">
                  <c:v>20.105940833333332</c:v>
                </c:pt>
                <c:pt idx="42">
                  <c:v>20.105940833333332</c:v>
                </c:pt>
                <c:pt idx="43">
                  <c:v>20.105940833333332</c:v>
                </c:pt>
                <c:pt idx="44">
                  <c:v>20.105940833333332</c:v>
                </c:pt>
                <c:pt idx="45">
                  <c:v>20.105940833333332</c:v>
                </c:pt>
                <c:pt idx="46">
                  <c:v>20.105940833333332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6704224"/>
        <c:axId val="476704784"/>
      </c:lineChart>
      <c:catAx>
        <c:axId val="476704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7047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6704784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70422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-7.3142628999995907E-3</c:v>
                </c:pt>
                <c:pt idx="2">
                  <c:v>3.1824468399999972E-2</c:v>
                </c:pt>
                <c:pt idx="3">
                  <c:v>2.0686981599999044E-2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2.8784852100000036E-2</c:v>
                </c:pt>
                <c:pt idx="2">
                  <c:v>6.9396977999999887E-2</c:v>
                </c:pt>
                <c:pt idx="3">
                  <c:v>2.6066948199999995E-2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0.20138387949999981</c:v>
                </c:pt>
                <c:pt idx="2">
                  <c:v>1.8425807999999932E-3</c:v>
                </c:pt>
                <c:pt idx="3">
                  <c:v>6.2714324600000815E-2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-7.1758106300002567E-2</c:v>
                </c:pt>
                <c:pt idx="2">
                  <c:v>5.3215985600004956E-2</c:v>
                </c:pt>
                <c:pt idx="3">
                  <c:v>-2.3684934600002094E-2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0.34405704660000014</c:v>
                </c:pt>
                <c:pt idx="2">
                  <c:v>0.20054402819999995</c:v>
                </c:pt>
                <c:pt idx="3">
                  <c:v>0.13527005120000002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6712064"/>
        <c:axId val="476712624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4.83217722784652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0.49515340899999782</c:v>
                </c:pt>
                <c:pt idx="2">
                  <c:v>0.35682404100000475</c:v>
                </c:pt>
                <c:pt idx="3">
                  <c:v>0.22105337099999778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712064"/>
        <c:axId val="476712624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769312"/>
        <c:axId val="476713184"/>
      </c:scatterChart>
      <c:catAx>
        <c:axId val="4767120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712624"/>
        <c:crosses val="autoZero"/>
        <c:auto val="1"/>
        <c:lblAlgn val="ctr"/>
        <c:lblOffset val="100"/>
        <c:tickLblSkip val="1"/>
        <c:noMultiLvlLbl val="0"/>
      </c:catAx>
      <c:valAx>
        <c:axId val="476712624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6712064"/>
        <c:crosses val="autoZero"/>
        <c:crossBetween val="between"/>
        <c:majorUnit val="0.25"/>
      </c:valAx>
      <c:valAx>
        <c:axId val="47671318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77769312"/>
        <c:crosses val="max"/>
        <c:crossBetween val="midCat"/>
        <c:majorUnit val="0.25"/>
      </c:valAx>
      <c:valAx>
        <c:axId val="477769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671318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20.548012</c:v>
                </c:pt>
                <c:pt idx="23">
                  <c:v>20.479155098</c:v>
                </c:pt>
                <c:pt idx="24">
                  <c:v>20.723627970999999</c:v>
                </c:pt>
                <c:pt idx="25">
                  <c:v>20.354548399999999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20.354548399999999</c:v>
                </c:pt>
                <c:pt idx="26">
                  <c:v>20.710470000000001</c:v>
                </c:pt>
                <c:pt idx="27">
                  <c:v>20.504930000000002</c:v>
                </c:pt>
                <c:pt idx="28">
                  <c:v>20.704840000000001</c:v>
                </c:pt>
                <c:pt idx="29">
                  <c:v>21.054120000000001</c:v>
                </c:pt>
                <c:pt idx="30">
                  <c:v>21.232309999999998</c:v>
                </c:pt>
                <c:pt idx="31">
                  <c:v>21.286020000000001</c:v>
                </c:pt>
                <c:pt idx="32">
                  <c:v>20.676729999999999</c:v>
                </c:pt>
                <c:pt idx="33">
                  <c:v>20.80865</c:v>
                </c:pt>
                <c:pt idx="34">
                  <c:v>20.651520000000001</c:v>
                </c:pt>
                <c:pt idx="35">
                  <c:v>20.95318</c:v>
                </c:pt>
                <c:pt idx="36">
                  <c:v>20.856940000000002</c:v>
                </c:pt>
                <c:pt idx="37">
                  <c:v>20.577310000000001</c:v>
                </c:pt>
                <c:pt idx="38">
                  <c:v>20.997920000000001</c:v>
                </c:pt>
                <c:pt idx="39">
                  <c:v>20.776959999999999</c:v>
                </c:pt>
                <c:pt idx="40">
                  <c:v>20.86318</c:v>
                </c:pt>
                <c:pt idx="41">
                  <c:v>21.288519999999998</c:v>
                </c:pt>
                <c:pt idx="42">
                  <c:v>21.470839999999999</c:v>
                </c:pt>
                <c:pt idx="43">
                  <c:v>21.55416</c:v>
                </c:pt>
                <c:pt idx="44">
                  <c:v>21.0319</c:v>
                </c:pt>
                <c:pt idx="45">
                  <c:v>21.01484</c:v>
                </c:pt>
                <c:pt idx="46">
                  <c:v>20.81025</c:v>
                </c:pt>
                <c:pt idx="47">
                  <c:v>21.089950000000002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20.444359258166667</c:v>
                </c:pt>
                <c:pt idx="15">
                  <c:v>20.444359258166667</c:v>
                </c:pt>
                <c:pt idx="16">
                  <c:v>20.444359258166667</c:v>
                </c:pt>
                <c:pt idx="17">
                  <c:v>20.444359258166667</c:v>
                </c:pt>
                <c:pt idx="18">
                  <c:v>20.444359258166667</c:v>
                </c:pt>
                <c:pt idx="19">
                  <c:v>20.444359258166667</c:v>
                </c:pt>
                <c:pt idx="20">
                  <c:v>20.444359258166667</c:v>
                </c:pt>
                <c:pt idx="21">
                  <c:v>20.444359258166667</c:v>
                </c:pt>
                <c:pt idx="26">
                  <c:v>20.805078864250003</c:v>
                </c:pt>
                <c:pt idx="27">
                  <c:v>20.805078864250003</c:v>
                </c:pt>
                <c:pt idx="28">
                  <c:v>20.805078864250003</c:v>
                </c:pt>
                <c:pt idx="29">
                  <c:v>20.805078864250003</c:v>
                </c:pt>
                <c:pt idx="30">
                  <c:v>20.805078864250003</c:v>
                </c:pt>
                <c:pt idx="31">
                  <c:v>20.805078864250003</c:v>
                </c:pt>
                <c:pt idx="32">
                  <c:v>20.805078864250003</c:v>
                </c:pt>
                <c:pt idx="33">
                  <c:v>20.805078864250003</c:v>
                </c:pt>
                <c:pt idx="38">
                  <c:v>21.027730833333333</c:v>
                </c:pt>
                <c:pt idx="39">
                  <c:v>21.027730833333333</c:v>
                </c:pt>
                <c:pt idx="40">
                  <c:v>21.027730833333333</c:v>
                </c:pt>
                <c:pt idx="41">
                  <c:v>21.027730833333333</c:v>
                </c:pt>
                <c:pt idx="42">
                  <c:v>21.027730833333333</c:v>
                </c:pt>
                <c:pt idx="43">
                  <c:v>21.027730833333333</c:v>
                </c:pt>
                <c:pt idx="44">
                  <c:v>21.027730833333333</c:v>
                </c:pt>
                <c:pt idx="45">
                  <c:v>21.027730833333333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773232"/>
        <c:axId val="477773792"/>
      </c:lineChart>
      <c:catAx>
        <c:axId val="477773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77737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7773792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777323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10.808999999999997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10.808999999999997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10.808999999999997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10.808999999999997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10.808999999999997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10.808999999999997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10.808999999999997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780512"/>
        <c:axId val="477781072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140.006</c:v>
                </c:pt>
                <c:pt idx="60">
                  <c:v>139.01300000000001</c:v>
                </c:pt>
                <c:pt idx="61">
                  <c:v>135.98699999999999</c:v>
                </c:pt>
                <c:pt idx="62">
                  <c:v>132.5445</c:v>
                </c:pt>
                <c:pt idx="63">
                  <c:v>132.06989999999999</c:v>
                </c:pt>
                <c:pt idx="64">
                  <c:v>133.8168</c:v>
                </c:pt>
                <c:pt idx="65">
                  <c:v>135.84829999999999</c:v>
                </c:pt>
                <c:pt idx="66">
                  <c:v>141.05279999999999</c:v>
                </c:pt>
                <c:pt idx="67">
                  <c:v>142.83179999999999</c:v>
                </c:pt>
                <c:pt idx="68">
                  <c:v>141.1258</c:v>
                </c:pt>
                <c:pt idx="69">
                  <c:v>134.7372</c:v>
                </c:pt>
                <c:pt idx="70">
                  <c:v>139.22649999999999</c:v>
                </c:pt>
                <c:pt idx="71">
                  <c:v>146.00659999999999</c:v>
                </c:pt>
                <c:pt idx="72">
                  <c:v>144.3356</c:v>
                </c:pt>
                <c:pt idx="73">
                  <c:v>140.37899999999999</c:v>
                </c:pt>
                <c:pt idx="74">
                  <c:v>136.24709999999999</c:v>
                </c:pt>
                <c:pt idx="75">
                  <c:v>135.09710000000001</c:v>
                </c:pt>
                <c:pt idx="76">
                  <c:v>136.5479</c:v>
                </c:pt>
                <c:pt idx="77">
                  <c:v>138.40459999999999</c:v>
                </c:pt>
                <c:pt idx="78">
                  <c:v>143.35749999999999</c:v>
                </c:pt>
                <c:pt idx="79">
                  <c:v>145.1634</c:v>
                </c:pt>
                <c:pt idx="80">
                  <c:v>143.32939999999999</c:v>
                </c:pt>
                <c:pt idx="81">
                  <c:v>137.04900000000001</c:v>
                </c:pt>
                <c:pt idx="82">
                  <c:v>141.64689999999999</c:v>
                </c:pt>
                <c:pt idx="83">
                  <c:v>148.2621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246.274</c:v>
                </c:pt>
                <c:pt idx="60">
                  <c:v>257.892</c:v>
                </c:pt>
                <c:pt idx="61">
                  <c:v>250.71299999999999</c:v>
                </c:pt>
                <c:pt idx="62">
                  <c:v>243.3947</c:v>
                </c:pt>
                <c:pt idx="63">
                  <c:v>238.333</c:v>
                </c:pt>
                <c:pt idx="64">
                  <c:v>237.98339999999999</c:v>
                </c:pt>
                <c:pt idx="65">
                  <c:v>239.5247</c:v>
                </c:pt>
                <c:pt idx="66">
                  <c:v>238.90389999999999</c:v>
                </c:pt>
                <c:pt idx="67">
                  <c:v>233.93180000000001</c:v>
                </c:pt>
                <c:pt idx="68">
                  <c:v>234.12139999999999</c:v>
                </c:pt>
                <c:pt idx="69">
                  <c:v>228.8124</c:v>
                </c:pt>
                <c:pt idx="70">
                  <c:v>237.17920000000001</c:v>
                </c:pt>
                <c:pt idx="71">
                  <c:v>247.4511</c:v>
                </c:pt>
                <c:pt idx="72">
                  <c:v>255.91159999999999</c:v>
                </c:pt>
                <c:pt idx="73">
                  <c:v>254.02189999999999</c:v>
                </c:pt>
                <c:pt idx="74">
                  <c:v>246.2594</c:v>
                </c:pt>
                <c:pt idx="75">
                  <c:v>241.04490000000001</c:v>
                </c:pt>
                <c:pt idx="76">
                  <c:v>240.57599999999999</c:v>
                </c:pt>
                <c:pt idx="77">
                  <c:v>242.60149999999999</c:v>
                </c:pt>
                <c:pt idx="78">
                  <c:v>242.56219999999999</c:v>
                </c:pt>
                <c:pt idx="79">
                  <c:v>238.18090000000001</c:v>
                </c:pt>
                <c:pt idx="80">
                  <c:v>238.2003</c:v>
                </c:pt>
                <c:pt idx="81">
                  <c:v>232.22749999999999</c:v>
                </c:pt>
                <c:pt idx="82">
                  <c:v>240.3862</c:v>
                </c:pt>
                <c:pt idx="83">
                  <c:v>250.78710000000001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780512"/>
        <c:axId val="477781072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781632"/>
        <c:axId val="477782192"/>
      </c:scatterChart>
      <c:dateAx>
        <c:axId val="4777805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778107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7781072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7780512"/>
        <c:crosses val="autoZero"/>
        <c:crossBetween val="between"/>
        <c:majorUnit val="20"/>
      </c:valAx>
      <c:valAx>
        <c:axId val="47778163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7782192"/>
        <c:crosses val="max"/>
        <c:crossBetween val="midCat"/>
      </c:valAx>
      <c:valAx>
        <c:axId val="4777821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47778163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4.8805170000000002</c:v>
                </c:pt>
                <c:pt idx="71">
                  <c:v>4.5876470319999996</c:v>
                </c:pt>
                <c:pt idx="72">
                  <c:v>5.1053870968000004</c:v>
                </c:pt>
                <c:pt idx="73">
                  <c:v>3.6292499999999999</c:v>
                </c:pt>
                <c:pt idx="74">
                  <c:v>4.9694919999999998</c:v>
                </c:pt>
                <c:pt idx="75">
                  <c:v>4.7739789999999998</c:v>
                </c:pt>
                <c:pt idx="76">
                  <c:v>4.9001080000000004</c:v>
                </c:pt>
                <c:pt idx="77">
                  <c:v>4.7166389999999998</c:v>
                </c:pt>
                <c:pt idx="78">
                  <c:v>4.7913959999999998</c:v>
                </c:pt>
                <c:pt idx="79">
                  <c:v>5.001125</c:v>
                </c:pt>
                <c:pt idx="80">
                  <c:v>4.6482559999999999</c:v>
                </c:pt>
                <c:pt idx="81">
                  <c:v>4.2519619999999998</c:v>
                </c:pt>
                <c:pt idx="82">
                  <c:v>4.3373540000000004</c:v>
                </c:pt>
                <c:pt idx="83">
                  <c:v>4.6402549999999998</c:v>
                </c:pt>
                <c:pt idx="84">
                  <c:v>4.5084299999999997</c:v>
                </c:pt>
                <c:pt idx="85">
                  <c:v>4.3876239999999997</c:v>
                </c:pt>
                <c:pt idx="86">
                  <c:v>4.838743</c:v>
                </c:pt>
                <c:pt idx="87">
                  <c:v>4.9153450000000003</c:v>
                </c:pt>
                <c:pt idx="88">
                  <c:v>5.0904280000000002</c:v>
                </c:pt>
                <c:pt idx="89">
                  <c:v>4.594131</c:v>
                </c:pt>
                <c:pt idx="90">
                  <c:v>4.6465699999999996</c:v>
                </c:pt>
                <c:pt idx="91">
                  <c:v>4.8524149999999997</c:v>
                </c:pt>
                <c:pt idx="92">
                  <c:v>4.6273989999999996</c:v>
                </c:pt>
                <c:pt idx="93">
                  <c:v>4.4720069999999996</c:v>
                </c:pt>
                <c:pt idx="94">
                  <c:v>4.2876649999999996</c:v>
                </c:pt>
                <c:pt idx="95">
                  <c:v>4.3431509999999998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-4.3360149999999997</c:v>
                </c:pt>
                <c:pt idx="71">
                  <c:v>-3.8153549346000002</c:v>
                </c:pt>
                <c:pt idx="72">
                  <c:v>-3.6657139710000002</c:v>
                </c:pt>
                <c:pt idx="73">
                  <c:v>-3.3373265285999998</c:v>
                </c:pt>
                <c:pt idx="74">
                  <c:v>-3.425513</c:v>
                </c:pt>
                <c:pt idx="75">
                  <c:v>-3.419127</c:v>
                </c:pt>
                <c:pt idx="76">
                  <c:v>-3.4050229999999999</c:v>
                </c:pt>
                <c:pt idx="77">
                  <c:v>-3.408658</c:v>
                </c:pt>
                <c:pt idx="78">
                  <c:v>-3.3539439999999998</c:v>
                </c:pt>
                <c:pt idx="79">
                  <c:v>-3.5609099999999998</c:v>
                </c:pt>
                <c:pt idx="80">
                  <c:v>-3.8179210000000001</c:v>
                </c:pt>
                <c:pt idx="81">
                  <c:v>-3.8298230000000002</c:v>
                </c:pt>
                <c:pt idx="82">
                  <c:v>-4.2918269999999996</c:v>
                </c:pt>
                <c:pt idx="83">
                  <c:v>-4.8825669999999999</c:v>
                </c:pt>
                <c:pt idx="84">
                  <c:v>-4.242159</c:v>
                </c:pt>
                <c:pt idx="85">
                  <c:v>-4.47628</c:v>
                </c:pt>
                <c:pt idx="86">
                  <c:v>-4.4359719999999996</c:v>
                </c:pt>
                <c:pt idx="87">
                  <c:v>-4.6744820000000002</c:v>
                </c:pt>
                <c:pt idx="88">
                  <c:v>-4.7681009999999997</c:v>
                </c:pt>
                <c:pt idx="89">
                  <c:v>-4.4475449999999999</c:v>
                </c:pt>
                <c:pt idx="90">
                  <c:v>-4.2919150000000004</c:v>
                </c:pt>
                <c:pt idx="91">
                  <c:v>-4.4103960000000004</c:v>
                </c:pt>
                <c:pt idx="92">
                  <c:v>-4.8050439999999996</c:v>
                </c:pt>
                <c:pt idx="93">
                  <c:v>-5.0667799999999996</c:v>
                </c:pt>
                <c:pt idx="94">
                  <c:v>-5.1646099999999997</c:v>
                </c:pt>
                <c:pt idx="95">
                  <c:v>-5.602576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597856"/>
        <c:axId val="477598416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0.54450200000000049</c:v>
                </c:pt>
                <c:pt idx="71">
                  <c:v>0.77229209739999938</c:v>
                </c:pt>
                <c:pt idx="72">
                  <c:v>1.4396731258000002</c:v>
                </c:pt>
                <c:pt idx="73">
                  <c:v>0.29192347140000008</c:v>
                </c:pt>
                <c:pt idx="74">
                  <c:v>1.5439789999999998</c:v>
                </c:pt>
                <c:pt idx="75">
                  <c:v>1.3548519999999997</c:v>
                </c:pt>
                <c:pt idx="76">
                  <c:v>1.4950850000000004</c:v>
                </c:pt>
                <c:pt idx="77">
                  <c:v>1.3079809999999998</c:v>
                </c:pt>
                <c:pt idx="78">
                  <c:v>1.437452</c:v>
                </c:pt>
                <c:pt idx="79">
                  <c:v>1.4402150000000002</c:v>
                </c:pt>
                <c:pt idx="80">
                  <c:v>0.83033499999999982</c:v>
                </c:pt>
                <c:pt idx="81">
                  <c:v>0.4221389999999996</c:v>
                </c:pt>
                <c:pt idx="82">
                  <c:v>4.5527000000000761E-2</c:v>
                </c:pt>
                <c:pt idx="83">
                  <c:v>-0.24231200000000008</c:v>
                </c:pt>
                <c:pt idx="84">
                  <c:v>0.2662709999999997</c:v>
                </c:pt>
                <c:pt idx="85">
                  <c:v>-8.865600000000029E-2</c:v>
                </c:pt>
                <c:pt idx="86">
                  <c:v>0.40277100000000043</c:v>
                </c:pt>
                <c:pt idx="87">
                  <c:v>0.24086300000000005</c:v>
                </c:pt>
                <c:pt idx="88">
                  <c:v>0.32232700000000047</c:v>
                </c:pt>
                <c:pt idx="89">
                  <c:v>0.14658600000000011</c:v>
                </c:pt>
                <c:pt idx="90">
                  <c:v>0.35465499999999928</c:v>
                </c:pt>
                <c:pt idx="91">
                  <c:v>0.44201899999999927</c:v>
                </c:pt>
                <c:pt idx="92">
                  <c:v>-0.17764500000000005</c:v>
                </c:pt>
                <c:pt idx="93">
                  <c:v>-0.594773</c:v>
                </c:pt>
                <c:pt idx="94">
                  <c:v>-0.87694500000000009</c:v>
                </c:pt>
                <c:pt idx="95">
                  <c:v>-1.2594250000000002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597856"/>
        <c:axId val="477598416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74</c:v>
                </c:pt>
                <c:pt idx="1">
                  <c:v>74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598976"/>
        <c:axId val="477599536"/>
      </c:scatterChart>
      <c:dateAx>
        <c:axId val="4775978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7759841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759841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7597856"/>
        <c:crosses val="autoZero"/>
        <c:crossBetween val="between"/>
      </c:valAx>
      <c:valAx>
        <c:axId val="477598976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77599536"/>
        <c:crosses val="max"/>
        <c:crossBetween val="midCat"/>
      </c:valAx>
      <c:valAx>
        <c:axId val="47759953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759897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0.28050684930000003</c:v>
                </c:pt>
                <c:pt idx="2">
                  <c:v>0.27557772020000004</c:v>
                </c:pt>
                <c:pt idx="3">
                  <c:v>0.20484771889999975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0.15784649040000009</c:v>
                </c:pt>
                <c:pt idx="2">
                  <c:v>0.16092434799999999</c:v>
                </c:pt>
                <c:pt idx="3">
                  <c:v>7.1736519599999937E-2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7.991739174000001E-2</c:v>
                </c:pt>
                <c:pt idx="2">
                  <c:v>8.5581597849999969E-2</c:v>
                </c:pt>
                <c:pt idx="3">
                  <c:v>3.5005875099999972E-2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4.8099101370000008E-2</c:v>
                </c:pt>
                <c:pt idx="2">
                  <c:v>5.2336404930000024E-2</c:v>
                </c:pt>
                <c:pt idx="3">
                  <c:v>1.9068658229999924E-2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7606816"/>
        <c:axId val="477607376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0.27357358534000004</c:v>
                </c:pt>
                <c:pt idx="1">
                  <c:v>0.5663698328100002</c:v>
                </c:pt>
                <c:pt idx="2">
                  <c:v>0.57442007098000003</c:v>
                </c:pt>
                <c:pt idx="3">
                  <c:v>0.33065877182999959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606816"/>
        <c:axId val="477607376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608496"/>
        <c:axId val="477607936"/>
      </c:scatterChart>
      <c:catAx>
        <c:axId val="4776068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7607376"/>
        <c:crosses val="autoZero"/>
        <c:auto val="1"/>
        <c:lblAlgn val="ctr"/>
        <c:lblOffset val="100"/>
        <c:tickLblSkip val="1"/>
        <c:noMultiLvlLbl val="0"/>
      </c:catAx>
      <c:valAx>
        <c:axId val="477607376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7606816"/>
        <c:crosses val="autoZero"/>
        <c:crossBetween val="between"/>
        <c:majorUnit val="0.1"/>
      </c:valAx>
      <c:valAx>
        <c:axId val="47760793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77608496"/>
        <c:crosses val="max"/>
        <c:crossBetween val="midCat"/>
        <c:majorUnit val="0.5"/>
      </c:valAx>
      <c:valAx>
        <c:axId val="477608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760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4.4786774190000003</c:v>
                </c:pt>
                <c:pt idx="24">
                  <c:v>4.5679565147999996</c:v>
                </c:pt>
                <c:pt idx="25">
                  <c:v>4.8037607786000001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4.8037607786000001</c:v>
                </c:pt>
                <c:pt idx="26">
                  <c:v>4.8325769999999997</c:v>
                </c:pt>
                <c:pt idx="27">
                  <c:v>4.8645909999999999</c:v>
                </c:pt>
                <c:pt idx="28">
                  <c:v>4.8981870000000001</c:v>
                </c:pt>
                <c:pt idx="29">
                  <c:v>4.86449</c:v>
                </c:pt>
                <c:pt idx="30">
                  <c:v>4.9151280000000002</c:v>
                </c:pt>
                <c:pt idx="31">
                  <c:v>4.9808940000000002</c:v>
                </c:pt>
                <c:pt idx="32">
                  <c:v>5.0587030000000004</c:v>
                </c:pt>
                <c:pt idx="33">
                  <c:v>5.1043599999999998</c:v>
                </c:pt>
                <c:pt idx="34">
                  <c:v>5.1405279999999998</c:v>
                </c:pt>
                <c:pt idx="35">
                  <c:v>5.0472099999999998</c:v>
                </c:pt>
                <c:pt idx="36">
                  <c:v>5.0780849999999997</c:v>
                </c:pt>
                <c:pt idx="37">
                  <c:v>5.0869090000000003</c:v>
                </c:pt>
                <c:pt idx="38">
                  <c:v>5.1985669999999997</c:v>
                </c:pt>
                <c:pt idx="39">
                  <c:v>5.2002949999999997</c:v>
                </c:pt>
                <c:pt idx="40">
                  <c:v>5.213959</c:v>
                </c:pt>
                <c:pt idx="41">
                  <c:v>5.2344569999999999</c:v>
                </c:pt>
                <c:pt idx="42">
                  <c:v>5.2351000000000001</c:v>
                </c:pt>
                <c:pt idx="43">
                  <c:v>5.2895890000000003</c:v>
                </c:pt>
                <c:pt idx="44">
                  <c:v>5.3715349999999997</c:v>
                </c:pt>
                <c:pt idx="45">
                  <c:v>5.3901630000000003</c:v>
                </c:pt>
                <c:pt idx="46">
                  <c:v>5.4254300000000004</c:v>
                </c:pt>
                <c:pt idx="47">
                  <c:v>5.3223820000000002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4.347538118250001</c:v>
                </c:pt>
                <c:pt idx="14">
                  <c:v>4.347538118250001</c:v>
                </c:pt>
                <c:pt idx="15">
                  <c:v>4.347538118250001</c:v>
                </c:pt>
                <c:pt idx="16">
                  <c:v>4.347538118250001</c:v>
                </c:pt>
                <c:pt idx="17">
                  <c:v>4.347538118250001</c:v>
                </c:pt>
                <c:pt idx="18">
                  <c:v>4.347538118250001</c:v>
                </c:pt>
                <c:pt idx="19">
                  <c:v>4.347538118250001</c:v>
                </c:pt>
                <c:pt idx="20">
                  <c:v>4.347538118250001</c:v>
                </c:pt>
                <c:pt idx="21">
                  <c:v>4.347538118250001</c:v>
                </c:pt>
                <c:pt idx="22">
                  <c:v>4.347538118250001</c:v>
                </c:pt>
                <c:pt idx="25">
                  <c:v>4.9231987744499994</c:v>
                </c:pt>
                <c:pt idx="26">
                  <c:v>4.9231987744499994</c:v>
                </c:pt>
                <c:pt idx="27">
                  <c:v>4.9231987744499994</c:v>
                </c:pt>
                <c:pt idx="28">
                  <c:v>4.9231987744499994</c:v>
                </c:pt>
                <c:pt idx="29">
                  <c:v>4.9231987744499994</c:v>
                </c:pt>
                <c:pt idx="30">
                  <c:v>4.9231987744499994</c:v>
                </c:pt>
                <c:pt idx="31">
                  <c:v>4.9231987744499994</c:v>
                </c:pt>
                <c:pt idx="32">
                  <c:v>4.9231987744499994</c:v>
                </c:pt>
                <c:pt idx="33">
                  <c:v>4.9231987744499994</c:v>
                </c:pt>
                <c:pt idx="34">
                  <c:v>4.9231987744499994</c:v>
                </c:pt>
                <c:pt idx="37">
                  <c:v>5.2538725833333331</c:v>
                </c:pt>
                <c:pt idx="38">
                  <c:v>5.2538725833333331</c:v>
                </c:pt>
                <c:pt idx="39">
                  <c:v>5.2538725833333331</c:v>
                </c:pt>
                <c:pt idx="40">
                  <c:v>5.2538725833333331</c:v>
                </c:pt>
                <c:pt idx="41">
                  <c:v>5.2538725833333331</c:v>
                </c:pt>
                <c:pt idx="42">
                  <c:v>5.2538725833333331</c:v>
                </c:pt>
                <c:pt idx="43">
                  <c:v>5.2538725833333331</c:v>
                </c:pt>
                <c:pt idx="44">
                  <c:v>5.2538725833333331</c:v>
                </c:pt>
                <c:pt idx="45">
                  <c:v>5.2538725833333331</c:v>
                </c:pt>
                <c:pt idx="46">
                  <c:v>5.2538725833333331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9255216"/>
        <c:axId val="479255776"/>
      </c:lineChart>
      <c:catAx>
        <c:axId val="479255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2557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9255776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255216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0.2328053780999999</c:v>
                </c:pt>
                <c:pt idx="2">
                  <c:v>0.19156617799999998</c:v>
                </c:pt>
                <c:pt idx="3">
                  <c:v>0.15132623150000013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4.3979082199999908E-2</c:v>
                </c:pt>
                <c:pt idx="2">
                  <c:v>4.7313386300000149E-2</c:v>
                </c:pt>
                <c:pt idx="3">
                  <c:v>-5.1815163000001885E-3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3.0007032880000006E-2</c:v>
                </c:pt>
                <c:pt idx="2">
                  <c:v>-5.5338312058000008E-2</c:v>
                </c:pt>
                <c:pt idx="3">
                  <c:v>-4.1903260019999916E-3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3.7265553399999984E-2</c:v>
                </c:pt>
                <c:pt idx="2">
                  <c:v>1.7002849340000015E-2</c:v>
                </c:pt>
                <c:pt idx="3">
                  <c:v>-6.684266000000022E-3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9262496"/>
        <c:axId val="47926305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7.411495438070241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0.3440570465799998</c:v>
                </c:pt>
                <c:pt idx="2">
                  <c:v>0.20054410158200014</c:v>
                </c:pt>
                <c:pt idx="3">
                  <c:v>0.13527012319799991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262496"/>
        <c:axId val="47926305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9264176"/>
        <c:axId val="479263616"/>
      </c:scatterChart>
      <c:catAx>
        <c:axId val="4792624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263056"/>
        <c:crosses val="autoZero"/>
        <c:auto val="1"/>
        <c:lblAlgn val="ctr"/>
        <c:lblOffset val="100"/>
        <c:tickLblSkip val="1"/>
        <c:noMultiLvlLbl val="0"/>
      </c:catAx>
      <c:valAx>
        <c:axId val="479263056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262496"/>
        <c:crosses val="autoZero"/>
        <c:crossBetween val="between"/>
        <c:majorUnit val="0.25"/>
      </c:valAx>
      <c:valAx>
        <c:axId val="47926361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479264176"/>
        <c:crosses val="max"/>
        <c:crossBetween val="midCat"/>
        <c:majorUnit val="0.25"/>
      </c:valAx>
      <c:valAx>
        <c:axId val="4792641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926361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3.3055300000000001</c:v>
                </c:pt>
                <c:pt idx="23">
                  <c:v>3.4256193549999998</c:v>
                </c:pt>
                <c:pt idx="24">
                  <c:v>3.6391023129</c:v>
                </c:pt>
                <c:pt idx="25">
                  <c:v>3.5460707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3.5460707</c:v>
                </c:pt>
                <c:pt idx="26">
                  <c:v>3.2094510000000001</c:v>
                </c:pt>
                <c:pt idx="27">
                  <c:v>2.9842019999999998</c:v>
                </c:pt>
                <c:pt idx="28">
                  <c:v>2.8531780000000002</c:v>
                </c:pt>
                <c:pt idx="29">
                  <c:v>2.9466459999999999</c:v>
                </c:pt>
                <c:pt idx="30">
                  <c:v>3.0469339999999998</c:v>
                </c:pt>
                <c:pt idx="31">
                  <c:v>3.0103870000000001</c:v>
                </c:pt>
                <c:pt idx="32">
                  <c:v>3.1151490000000002</c:v>
                </c:pt>
                <c:pt idx="33">
                  <c:v>3.168167</c:v>
                </c:pt>
                <c:pt idx="34">
                  <c:v>3.2771870000000001</c:v>
                </c:pt>
                <c:pt idx="35">
                  <c:v>3.4740340000000001</c:v>
                </c:pt>
                <c:pt idx="36">
                  <c:v>3.6873499999999999</c:v>
                </c:pt>
                <c:pt idx="37">
                  <c:v>3.4667919999999999</c:v>
                </c:pt>
                <c:pt idx="38">
                  <c:v>3.4081579999999998</c:v>
                </c:pt>
                <c:pt idx="39">
                  <c:v>3.1775890000000002</c:v>
                </c:pt>
                <c:pt idx="40">
                  <c:v>3.0280469999999999</c:v>
                </c:pt>
                <c:pt idx="41">
                  <c:v>3.131138</c:v>
                </c:pt>
                <c:pt idx="42">
                  <c:v>3.2017530000000001</c:v>
                </c:pt>
                <c:pt idx="43">
                  <c:v>3.159681</c:v>
                </c:pt>
                <c:pt idx="44">
                  <c:v>3.2621150000000001</c:v>
                </c:pt>
                <c:pt idx="45">
                  <c:v>3.3116729999999999</c:v>
                </c:pt>
                <c:pt idx="46">
                  <c:v>3.4269449999999999</c:v>
                </c:pt>
                <c:pt idx="47">
                  <c:v>3.611405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2.9870759462500001</c:v>
                </c:pt>
                <c:pt idx="14">
                  <c:v>2.9870759462500001</c:v>
                </c:pt>
                <c:pt idx="15">
                  <c:v>2.9870759462500001</c:v>
                </c:pt>
                <c:pt idx="16">
                  <c:v>2.9870759462500001</c:v>
                </c:pt>
                <c:pt idx="17">
                  <c:v>2.9870759462500001</c:v>
                </c:pt>
                <c:pt idx="18">
                  <c:v>2.9870759462500001</c:v>
                </c:pt>
                <c:pt idx="19">
                  <c:v>2.9870759462500001</c:v>
                </c:pt>
                <c:pt idx="20">
                  <c:v>2.9870759462500001</c:v>
                </c:pt>
                <c:pt idx="21">
                  <c:v>2.9870759462500001</c:v>
                </c:pt>
                <c:pt idx="22">
                  <c:v>2.9870759462500001</c:v>
                </c:pt>
                <c:pt idx="25">
                  <c:v>3.189209001075</c:v>
                </c:pt>
                <c:pt idx="26">
                  <c:v>3.189209001075</c:v>
                </c:pt>
                <c:pt idx="27">
                  <c:v>3.189209001075</c:v>
                </c:pt>
                <c:pt idx="28">
                  <c:v>3.189209001075</c:v>
                </c:pt>
                <c:pt idx="29">
                  <c:v>3.189209001075</c:v>
                </c:pt>
                <c:pt idx="30">
                  <c:v>3.189209001075</c:v>
                </c:pt>
                <c:pt idx="31">
                  <c:v>3.189209001075</c:v>
                </c:pt>
                <c:pt idx="32">
                  <c:v>3.189209001075</c:v>
                </c:pt>
                <c:pt idx="33">
                  <c:v>3.189209001075</c:v>
                </c:pt>
                <c:pt idx="34">
                  <c:v>3.189209001075</c:v>
                </c:pt>
                <c:pt idx="37">
                  <c:v>3.3227204999999995</c:v>
                </c:pt>
                <c:pt idx="38">
                  <c:v>3.3227204999999995</c:v>
                </c:pt>
                <c:pt idx="39">
                  <c:v>3.3227204999999995</c:v>
                </c:pt>
                <c:pt idx="40">
                  <c:v>3.3227204999999995</c:v>
                </c:pt>
                <c:pt idx="41">
                  <c:v>3.3227204999999995</c:v>
                </c:pt>
                <c:pt idx="42">
                  <c:v>3.3227204999999995</c:v>
                </c:pt>
                <c:pt idx="43">
                  <c:v>3.3227204999999995</c:v>
                </c:pt>
                <c:pt idx="44">
                  <c:v>3.3227204999999995</c:v>
                </c:pt>
                <c:pt idx="45">
                  <c:v>3.3227204999999995</c:v>
                </c:pt>
                <c:pt idx="46">
                  <c:v>3.3227204999999995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9268096"/>
        <c:axId val="479268656"/>
      </c:lineChart>
      <c:catAx>
        <c:axId val="479268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2686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926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26809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-0.81755600271999995</c:v>
                </c:pt>
                <c:pt idx="19">
                  <c:v>-0.86740426904000001</c:v>
                </c:pt>
                <c:pt idx="20">
                  <c:v>-0.99314697869000002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-0.25538893697999998</c:v>
                </c:pt>
                <c:pt idx="19">
                  <c:v>-0.32474336465999998</c:v>
                </c:pt>
                <c:pt idx="20">
                  <c:v>-0.37678966092999999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-0.18021415891000001</c:v>
                </c:pt>
                <c:pt idx="19">
                  <c:v>-0.2691557537</c:v>
                </c:pt>
                <c:pt idx="20">
                  <c:v>-0.30367201994999998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-0.15406362189</c:v>
                </c:pt>
                <c:pt idx="19">
                  <c:v>-0.25769546602999999</c:v>
                </c:pt>
                <c:pt idx="20">
                  <c:v>-0.28252649044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78740176"/>
        <c:axId val="47874073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-1.4072227204999999</c:v>
                </c:pt>
                <c:pt idx="19">
                  <c:v>-1.7189988534299998</c:v>
                </c:pt>
                <c:pt idx="20">
                  <c:v>-1.9561351500100002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740176"/>
        <c:axId val="47874073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8741856"/>
        <c:axId val="478741296"/>
      </c:scatterChart>
      <c:dateAx>
        <c:axId val="47874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8740736"/>
        <c:crosses val="autoZero"/>
        <c:auto val="0"/>
        <c:lblOffset val="100"/>
        <c:baseTimeUnit val="days"/>
        <c:majorUnit val="2"/>
      </c:dateAx>
      <c:valAx>
        <c:axId val="47874073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8740176"/>
        <c:crosses val="autoZero"/>
        <c:crossBetween val="between"/>
        <c:majorUnit val="0.5"/>
      </c:valAx>
      <c:valAx>
        <c:axId val="478741296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8741856"/>
        <c:crosses val="max"/>
        <c:crossBetween val="midCat"/>
      </c:valAx>
      <c:valAx>
        <c:axId val="478741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874129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71.418000000000006</c:v>
                </c:pt>
                <c:pt idx="9">
                  <c:v>72.965999999999994</c:v>
                </c:pt>
                <c:pt idx="10">
                  <c:v>69.951999999999998</c:v>
                </c:pt>
                <c:pt idx="11">
                  <c:v>62.21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71.418000000000006</c:v>
                </c:pt>
                <c:pt idx="21">
                  <c:v>72.965999999999994</c:v>
                </c:pt>
                <c:pt idx="22">
                  <c:v>69.951999999999998</c:v>
                </c:pt>
                <c:pt idx="23">
                  <c:v>62.21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71.418000000000006</c:v>
                </c:pt>
                <c:pt idx="33">
                  <c:v>72.965999999999994</c:v>
                </c:pt>
                <c:pt idx="34">
                  <c:v>69.951999999999998</c:v>
                </c:pt>
                <c:pt idx="35">
                  <c:v>62.21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71.418000000000006</c:v>
                </c:pt>
                <c:pt idx="45">
                  <c:v>72.965999999999994</c:v>
                </c:pt>
                <c:pt idx="46">
                  <c:v>69.951999999999998</c:v>
                </c:pt>
                <c:pt idx="47">
                  <c:v>62.21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71.418000000000006</c:v>
                </c:pt>
                <c:pt idx="57">
                  <c:v>72.965999999999994</c:v>
                </c:pt>
                <c:pt idx="58">
                  <c:v>69.951999999999998</c:v>
                </c:pt>
                <c:pt idx="59">
                  <c:v>62.21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71.418000000000006</c:v>
                </c:pt>
                <c:pt idx="69">
                  <c:v>72.965999999999994</c:v>
                </c:pt>
                <c:pt idx="70">
                  <c:v>69.951999999999998</c:v>
                </c:pt>
                <c:pt idx="71">
                  <c:v>62.21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71.418000000000006</c:v>
                </c:pt>
                <c:pt idx="81">
                  <c:v>72.965999999999994</c:v>
                </c:pt>
                <c:pt idx="82">
                  <c:v>69.951999999999998</c:v>
                </c:pt>
                <c:pt idx="83">
                  <c:v>62.21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27.556999999999988</c:v>
                </c:pt>
                <c:pt idx="9">
                  <c:v>26.248000000000005</c:v>
                </c:pt>
                <c:pt idx="10">
                  <c:v>29.825000000000003</c:v>
                </c:pt>
                <c:pt idx="11">
                  <c:v>29.169000000000004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27.556999999999988</c:v>
                </c:pt>
                <c:pt idx="21">
                  <c:v>26.248000000000005</c:v>
                </c:pt>
                <c:pt idx="22">
                  <c:v>29.825000000000003</c:v>
                </c:pt>
                <c:pt idx="23">
                  <c:v>29.169000000000004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27.556999999999988</c:v>
                </c:pt>
                <c:pt idx="33">
                  <c:v>26.248000000000005</c:v>
                </c:pt>
                <c:pt idx="34">
                  <c:v>29.825000000000003</c:v>
                </c:pt>
                <c:pt idx="35">
                  <c:v>29.169000000000004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27.556999999999988</c:v>
                </c:pt>
                <c:pt idx="45">
                  <c:v>26.248000000000005</c:v>
                </c:pt>
                <c:pt idx="46">
                  <c:v>29.825000000000003</c:v>
                </c:pt>
                <c:pt idx="47">
                  <c:v>29.169000000000004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27.556999999999988</c:v>
                </c:pt>
                <c:pt idx="57">
                  <c:v>26.248000000000005</c:v>
                </c:pt>
                <c:pt idx="58">
                  <c:v>29.825000000000003</c:v>
                </c:pt>
                <c:pt idx="59">
                  <c:v>29.169000000000004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27.556999999999988</c:v>
                </c:pt>
                <c:pt idx="69">
                  <c:v>26.248000000000005</c:v>
                </c:pt>
                <c:pt idx="70">
                  <c:v>29.825000000000003</c:v>
                </c:pt>
                <c:pt idx="71">
                  <c:v>29.169000000000004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27.556999999999988</c:v>
                </c:pt>
                <c:pt idx="81">
                  <c:v>26.248000000000005</c:v>
                </c:pt>
                <c:pt idx="82">
                  <c:v>29.825000000000003</c:v>
                </c:pt>
                <c:pt idx="83">
                  <c:v>29.169000000000004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8746896"/>
        <c:axId val="478747456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53.362000000000002</c:v>
                </c:pt>
                <c:pt idx="37">
                  <c:v>47.26</c:v>
                </c:pt>
                <c:pt idx="38">
                  <c:v>40.182000000000002</c:v>
                </c:pt>
                <c:pt idx="39">
                  <c:v>38.515000000000001</c:v>
                </c:pt>
                <c:pt idx="40">
                  <c:v>46.17</c:v>
                </c:pt>
                <c:pt idx="41">
                  <c:v>56.920999999999999</c:v>
                </c:pt>
                <c:pt idx="42">
                  <c:v>63.698</c:v>
                </c:pt>
                <c:pt idx="43">
                  <c:v>73.896000000000001</c:v>
                </c:pt>
                <c:pt idx="44">
                  <c:v>71.418000000000006</c:v>
                </c:pt>
                <c:pt idx="45">
                  <c:v>72.965999999999994</c:v>
                </c:pt>
                <c:pt idx="46">
                  <c:v>69.951999999999998</c:v>
                </c:pt>
                <c:pt idx="47">
                  <c:v>62.21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63.670999999999999</c:v>
                </c:pt>
                <c:pt idx="60">
                  <c:v>49.573880799999998</c:v>
                </c:pt>
                <c:pt idx="61">
                  <c:v>42.854595400000001</c:v>
                </c:pt>
                <c:pt idx="62">
                  <c:v>42.420070000000003</c:v>
                </c:pt>
                <c:pt idx="63">
                  <c:v>48.970910000000003</c:v>
                </c:pt>
                <c:pt idx="64">
                  <c:v>59.06129</c:v>
                </c:pt>
                <c:pt idx="65">
                  <c:v>68.548689999999993</c:v>
                </c:pt>
                <c:pt idx="66">
                  <c:v>77.422640000000001</c:v>
                </c:pt>
                <c:pt idx="67">
                  <c:v>86.229410000000001</c:v>
                </c:pt>
                <c:pt idx="68">
                  <c:v>91.263450000000006</c:v>
                </c:pt>
                <c:pt idx="69">
                  <c:v>92.853750000000005</c:v>
                </c:pt>
                <c:pt idx="70">
                  <c:v>89.843909999999994</c:v>
                </c:pt>
                <c:pt idx="71">
                  <c:v>79.701669999999993</c:v>
                </c:pt>
                <c:pt idx="72">
                  <c:v>64.549310000000006</c:v>
                </c:pt>
                <c:pt idx="73">
                  <c:v>56.082709999999999</c:v>
                </c:pt>
                <c:pt idx="74">
                  <c:v>55.472160000000002</c:v>
                </c:pt>
                <c:pt idx="75">
                  <c:v>60.536009999999997</c:v>
                </c:pt>
                <c:pt idx="76">
                  <c:v>69.231880000000004</c:v>
                </c:pt>
                <c:pt idx="77">
                  <c:v>77.655119999999997</c:v>
                </c:pt>
                <c:pt idx="78">
                  <c:v>85.545320000000004</c:v>
                </c:pt>
                <c:pt idx="79">
                  <c:v>93.469390000000004</c:v>
                </c:pt>
                <c:pt idx="80">
                  <c:v>97.652190000000004</c:v>
                </c:pt>
                <c:pt idx="81">
                  <c:v>97.735410000000002</c:v>
                </c:pt>
                <c:pt idx="82">
                  <c:v>96.199690000000004</c:v>
                </c:pt>
                <c:pt idx="83">
                  <c:v>85.653639999999996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746896"/>
        <c:axId val="478747456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8748016"/>
        <c:axId val="478748576"/>
      </c:scatterChart>
      <c:dateAx>
        <c:axId val="478746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87474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87474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8746896"/>
        <c:crosses val="autoZero"/>
        <c:crossBetween val="between"/>
        <c:majorUnit val="25"/>
      </c:valAx>
      <c:valAx>
        <c:axId val="47874801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8748576"/>
        <c:crosses val="max"/>
        <c:crossBetween val="midCat"/>
      </c:valAx>
      <c:valAx>
        <c:axId val="4787485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874801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-0.23814438079999967</c:v>
                </c:pt>
                <c:pt idx="2">
                  <c:v>0.26346616709999982</c:v>
                </c:pt>
                <c:pt idx="3">
                  <c:v>0.17714819379999991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9.8945071480000024</c:v>
                </c:pt>
                <c:pt idx="2">
                  <c:v>7.7258811399999985</c:v>
                </c:pt>
                <c:pt idx="3">
                  <c:v>1.4108243929999986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0232368"/>
        <c:axId val="480232928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2.70931673874617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2380017140408348E-2"/>
                  <c:y val="-6.02083926357978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9.6563627672000028</c:v>
                </c:pt>
                <c:pt idx="2">
                  <c:v>7.9893473070999983</c:v>
                </c:pt>
                <c:pt idx="3">
                  <c:v>1.5879725867999985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232368"/>
        <c:axId val="480232928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234048"/>
        <c:axId val="480233488"/>
      </c:scatterChart>
      <c:catAx>
        <c:axId val="4802323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0232928"/>
        <c:crosses val="autoZero"/>
        <c:auto val="1"/>
        <c:lblAlgn val="ctr"/>
        <c:lblOffset val="100"/>
        <c:tickLblSkip val="1"/>
        <c:noMultiLvlLbl val="0"/>
      </c:catAx>
      <c:valAx>
        <c:axId val="480232928"/>
        <c:scaling>
          <c:orientation val="minMax"/>
          <c:max val="12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0232368"/>
        <c:crosses val="autoZero"/>
        <c:crossBetween val="between"/>
        <c:majorUnit val="3"/>
      </c:valAx>
      <c:valAx>
        <c:axId val="480233488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80234048"/>
        <c:crosses val="max"/>
        <c:crossBetween val="midCat"/>
      </c:valAx>
      <c:valAx>
        <c:axId val="480234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02334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94.971977467000002</c:v>
                </c:pt>
                <c:pt idx="23">
                  <c:v>95.027874644999997</c:v>
                </c:pt>
                <c:pt idx="24">
                  <c:v>95.182410000000004</c:v>
                </c:pt>
                <c:pt idx="25">
                  <c:v>96.137150000000005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96.137150000000005</c:v>
                </c:pt>
                <c:pt idx="26">
                  <c:v>96.771649999999994</c:v>
                </c:pt>
                <c:pt idx="27">
                  <c:v>97.082999999999998</c:v>
                </c:pt>
                <c:pt idx="28">
                  <c:v>97.423460000000006</c:v>
                </c:pt>
                <c:pt idx="29">
                  <c:v>97.509140000000002</c:v>
                </c:pt>
                <c:pt idx="30">
                  <c:v>97.821179999999998</c:v>
                </c:pt>
                <c:pt idx="31">
                  <c:v>98.345190000000002</c:v>
                </c:pt>
                <c:pt idx="32">
                  <c:v>98.468059999999994</c:v>
                </c:pt>
                <c:pt idx="33">
                  <c:v>98.753960000000006</c:v>
                </c:pt>
                <c:pt idx="34">
                  <c:v>98.833489999999998</c:v>
                </c:pt>
                <c:pt idx="35">
                  <c:v>98.688940000000002</c:v>
                </c:pt>
                <c:pt idx="36">
                  <c:v>98.722660000000005</c:v>
                </c:pt>
                <c:pt idx="37">
                  <c:v>98.766670000000005</c:v>
                </c:pt>
                <c:pt idx="38">
                  <c:v>98.915999999999997</c:v>
                </c:pt>
                <c:pt idx="39">
                  <c:v>99.033150000000006</c:v>
                </c:pt>
                <c:pt idx="40">
                  <c:v>99.144130000000004</c:v>
                </c:pt>
                <c:pt idx="41">
                  <c:v>99.219380000000001</c:v>
                </c:pt>
                <c:pt idx="42">
                  <c:v>99.208299999999994</c:v>
                </c:pt>
                <c:pt idx="43">
                  <c:v>99.474209999999999</c:v>
                </c:pt>
                <c:pt idx="44">
                  <c:v>99.61009</c:v>
                </c:pt>
                <c:pt idx="45">
                  <c:v>99.656589999999994</c:v>
                </c:pt>
                <c:pt idx="46">
                  <c:v>99.474209999999999</c:v>
                </c:pt>
                <c:pt idx="47">
                  <c:v>99.01276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89.614794237666658</c:v>
                </c:pt>
                <c:pt idx="14">
                  <c:v>89.614794237666658</c:v>
                </c:pt>
                <c:pt idx="15">
                  <c:v>89.614794237666658</c:v>
                </c:pt>
                <c:pt idx="16">
                  <c:v>89.614794237666658</c:v>
                </c:pt>
                <c:pt idx="17">
                  <c:v>89.614794237666658</c:v>
                </c:pt>
                <c:pt idx="18">
                  <c:v>89.614794237666658</c:v>
                </c:pt>
                <c:pt idx="19">
                  <c:v>89.614794237666658</c:v>
                </c:pt>
                <c:pt idx="20">
                  <c:v>89.614794237666658</c:v>
                </c:pt>
                <c:pt idx="21">
                  <c:v>89.614794237666658</c:v>
                </c:pt>
                <c:pt idx="22">
                  <c:v>89.614794237666658</c:v>
                </c:pt>
                <c:pt idx="25">
                  <c:v>97.584802500000009</c:v>
                </c:pt>
                <c:pt idx="26">
                  <c:v>97.584802500000009</c:v>
                </c:pt>
                <c:pt idx="27">
                  <c:v>97.584802500000009</c:v>
                </c:pt>
                <c:pt idx="28">
                  <c:v>97.584802500000009</c:v>
                </c:pt>
                <c:pt idx="29">
                  <c:v>97.584802500000009</c:v>
                </c:pt>
                <c:pt idx="30">
                  <c:v>97.584802500000009</c:v>
                </c:pt>
                <c:pt idx="31">
                  <c:v>97.584802500000009</c:v>
                </c:pt>
                <c:pt idx="32">
                  <c:v>97.584802500000009</c:v>
                </c:pt>
                <c:pt idx="33">
                  <c:v>97.584802500000009</c:v>
                </c:pt>
                <c:pt idx="34">
                  <c:v>97.584802500000009</c:v>
                </c:pt>
                <c:pt idx="37">
                  <c:v>99.186512500000006</c:v>
                </c:pt>
                <c:pt idx="38">
                  <c:v>99.186512500000006</c:v>
                </c:pt>
                <c:pt idx="39">
                  <c:v>99.186512500000006</c:v>
                </c:pt>
                <c:pt idx="40">
                  <c:v>99.186512500000006</c:v>
                </c:pt>
                <c:pt idx="41">
                  <c:v>99.186512500000006</c:v>
                </c:pt>
                <c:pt idx="42">
                  <c:v>99.186512500000006</c:v>
                </c:pt>
                <c:pt idx="43">
                  <c:v>99.186512500000006</c:v>
                </c:pt>
                <c:pt idx="44">
                  <c:v>99.186512500000006</c:v>
                </c:pt>
                <c:pt idx="45">
                  <c:v>99.186512500000006</c:v>
                </c:pt>
                <c:pt idx="46">
                  <c:v>99.186512500000006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0237968"/>
        <c:axId val="480238528"/>
      </c:lineChart>
      <c:catAx>
        <c:axId val="480237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02385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80238528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0237968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3.7264076799999977</c:v>
                </c:pt>
                <c:pt idx="2">
                  <c:v>0.58811739700000132</c:v>
                </c:pt>
                <c:pt idx="3">
                  <c:v>0.41118667499999972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0.87226849299999998</c:v>
                </c:pt>
                <c:pt idx="2">
                  <c:v>0.52377167099999866</c:v>
                </c:pt>
                <c:pt idx="3">
                  <c:v>0.18564498900000004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2.4359863013000016</c:v>
                </c:pt>
                <c:pt idx="2">
                  <c:v>-0.21189858630000202</c:v>
                </c:pt>
                <c:pt idx="3">
                  <c:v>-0.73908267569999708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0.70972876569999244</c:v>
                </c:pt>
                <c:pt idx="2">
                  <c:v>0.60410973630001763</c:v>
                </c:pt>
                <c:pt idx="3">
                  <c:v>0.25515415169999756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0245248"/>
        <c:axId val="479778960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5.91169853768278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14782527184101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7.7443912399999917</c:v>
                </c:pt>
                <c:pt idx="2">
                  <c:v>1.5041002180000156</c:v>
                </c:pt>
                <c:pt idx="3">
                  <c:v>0.11290314000000023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245248"/>
        <c:axId val="479778960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9780080"/>
        <c:axId val="479779520"/>
      </c:scatterChart>
      <c:catAx>
        <c:axId val="48024524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778960"/>
        <c:crosses val="autoZero"/>
        <c:auto val="1"/>
        <c:lblAlgn val="ctr"/>
        <c:lblOffset val="100"/>
        <c:tickLblSkip val="1"/>
        <c:noMultiLvlLbl val="0"/>
      </c:catAx>
      <c:valAx>
        <c:axId val="479778960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0245248"/>
        <c:crosses val="autoZero"/>
        <c:crossBetween val="between"/>
        <c:majorUnit val="2"/>
      </c:valAx>
      <c:valAx>
        <c:axId val="47977952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79780080"/>
        <c:crosses val="max"/>
        <c:crossBetween val="midCat"/>
      </c:valAx>
      <c:valAx>
        <c:axId val="479780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9779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106.72300539</c:v>
                </c:pt>
                <c:pt idx="13">
                  <c:v>96.410481035999993</c:v>
                </c:pt>
                <c:pt idx="14">
                  <c:v>89.397213742000005</c:v>
                </c:pt>
                <c:pt idx="15">
                  <c:v>77.818963366999995</c:v>
                </c:pt>
                <c:pt idx="16">
                  <c:v>66.002598000000006</c:v>
                </c:pt>
                <c:pt idx="17">
                  <c:v>68.264609433000004</c:v>
                </c:pt>
                <c:pt idx="18">
                  <c:v>75.628918838999994</c:v>
                </c:pt>
                <c:pt idx="19">
                  <c:v>74.478131097000002</c:v>
                </c:pt>
                <c:pt idx="20">
                  <c:v>71.877170867000004</c:v>
                </c:pt>
                <c:pt idx="21">
                  <c:v>73.412746709999993</c:v>
                </c:pt>
                <c:pt idx="22">
                  <c:v>89.630633900000007</c:v>
                </c:pt>
                <c:pt idx="23">
                  <c:v>95.815286032000003</c:v>
                </c:pt>
                <c:pt idx="24">
                  <c:v>107.5371865</c:v>
                </c:pt>
                <c:pt idx="25">
                  <c:v>104.7751985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104.7751985</c:v>
                </c:pt>
                <c:pt idx="26">
                  <c:v>91.634860000000003</c:v>
                </c:pt>
                <c:pt idx="27">
                  <c:v>77.304220000000001</c:v>
                </c:pt>
                <c:pt idx="28">
                  <c:v>69.718459999999993</c:v>
                </c:pt>
                <c:pt idx="29">
                  <c:v>71.212549999999993</c:v>
                </c:pt>
                <c:pt idx="30">
                  <c:v>75.883529999999993</c:v>
                </c:pt>
                <c:pt idx="31">
                  <c:v>76.537869999999998</c:v>
                </c:pt>
                <c:pt idx="32">
                  <c:v>70.573599999999999</c:v>
                </c:pt>
                <c:pt idx="33">
                  <c:v>73.600610000000003</c:v>
                </c:pt>
                <c:pt idx="34">
                  <c:v>85.065610000000007</c:v>
                </c:pt>
                <c:pt idx="35">
                  <c:v>100.0243</c:v>
                </c:pt>
                <c:pt idx="36">
                  <c:v>106.8981</c:v>
                </c:pt>
                <c:pt idx="37">
                  <c:v>102.0706</c:v>
                </c:pt>
                <c:pt idx="38">
                  <c:v>90.247100000000003</c:v>
                </c:pt>
                <c:pt idx="39">
                  <c:v>76.230959999999996</c:v>
                </c:pt>
                <c:pt idx="40">
                  <c:v>70.375510000000006</c:v>
                </c:pt>
                <c:pt idx="41">
                  <c:v>72.532589999999999</c:v>
                </c:pt>
                <c:pt idx="42">
                  <c:v>77.667410000000004</c:v>
                </c:pt>
                <c:pt idx="43">
                  <c:v>78.138069999999999</c:v>
                </c:pt>
                <c:pt idx="44">
                  <c:v>71.927819999999997</c:v>
                </c:pt>
                <c:pt idx="45">
                  <c:v>74.067049999999995</c:v>
                </c:pt>
                <c:pt idx="46">
                  <c:v>84.695989999999995</c:v>
                </c:pt>
                <c:pt idx="47">
                  <c:v>99.530829999999995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82.121646534416669</c:v>
                </c:pt>
                <c:pt idx="14">
                  <c:v>82.121646534416669</c:v>
                </c:pt>
                <c:pt idx="15">
                  <c:v>82.121646534416669</c:v>
                </c:pt>
                <c:pt idx="16">
                  <c:v>82.121646534416669</c:v>
                </c:pt>
                <c:pt idx="17">
                  <c:v>82.121646534416669</c:v>
                </c:pt>
                <c:pt idx="18">
                  <c:v>82.121646534416669</c:v>
                </c:pt>
                <c:pt idx="19">
                  <c:v>82.121646534416669</c:v>
                </c:pt>
                <c:pt idx="20">
                  <c:v>82.121646534416669</c:v>
                </c:pt>
                <c:pt idx="21">
                  <c:v>82.121646534416669</c:v>
                </c:pt>
                <c:pt idx="22">
                  <c:v>82.121646534416669</c:v>
                </c:pt>
                <c:pt idx="25">
                  <c:v>83.655666249999996</c:v>
                </c:pt>
                <c:pt idx="26">
                  <c:v>83.655666249999996</c:v>
                </c:pt>
                <c:pt idx="27">
                  <c:v>83.655666249999996</c:v>
                </c:pt>
                <c:pt idx="28">
                  <c:v>83.655666249999996</c:v>
                </c:pt>
                <c:pt idx="29">
                  <c:v>83.655666249999996</c:v>
                </c:pt>
                <c:pt idx="30">
                  <c:v>83.655666249999996</c:v>
                </c:pt>
                <c:pt idx="31">
                  <c:v>83.655666249999996</c:v>
                </c:pt>
                <c:pt idx="32">
                  <c:v>83.655666249999996</c:v>
                </c:pt>
                <c:pt idx="33">
                  <c:v>83.655666249999996</c:v>
                </c:pt>
                <c:pt idx="34">
                  <c:v>83.655666249999996</c:v>
                </c:pt>
                <c:pt idx="37">
                  <c:v>83.698502500000004</c:v>
                </c:pt>
                <c:pt idx="38">
                  <c:v>83.698502500000004</c:v>
                </c:pt>
                <c:pt idx="39">
                  <c:v>83.698502500000004</c:v>
                </c:pt>
                <c:pt idx="40">
                  <c:v>83.698502500000004</c:v>
                </c:pt>
                <c:pt idx="41">
                  <c:v>83.698502500000004</c:v>
                </c:pt>
                <c:pt idx="42">
                  <c:v>83.698502500000004</c:v>
                </c:pt>
                <c:pt idx="43">
                  <c:v>83.698502500000004</c:v>
                </c:pt>
                <c:pt idx="44">
                  <c:v>83.698502500000004</c:v>
                </c:pt>
                <c:pt idx="45">
                  <c:v>83.698502500000004</c:v>
                </c:pt>
                <c:pt idx="46">
                  <c:v>83.698502500000004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9784000"/>
        <c:axId val="479784560"/>
      </c:lineChart>
      <c:catAx>
        <c:axId val="479784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7845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79784560"/>
        <c:scaling>
          <c:orientation val="minMax"/>
          <c:max val="16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79784000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9.0154945054999995</c:v>
                </c:pt>
                <c:pt idx="14">
                  <c:v>7.1957608695999999</c:v>
                </c:pt>
                <c:pt idx="15">
                  <c:v>0</c:v>
                </c:pt>
                <c:pt idx="16">
                  <c:v>0</c:v>
                </c:pt>
                <c:pt idx="17">
                  <c:v>8.8574175824000001</c:v>
                </c:pt>
                <c:pt idx="18">
                  <c:v>8.2200760870000007</c:v>
                </c:pt>
                <c:pt idx="19">
                  <c:v>0</c:v>
                </c:pt>
                <c:pt idx="20">
                  <c:v>0</c:v>
                </c:pt>
                <c:pt idx="21">
                  <c:v>12.539434396000001</c:v>
                </c:pt>
                <c:pt idx="22">
                  <c:v>10.292785803999999</c:v>
                </c:pt>
                <c:pt idx="23">
                  <c:v>0</c:v>
                </c:pt>
                <c:pt idx="24">
                  <c:v>0</c:v>
                </c:pt>
                <c:pt idx="25">
                  <c:v>11.136646923000001</c:v>
                </c:pt>
                <c:pt idx="26">
                  <c:v>8.190250163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-13.737655556</c:v>
                </c:pt>
                <c:pt idx="13">
                  <c:v>0</c:v>
                </c:pt>
                <c:pt idx="14">
                  <c:v>0</c:v>
                </c:pt>
                <c:pt idx="15">
                  <c:v>-5.7643586957000004</c:v>
                </c:pt>
                <c:pt idx="16">
                  <c:v>-18.314755556000001</c:v>
                </c:pt>
                <c:pt idx="17">
                  <c:v>0</c:v>
                </c:pt>
                <c:pt idx="18">
                  <c:v>0</c:v>
                </c:pt>
                <c:pt idx="19">
                  <c:v>-2.5522608696</c:v>
                </c:pt>
                <c:pt idx="20">
                  <c:v>-16.901156710999999</c:v>
                </c:pt>
                <c:pt idx="21">
                  <c:v>0</c:v>
                </c:pt>
                <c:pt idx="22">
                  <c:v>0</c:v>
                </c:pt>
                <c:pt idx="23">
                  <c:v>-2.4621680435000002</c:v>
                </c:pt>
                <c:pt idx="24">
                  <c:v>-15.75757967</c:v>
                </c:pt>
                <c:pt idx="25">
                  <c:v>0</c:v>
                </c:pt>
                <c:pt idx="26">
                  <c:v>0</c:v>
                </c:pt>
                <c:pt idx="27">
                  <c:v>-3.0597805652000001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479792960"/>
        <c:axId val="479793520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792960"/>
        <c:axId val="47979352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84.956380435</c:v>
                      </c:pt>
                      <c:pt idx="19">
                        <c:v>88.032565216999998</c:v>
                      </c:pt>
                      <c:pt idx="20">
                        <c:v>89.342714333000004</c:v>
                      </c:pt>
                      <c:pt idx="21">
                        <c:v>90.524638241999995</c:v>
                      </c:pt>
                      <c:pt idx="22">
                        <c:v>91.285767500000006</c:v>
                      </c:pt>
                      <c:pt idx="23">
                        <c:v>91.746478695999997</c:v>
                      </c:pt>
                      <c:pt idx="24">
                        <c:v>91.738912857000003</c:v>
                      </c:pt>
                      <c:pt idx="25">
                        <c:v>91.996021428999995</c:v>
                      </c:pt>
                      <c:pt idx="26">
                        <c:v>92.222029565</c:v>
                      </c:pt>
                      <c:pt idx="27">
                        <c:v>92.126605542999997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97.546891799999997</c:v>
                      </c:pt>
                      <c:pt idx="17">
                        <c:v>70.643821121000002</c:v>
                      </c:pt>
                      <c:pt idx="18">
                        <c:v>74.017757325999995</c:v>
                      </c:pt>
                      <c:pt idx="19">
                        <c:v>86.249869912999998</c:v>
                      </c:pt>
                      <c:pt idx="20">
                        <c:v>101.20043333</c:v>
                      </c:pt>
                      <c:pt idx="21">
                        <c:v>72.711817143000005</c:v>
                      </c:pt>
                      <c:pt idx="22">
                        <c:v>74.372515217</c:v>
                      </c:pt>
                      <c:pt idx="23">
                        <c:v>86.242831629999998</c:v>
                      </c:pt>
                      <c:pt idx="24">
                        <c:v>99.687347252999999</c:v>
                      </c:pt>
                      <c:pt idx="25">
                        <c:v>73.017003407000004</c:v>
                      </c:pt>
                      <c:pt idx="26">
                        <c:v>75.954396521999996</c:v>
                      </c:pt>
                      <c:pt idx="27">
                        <c:v>86.113195434999994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7.6511142065</c:v>
                      </c:pt>
                      <c:pt idx="19">
                        <c:v>7.4433230109000004</c:v>
                      </c:pt>
                      <c:pt idx="20">
                        <c:v>8.7697926444000007</c:v>
                      </c:pt>
                      <c:pt idx="21">
                        <c:v>6.5686779780000002</c:v>
                      </c:pt>
                      <c:pt idx="22">
                        <c:v>6.2667645325999999</c:v>
                      </c:pt>
                      <c:pt idx="23">
                        <c:v>7.3114967934999999</c:v>
                      </c:pt>
                      <c:pt idx="24">
                        <c:v>8.5603573406999995</c:v>
                      </c:pt>
                      <c:pt idx="25">
                        <c:v>6.3047110769000003</c:v>
                      </c:pt>
                      <c:pt idx="26">
                        <c:v>6.3101851956999999</c:v>
                      </c:pt>
                      <c:pt idx="27">
                        <c:v>6.8176084348000003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-13.737655556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-5.7643586957000004</c:v>
                      </c:pt>
                      <c:pt idx="16">
                        <c:v>-18.314755556000001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-2.5522608696</c:v>
                      </c:pt>
                      <c:pt idx="20">
                        <c:v>-16.901156710999999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-2.4621680435000002</c:v>
                      </c:pt>
                      <c:pt idx="24">
                        <c:v>-15.75757967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-3.0597805652000001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9792960"/>
        <c:axId val="479793520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9.9860906521999997</c:v>
                      </c:pt>
                      <c:pt idx="19">
                        <c:v>10.92121113</c:v>
                      </c:pt>
                      <c:pt idx="20">
                        <c:v>12.027799999999999</c:v>
                      </c:pt>
                      <c:pt idx="21">
                        <c:v>11.740385055000001</c:v>
                      </c:pt>
                      <c:pt idx="22">
                        <c:v>12.809962065000001</c:v>
                      </c:pt>
                      <c:pt idx="23">
                        <c:v>14.479487717</c:v>
                      </c:pt>
                      <c:pt idx="24">
                        <c:v>16.467645054999998</c:v>
                      </c:pt>
                      <c:pt idx="25">
                        <c:v>14.302403626</c:v>
                      </c:pt>
                      <c:pt idx="26">
                        <c:v>14.206034674</c:v>
                      </c:pt>
                      <c:pt idx="27">
                        <c:v>15.643357826000001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-0.56420273330000015</c:v>
                      </c:pt>
                      <c:pt idx="17">
                        <c:v>-1.2126997583000003</c:v>
                      </c:pt>
                      <c:pt idx="18">
                        <c:v>-2.3349764456999997</c:v>
                      </c:pt>
                      <c:pt idx="19">
                        <c:v>-3.4778881190999993</c:v>
                      </c:pt>
                      <c:pt idx="20">
                        <c:v>-3.2580073555999984</c:v>
                      </c:pt>
                      <c:pt idx="21">
                        <c:v>-5.1717070770000007</c:v>
                      </c:pt>
                      <c:pt idx="22">
                        <c:v>-6.5431975324000007</c:v>
                      </c:pt>
                      <c:pt idx="23">
                        <c:v>-7.1679909234999997</c:v>
                      </c:pt>
                      <c:pt idx="24">
                        <c:v>-7.9072877142999989</c:v>
                      </c:pt>
                      <c:pt idx="25">
                        <c:v>-7.9976925490999999</c:v>
                      </c:pt>
                      <c:pt idx="26">
                        <c:v>-7.8958494782999997</c:v>
                      </c:pt>
                      <c:pt idx="27">
                        <c:v>-8.8257493912000005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79792960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79793520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79793520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7979296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84.956380435</c:v>
                </c:pt>
                <c:pt idx="19">
                  <c:v>88.032565216999998</c:v>
                </c:pt>
                <c:pt idx="20">
                  <c:v>89.342714333000004</c:v>
                </c:pt>
                <c:pt idx="21">
                  <c:v>90.524638241999995</c:v>
                </c:pt>
                <c:pt idx="22">
                  <c:v>91.285767500000006</c:v>
                </c:pt>
                <c:pt idx="23">
                  <c:v>91.746478695999997</c:v>
                </c:pt>
                <c:pt idx="24">
                  <c:v>91.738912857000003</c:v>
                </c:pt>
                <c:pt idx="25">
                  <c:v>91.996021428999995</c:v>
                </c:pt>
                <c:pt idx="26">
                  <c:v>92.222029565</c:v>
                </c:pt>
                <c:pt idx="27">
                  <c:v>92.126605542999997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97.546891799999997</c:v>
                </c:pt>
                <c:pt idx="17">
                  <c:v>70.643821121000002</c:v>
                </c:pt>
                <c:pt idx="18">
                  <c:v>74.017757325999995</c:v>
                </c:pt>
                <c:pt idx="19">
                  <c:v>86.249869912999998</c:v>
                </c:pt>
                <c:pt idx="20">
                  <c:v>101.20043333</c:v>
                </c:pt>
                <c:pt idx="21">
                  <c:v>72.711817143000005</c:v>
                </c:pt>
                <c:pt idx="22">
                  <c:v>74.372515217</c:v>
                </c:pt>
                <c:pt idx="23">
                  <c:v>86.242831629999998</c:v>
                </c:pt>
                <c:pt idx="24">
                  <c:v>99.687347252999999</c:v>
                </c:pt>
                <c:pt idx="25">
                  <c:v>73.017003407000004</c:v>
                </c:pt>
                <c:pt idx="26">
                  <c:v>75.954396521999996</c:v>
                </c:pt>
                <c:pt idx="27">
                  <c:v>86.113195434999994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-0.56420273330000015</c:v>
                </c:pt>
                <c:pt idx="17">
                  <c:v>-1.2126997583000003</c:v>
                </c:pt>
                <c:pt idx="18">
                  <c:v>-2.3349764456999997</c:v>
                </c:pt>
                <c:pt idx="19">
                  <c:v>-3.4778881190999993</c:v>
                </c:pt>
                <c:pt idx="20">
                  <c:v>-3.2580073555999984</c:v>
                </c:pt>
                <c:pt idx="21">
                  <c:v>-5.1717070770000007</c:v>
                </c:pt>
                <c:pt idx="22">
                  <c:v>-6.5431975324000007</c:v>
                </c:pt>
                <c:pt idx="23">
                  <c:v>-7.1679909234999997</c:v>
                </c:pt>
                <c:pt idx="24">
                  <c:v>-7.9072877142999989</c:v>
                </c:pt>
                <c:pt idx="25">
                  <c:v>-7.9976925490999999</c:v>
                </c:pt>
                <c:pt idx="26">
                  <c:v>-7.8958494782999997</c:v>
                </c:pt>
                <c:pt idx="27">
                  <c:v>-8.8257493912000005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800800"/>
        <c:axId val="479801360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7.6511142065</c:v>
                      </c:pt>
                      <c:pt idx="19">
                        <c:v>7.4433230109000004</c:v>
                      </c:pt>
                      <c:pt idx="20">
                        <c:v>8.7697926444000007</c:v>
                      </c:pt>
                      <c:pt idx="21">
                        <c:v>6.5686779780000002</c:v>
                      </c:pt>
                      <c:pt idx="22">
                        <c:v>6.2667645325999999</c:v>
                      </c:pt>
                      <c:pt idx="23">
                        <c:v>7.3114967934999999</c:v>
                      </c:pt>
                      <c:pt idx="24">
                        <c:v>8.5603573406999995</c:v>
                      </c:pt>
                      <c:pt idx="25">
                        <c:v>6.3047110769000003</c:v>
                      </c:pt>
                      <c:pt idx="26">
                        <c:v>6.3101851956999999</c:v>
                      </c:pt>
                      <c:pt idx="27">
                        <c:v>6.8176084348000003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-13.737655556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-5.7643586957000004</c:v>
                      </c:pt>
                      <c:pt idx="16">
                        <c:v>-18.314755556000001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-2.5522608696</c:v>
                      </c:pt>
                      <c:pt idx="20">
                        <c:v>-16.901156710999999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-2.4621680435000002</c:v>
                      </c:pt>
                      <c:pt idx="24">
                        <c:v>-15.75757967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-3.0597805652000001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9800800"/>
        <c:axId val="479801360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9.9860906521999997</c:v>
                      </c:pt>
                      <c:pt idx="19">
                        <c:v>10.92121113</c:v>
                      </c:pt>
                      <c:pt idx="20">
                        <c:v>12.027799999999999</c:v>
                      </c:pt>
                      <c:pt idx="21">
                        <c:v>11.740385055000001</c:v>
                      </c:pt>
                      <c:pt idx="22">
                        <c:v>12.809962065000001</c:v>
                      </c:pt>
                      <c:pt idx="23">
                        <c:v>14.479487717</c:v>
                      </c:pt>
                      <c:pt idx="24">
                        <c:v>16.467645054999998</c:v>
                      </c:pt>
                      <c:pt idx="25">
                        <c:v>14.302403626</c:v>
                      </c:pt>
                      <c:pt idx="26">
                        <c:v>14.206034674</c:v>
                      </c:pt>
                      <c:pt idx="27">
                        <c:v>15.643357826000001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7980080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479801360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79801360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7980080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7.7718859890000003</c:v>
                </c:pt>
                <c:pt idx="3">
                  <c:v>7.0011273698999998</c:v>
                </c:pt>
                <c:pt idx="4">
                  <c:v>6.7775392103999996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0.20163256986</c:v>
                </c:pt>
                <c:pt idx="3">
                  <c:v>0.22142346269999999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-6.9117778521000002</c:v>
                </c:pt>
                <c:pt idx="3">
                  <c:v>-7.7172670521000004</c:v>
                </c:pt>
                <c:pt idx="4">
                  <c:v>-8.3978018797999994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-2.9693483753000001</c:v>
                </c:pt>
                <c:pt idx="3">
                  <c:v>-5.0539830136999999</c:v>
                </c:pt>
                <c:pt idx="4">
                  <c:v>-6.7557998634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9806960"/>
        <c:axId val="479807520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-1.9076076685399999</c:v>
                </c:pt>
                <c:pt idx="3">
                  <c:v>-5.5486992332000007</c:v>
                </c:pt>
                <c:pt idx="4">
                  <c:v>-8.1577594481000002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806960"/>
        <c:axId val="479807520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9808640"/>
        <c:axId val="479808080"/>
      </c:scatterChart>
      <c:dateAx>
        <c:axId val="479806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9807520"/>
        <c:crosses val="autoZero"/>
        <c:auto val="0"/>
        <c:lblOffset val="100"/>
        <c:baseTimeUnit val="days"/>
      </c:dateAx>
      <c:valAx>
        <c:axId val="47980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9806960"/>
        <c:crosses val="autoZero"/>
        <c:crossBetween val="between"/>
      </c:valAx>
      <c:valAx>
        <c:axId val="479808080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79808640"/>
        <c:crosses val="max"/>
        <c:crossBetween val="midCat"/>
      </c:valAx>
      <c:valAx>
        <c:axId val="479808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980808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-0.20015932640796985</c:v>
                </c:pt>
                <c:pt idx="1">
                  <c:v>-0.36242021532365221</c:v>
                </c:pt>
                <c:pt idx="2">
                  <c:v>-0.48158571362918423</c:v>
                </c:pt>
                <c:pt idx="3">
                  <c:v>-0.42193887203327485</c:v>
                </c:pt>
                <c:pt idx="4">
                  <c:v>-0.31358515559121969</c:v>
                </c:pt>
                <c:pt idx="5">
                  <c:v>-0.22511771943525571</c:v>
                </c:pt>
                <c:pt idx="6">
                  <c:v>-0.14764019144492813</c:v>
                </c:pt>
                <c:pt idx="7">
                  <c:v>-9.638454329458368E-2</c:v>
                </c:pt>
                <c:pt idx="8">
                  <c:v>-6.3966454981799981E-2</c:v>
                </c:pt>
                <c:pt idx="9">
                  <c:v>-3.5453283476447606E-2</c:v>
                </c:pt>
                <c:pt idx="10">
                  <c:v>-5.1810652104366972E-2</c:v>
                </c:pt>
                <c:pt idx="11">
                  <c:v>-9.0913621964631153E-3</c:v>
                </c:pt>
                <c:pt idx="12">
                  <c:v>2.032716429658521E-4</c:v>
                </c:pt>
                <c:pt idx="13">
                  <c:v>-0.1150573004473201</c:v>
                </c:pt>
                <c:pt idx="14">
                  <c:v>-0.11020030041433948</c:v>
                </c:pt>
                <c:pt idx="15">
                  <c:v>-2.8007543557321712E-2</c:v>
                </c:pt>
                <c:pt idx="16">
                  <c:v>1.4244776229534128E-2</c:v>
                </c:pt>
                <c:pt idx="17">
                  <c:v>2.2576460254979169E-2</c:v>
                </c:pt>
                <c:pt idx="18">
                  <c:v>3.8620912348831471E-2</c:v>
                </c:pt>
                <c:pt idx="19">
                  <c:v>5.8080477061259073E-2</c:v>
                </c:pt>
                <c:pt idx="20">
                  <c:v>6.1463172566242674E-2</c:v>
                </c:pt>
                <c:pt idx="21">
                  <c:v>6.0001690720172585E-2</c:v>
                </c:pt>
                <c:pt idx="22">
                  <c:v>8.6522968343754725E-2</c:v>
                </c:pt>
                <c:pt idx="23">
                  <c:v>0.15665092134425973</c:v>
                </c:pt>
                <c:pt idx="24">
                  <c:v>0.22083029069922522</c:v>
                </c:pt>
                <c:pt idx="25">
                  <c:v>0.34652571041768843</c:v>
                </c:pt>
                <c:pt idx="26">
                  <c:v>0.50347580842176054</c:v>
                </c:pt>
                <c:pt idx="27">
                  <c:v>0.43409984968177318</c:v>
                </c:pt>
                <c:pt idx="28">
                  <c:v>0.31535012148385899</c:v>
                </c:pt>
                <c:pt idx="29">
                  <c:v>0.23102992663197175</c:v>
                </c:pt>
                <c:pt idx="30">
                  <c:v>0.17844956770328246</c:v>
                </c:pt>
                <c:pt idx="31">
                  <c:v>0.12326134520642151</c:v>
                </c:pt>
                <c:pt idx="32">
                  <c:v>8.8213860769189356E-2</c:v>
                </c:pt>
                <c:pt idx="33">
                  <c:v>7.8942704053093005E-2</c:v>
                </c:pt>
                <c:pt idx="34">
                  <c:v>0.10029092023508479</c:v>
                </c:pt>
                <c:pt idx="35">
                  <c:v>4.0031646268408938E-2</c:v>
                </c:pt>
                <c:pt idx="36">
                  <c:v>8.9555120147585487E-2</c:v>
                </c:pt>
                <c:pt idx="37">
                  <c:v>0.24187595007058649</c:v>
                </c:pt>
                <c:pt idx="38">
                  <c:v>0.24719359309579159</c:v>
                </c:pt>
                <c:pt idx="39">
                  <c:v>0.24203619671576626</c:v>
                </c:pt>
                <c:pt idx="40">
                  <c:v>0.16468902863641866</c:v>
                </c:pt>
                <c:pt idx="41">
                  <c:v>0.12314240377159691</c:v>
                </c:pt>
                <c:pt idx="42">
                  <c:v>8.4693234867661449E-2</c:v>
                </c:pt>
                <c:pt idx="43">
                  <c:v>6.0778203959512167E-2</c:v>
                </c:pt>
                <c:pt idx="44">
                  <c:v>4.7702638056471569E-2</c:v>
                </c:pt>
                <c:pt idx="45">
                  <c:v>2.6181103018527052E-2</c:v>
                </c:pt>
                <c:pt idx="46">
                  <c:v>2.6325981958861489E-2</c:v>
                </c:pt>
                <c:pt idx="47">
                  <c:v>-4.3356207898822885E-2</c:v>
                </c:pt>
                <c:pt idx="48">
                  <c:v>-0.11042935608180693</c:v>
                </c:pt>
                <c:pt idx="49">
                  <c:v>-0.11092414471730194</c:v>
                </c:pt>
                <c:pt idx="50">
                  <c:v>-0.15888338747402808</c:v>
                </c:pt>
                <c:pt idx="51">
                  <c:v>-0.22618963080694265</c:v>
                </c:pt>
                <c:pt idx="52">
                  <c:v>-0.18069877075859209</c:v>
                </c:pt>
                <c:pt idx="53">
                  <c:v>-0.15163107122329123</c:v>
                </c:pt>
                <c:pt idx="54">
                  <c:v>-0.15412352347484715</c:v>
                </c:pt>
                <c:pt idx="55">
                  <c:v>-0.14573548293260963</c:v>
                </c:pt>
                <c:pt idx="56">
                  <c:v>-0.13341321641010417</c:v>
                </c:pt>
                <c:pt idx="57">
                  <c:v>-0.12967221431534481</c:v>
                </c:pt>
                <c:pt idx="58">
                  <c:v>-0.16132921843333392</c:v>
                </c:pt>
                <c:pt idx="59">
                  <c:v>-0.14423499751738311</c:v>
                </c:pt>
                <c:pt idx="60">
                  <c:v>-0.15758815166491202</c:v>
                </c:pt>
                <c:pt idx="61">
                  <c:v>-0.23248907999959612</c:v>
                </c:pt>
                <c:pt idx="62">
                  <c:v>-0.27937626533213678</c:v>
                </c:pt>
                <c:pt idx="63">
                  <c:v>-0.21338683281718474</c:v>
                </c:pt>
                <c:pt idx="64">
                  <c:v>-0.1450358349891252</c:v>
                </c:pt>
                <c:pt idx="65">
                  <c:v>-9.8646313430826527E-2</c:v>
                </c:pt>
                <c:pt idx="66">
                  <c:v>-8.1021513155357217E-2</c:v>
                </c:pt>
                <c:pt idx="67">
                  <c:v>-6.5376514545986919E-2</c:v>
                </c:pt>
                <c:pt idx="68">
                  <c:v>-3.6735563715516006E-2</c:v>
                </c:pt>
                <c:pt idx="69">
                  <c:v>-2.4078565572355548E-2</c:v>
                </c:pt>
                <c:pt idx="70">
                  <c:v>-1.2329094530344253E-2</c:v>
                </c:pt>
                <c:pt idx="71">
                  <c:v>-3.6854401298153316E-2</c:v>
                </c:pt>
                <c:pt idx="72">
                  <c:v>-3.7298933721394367E-2</c:v>
                </c:pt>
                <c:pt idx="73">
                  <c:v>-4.5262810577775703E-2</c:v>
                </c:pt>
                <c:pt idx="74">
                  <c:v>-2.0827639086759775E-2</c:v>
                </c:pt>
                <c:pt idx="75">
                  <c:v>6.1449961051696089E-3</c:v>
                </c:pt>
                <c:pt idx="76">
                  <c:v>1.7981172041649174E-2</c:v>
                </c:pt>
                <c:pt idx="77">
                  <c:v>1.7234709533176407E-2</c:v>
                </c:pt>
                <c:pt idx="78">
                  <c:v>-1.3360174434482452E-3</c:v>
                </c:pt>
                <c:pt idx="79">
                  <c:v>-9.0852522173912043E-3</c:v>
                </c:pt>
                <c:pt idx="80">
                  <c:v>-5.4624493539964236E-3</c:v>
                </c:pt>
                <c:pt idx="81">
                  <c:v>-7.4776186615067575E-3</c:v>
                </c:pt>
                <c:pt idx="82">
                  <c:v>4.7624346942987117E-4</c:v>
                </c:pt>
                <c:pt idx="83">
                  <c:v>-2.0608875213640854E-2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85037696"/>
        <c:axId val="485038256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039376"/>
        <c:axId val="485038816"/>
      </c:scatterChart>
      <c:catAx>
        <c:axId val="48503769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485038256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485038256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485037696"/>
        <c:crosses val="max"/>
        <c:crossBetween val="between"/>
        <c:majorUnit val="0.25"/>
      </c:valAx>
      <c:valAx>
        <c:axId val="48503881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485039376"/>
        <c:crosses val="autoZero"/>
        <c:crossBetween val="midCat"/>
        <c:majorUnit val="0.25"/>
      </c:valAx>
      <c:valAx>
        <c:axId val="48503937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503881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2381.7190000000001</c:v>
                </c:pt>
                <c:pt idx="7">
                  <c:v>2617.2020000000002</c:v>
                </c:pt>
                <c:pt idx="8">
                  <c:v>2950.5630000000001</c:v>
                </c:pt>
                <c:pt idx="9">
                  <c:v>3236.8580000000002</c:v>
                </c:pt>
                <c:pt idx="10">
                  <c:v>3031.0549999999998</c:v>
                </c:pt>
                <c:pt idx="11">
                  <c:v>2712.8110000000001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2381.7190000000001</c:v>
                </c:pt>
                <c:pt idx="19">
                  <c:v>2617.2020000000002</c:v>
                </c:pt>
                <c:pt idx="20">
                  <c:v>2950.5630000000001</c:v>
                </c:pt>
                <c:pt idx="21">
                  <c:v>3236.8580000000002</c:v>
                </c:pt>
                <c:pt idx="22">
                  <c:v>3031.0549999999998</c:v>
                </c:pt>
                <c:pt idx="23">
                  <c:v>2712.8110000000001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2381.7190000000001</c:v>
                </c:pt>
                <c:pt idx="31">
                  <c:v>2617.2020000000002</c:v>
                </c:pt>
                <c:pt idx="32">
                  <c:v>2950.5630000000001</c:v>
                </c:pt>
                <c:pt idx="33">
                  <c:v>3236.8580000000002</c:v>
                </c:pt>
                <c:pt idx="34">
                  <c:v>3031.0549999999998</c:v>
                </c:pt>
                <c:pt idx="35">
                  <c:v>2712.8110000000001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2381.7190000000001</c:v>
                </c:pt>
                <c:pt idx="43">
                  <c:v>2617.2020000000002</c:v>
                </c:pt>
                <c:pt idx="44">
                  <c:v>2950.5630000000001</c:v>
                </c:pt>
                <c:pt idx="45">
                  <c:v>3236.8580000000002</c:v>
                </c:pt>
                <c:pt idx="46">
                  <c:v>3031.0549999999998</c:v>
                </c:pt>
                <c:pt idx="47">
                  <c:v>2712.8110000000001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2381.7190000000001</c:v>
                </c:pt>
                <c:pt idx="55">
                  <c:v>2617.2020000000002</c:v>
                </c:pt>
                <c:pt idx="56">
                  <c:v>2950.5630000000001</c:v>
                </c:pt>
                <c:pt idx="57">
                  <c:v>3236.8580000000002</c:v>
                </c:pt>
                <c:pt idx="58">
                  <c:v>3031.0549999999998</c:v>
                </c:pt>
                <c:pt idx="59">
                  <c:v>2712.8110000000001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2381.7190000000001</c:v>
                </c:pt>
                <c:pt idx="67">
                  <c:v>2617.2020000000002</c:v>
                </c:pt>
                <c:pt idx="68">
                  <c:v>2950.5630000000001</c:v>
                </c:pt>
                <c:pt idx="69">
                  <c:v>3236.8580000000002</c:v>
                </c:pt>
                <c:pt idx="70">
                  <c:v>3031.0549999999998</c:v>
                </c:pt>
                <c:pt idx="71">
                  <c:v>2712.8110000000001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2381.7190000000001</c:v>
                </c:pt>
                <c:pt idx="79">
                  <c:v>2617.2020000000002</c:v>
                </c:pt>
                <c:pt idx="80">
                  <c:v>2950.5630000000001</c:v>
                </c:pt>
                <c:pt idx="81">
                  <c:v>3236.8580000000002</c:v>
                </c:pt>
                <c:pt idx="82">
                  <c:v>3031.0549999999998</c:v>
                </c:pt>
                <c:pt idx="83">
                  <c:v>2712.8110000000001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936.42000000000007</c:v>
                </c:pt>
                <c:pt idx="7">
                  <c:v>824.12299999999959</c:v>
                </c:pt>
                <c:pt idx="8">
                  <c:v>754.59799999999996</c:v>
                </c:pt>
                <c:pt idx="9">
                  <c:v>775.86499999999978</c:v>
                </c:pt>
                <c:pt idx="10">
                  <c:v>945.52600000000029</c:v>
                </c:pt>
                <c:pt idx="11">
                  <c:v>953.82099999999991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936.42000000000007</c:v>
                </c:pt>
                <c:pt idx="19">
                  <c:v>824.12299999999959</c:v>
                </c:pt>
                <c:pt idx="20">
                  <c:v>754.59799999999996</c:v>
                </c:pt>
                <c:pt idx="21">
                  <c:v>775.86499999999978</c:v>
                </c:pt>
                <c:pt idx="22">
                  <c:v>945.52600000000029</c:v>
                </c:pt>
                <c:pt idx="23">
                  <c:v>953.82099999999991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936.42000000000007</c:v>
                </c:pt>
                <c:pt idx="31">
                  <c:v>824.12299999999959</c:v>
                </c:pt>
                <c:pt idx="32">
                  <c:v>754.59799999999996</c:v>
                </c:pt>
                <c:pt idx="33">
                  <c:v>775.86499999999978</c:v>
                </c:pt>
                <c:pt idx="34">
                  <c:v>945.52600000000029</c:v>
                </c:pt>
                <c:pt idx="35">
                  <c:v>953.82099999999991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936.42000000000007</c:v>
                </c:pt>
                <c:pt idx="43">
                  <c:v>824.12299999999959</c:v>
                </c:pt>
                <c:pt idx="44">
                  <c:v>754.59799999999996</c:v>
                </c:pt>
                <c:pt idx="45">
                  <c:v>775.86499999999978</c:v>
                </c:pt>
                <c:pt idx="46">
                  <c:v>945.52600000000029</c:v>
                </c:pt>
                <c:pt idx="47">
                  <c:v>953.82099999999991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936.42000000000007</c:v>
                </c:pt>
                <c:pt idx="55">
                  <c:v>824.12299999999959</c:v>
                </c:pt>
                <c:pt idx="56">
                  <c:v>754.59799999999996</c:v>
                </c:pt>
                <c:pt idx="57">
                  <c:v>775.86499999999978</c:v>
                </c:pt>
                <c:pt idx="58">
                  <c:v>945.52600000000029</c:v>
                </c:pt>
                <c:pt idx="59">
                  <c:v>953.82099999999991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936.42000000000007</c:v>
                </c:pt>
                <c:pt idx="67">
                  <c:v>824.12299999999959</c:v>
                </c:pt>
                <c:pt idx="68">
                  <c:v>754.59799999999996</c:v>
                </c:pt>
                <c:pt idx="69">
                  <c:v>775.86499999999978</c:v>
                </c:pt>
                <c:pt idx="70">
                  <c:v>945.52600000000029</c:v>
                </c:pt>
                <c:pt idx="71">
                  <c:v>953.82099999999991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936.42000000000007</c:v>
                </c:pt>
                <c:pt idx="79">
                  <c:v>824.12299999999959</c:v>
                </c:pt>
                <c:pt idx="80">
                  <c:v>754.59799999999996</c:v>
                </c:pt>
                <c:pt idx="81">
                  <c:v>775.86499999999978</c:v>
                </c:pt>
                <c:pt idx="82">
                  <c:v>945.52600000000029</c:v>
                </c:pt>
                <c:pt idx="83">
                  <c:v>953.82099999999991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044976"/>
        <c:axId val="48504553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2140.8690000000001</c:v>
                </c:pt>
                <c:pt idx="49">
                  <c:v>1673.327</c:v>
                </c:pt>
                <c:pt idx="50">
                  <c:v>1390.9680000000001</c:v>
                </c:pt>
                <c:pt idx="51">
                  <c:v>1427.489</c:v>
                </c:pt>
                <c:pt idx="52">
                  <c:v>1847.6179999999999</c:v>
                </c:pt>
                <c:pt idx="53">
                  <c:v>2195.6660000000002</c:v>
                </c:pt>
                <c:pt idx="54">
                  <c:v>2381.7190000000001</c:v>
                </c:pt>
                <c:pt idx="55">
                  <c:v>2617.2020000000002</c:v>
                </c:pt>
                <c:pt idx="56">
                  <c:v>2950.5630000000001</c:v>
                </c:pt>
                <c:pt idx="57">
                  <c:v>3236.8580000000002</c:v>
                </c:pt>
                <c:pt idx="58">
                  <c:v>3031.0549999999998</c:v>
                </c:pt>
                <c:pt idx="59">
                  <c:v>2712.8110000000001</c:v>
                </c:pt>
                <c:pt idx="60">
                  <c:v>2027.3751428999999</c:v>
                </c:pt>
                <c:pt idx="61">
                  <c:v>1444.53</c:v>
                </c:pt>
                <c:pt idx="62">
                  <c:v>1191.7070000000001</c:v>
                </c:pt>
                <c:pt idx="63">
                  <c:v>1451.107</c:v>
                </c:pt>
                <c:pt idx="64">
                  <c:v>1928.0419999999999</c:v>
                </c:pt>
                <c:pt idx="65">
                  <c:v>2332.7959999999998</c:v>
                </c:pt>
                <c:pt idx="66">
                  <c:v>2587.5509999999999</c:v>
                </c:pt>
                <c:pt idx="67">
                  <c:v>2863.3969999999999</c:v>
                </c:pt>
                <c:pt idx="68">
                  <c:v>3279.732</c:v>
                </c:pt>
                <c:pt idx="69">
                  <c:v>3629.5740000000001</c:v>
                </c:pt>
                <c:pt idx="70">
                  <c:v>3569.5590000000002</c:v>
                </c:pt>
                <c:pt idx="71">
                  <c:v>3053.212</c:v>
                </c:pt>
                <c:pt idx="72">
                  <c:v>2316.8670000000002</c:v>
                </c:pt>
                <c:pt idx="73">
                  <c:v>1796.9079999999999</c:v>
                </c:pt>
                <c:pt idx="74">
                  <c:v>1619.2729999999999</c:v>
                </c:pt>
                <c:pt idx="75">
                  <c:v>1856.0889999999999</c:v>
                </c:pt>
                <c:pt idx="76">
                  <c:v>2295.6640000000002</c:v>
                </c:pt>
                <c:pt idx="77">
                  <c:v>2632.7080000000001</c:v>
                </c:pt>
                <c:pt idx="78">
                  <c:v>2811.92</c:v>
                </c:pt>
                <c:pt idx="79">
                  <c:v>3035.8560000000002</c:v>
                </c:pt>
                <c:pt idx="80">
                  <c:v>3386.2109999999998</c:v>
                </c:pt>
                <c:pt idx="81">
                  <c:v>3691.3150000000001</c:v>
                </c:pt>
                <c:pt idx="82">
                  <c:v>3615.8389999999999</c:v>
                </c:pt>
                <c:pt idx="83">
                  <c:v>3104.7109999999998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044976"/>
        <c:axId val="48504553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046656"/>
        <c:axId val="485046096"/>
      </c:scatterChart>
      <c:dateAx>
        <c:axId val="485044976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485045536"/>
        <c:crosses val="autoZero"/>
        <c:auto val="0"/>
        <c:lblOffset val="100"/>
        <c:baseTimeUnit val="months"/>
        <c:majorUnit val="12"/>
        <c:minorUnit val="12"/>
      </c:dateAx>
      <c:valAx>
        <c:axId val="48504553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5044976"/>
        <c:crosses val="autoZero"/>
        <c:crossBetween val="between"/>
        <c:majorUnit val="1000"/>
      </c:valAx>
      <c:valAx>
        <c:axId val="48504609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85046656"/>
        <c:crosses val="max"/>
        <c:crossBetween val="midCat"/>
      </c:valAx>
      <c:valAx>
        <c:axId val="48504665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504609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-15.540504999999996</c:v>
                </c:pt>
                <c:pt idx="2">
                  <c:v>-25.308924999999988</c:v>
                </c:pt>
                <c:pt idx="3">
                  <c:v>-23.218142999999998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2.7961460000000216</c:v>
                </c:pt>
                <c:pt idx="2">
                  <c:v>-23.988996000000014</c:v>
                </c:pt>
                <c:pt idx="3">
                  <c:v>-10.747197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-8.1592449999999985</c:v>
                </c:pt>
                <c:pt idx="2">
                  <c:v>-9.462522000000007</c:v>
                </c:pt>
                <c:pt idx="3">
                  <c:v>2.6876829999999927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5052816"/>
        <c:axId val="48505337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4.7421459326066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6.8167916243367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-20.903603999999973</c:v>
                </c:pt>
                <c:pt idx="2">
                  <c:v>-58.760443000000009</c:v>
                </c:pt>
                <c:pt idx="3">
                  <c:v>-31.277657000000005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052816"/>
        <c:axId val="48505337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054496"/>
        <c:axId val="485053936"/>
      </c:scatterChart>
      <c:catAx>
        <c:axId val="4850528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5053376"/>
        <c:crosses val="autoZero"/>
        <c:auto val="1"/>
        <c:lblAlgn val="ctr"/>
        <c:lblOffset val="100"/>
        <c:tickLblSkip val="1"/>
        <c:noMultiLvlLbl val="0"/>
      </c:catAx>
      <c:valAx>
        <c:axId val="48505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5052816"/>
        <c:crosses val="autoZero"/>
        <c:crossBetween val="between"/>
      </c:valAx>
      <c:valAx>
        <c:axId val="48505393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85054496"/>
        <c:crosses val="max"/>
        <c:crossBetween val="midCat"/>
        <c:majorUnit val="30"/>
      </c:valAx>
      <c:valAx>
        <c:axId val="485054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5053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65.354387000000003</c:v>
                </c:pt>
                <c:pt idx="34">
                  <c:v>62.264009000000001</c:v>
                </c:pt>
                <c:pt idx="35">
                  <c:v>62.999751000000003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55.139682000000001</c:v>
                </c:pt>
                <c:pt idx="38">
                  <c:v>58.562040000000003</c:v>
                </c:pt>
                <c:pt idx="39">
                  <c:v>44.385739999999998</c:v>
                </c:pt>
                <c:pt idx="40">
                  <c:v>53.692529999999998</c:v>
                </c:pt>
                <c:pt idx="41">
                  <c:v>54.281790000000001</c:v>
                </c:pt>
                <c:pt idx="42">
                  <c:v>65.78192</c:v>
                </c:pt>
                <c:pt idx="43">
                  <c:v>68.431520000000006</c:v>
                </c:pt>
                <c:pt idx="44">
                  <c:v>54.175460000000001</c:v>
                </c:pt>
                <c:pt idx="45">
                  <c:v>60.336460000000002</c:v>
                </c:pt>
                <c:pt idx="46">
                  <c:v>56.990839999999999</c:v>
                </c:pt>
                <c:pt idx="47">
                  <c:v>60.688049999999997</c:v>
                </c:pt>
                <c:pt idx="48">
                  <c:v>63.230179999999997</c:v>
                </c:pt>
                <c:pt idx="49">
                  <c:v>57.571420000000003</c:v>
                </c:pt>
                <c:pt idx="50">
                  <c:v>60.641719999999999</c:v>
                </c:pt>
                <c:pt idx="51">
                  <c:v>44.705629999999999</c:v>
                </c:pt>
                <c:pt idx="52">
                  <c:v>48.867660000000001</c:v>
                </c:pt>
                <c:pt idx="53">
                  <c:v>48.567509999999999</c:v>
                </c:pt>
                <c:pt idx="54">
                  <c:v>58.67539</c:v>
                </c:pt>
                <c:pt idx="55">
                  <c:v>62.519930000000002</c:v>
                </c:pt>
                <c:pt idx="56">
                  <c:v>50.147109999999998</c:v>
                </c:pt>
                <c:pt idx="57">
                  <c:v>56.656379999999999</c:v>
                </c:pt>
                <c:pt idx="58">
                  <c:v>54.417230000000004</c:v>
                </c:pt>
                <c:pt idx="59">
                  <c:v>57.667470000000002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62.808812749999994</c:v>
                </c:pt>
                <c:pt idx="26">
                  <c:v>62.808812749999994</c:v>
                </c:pt>
                <c:pt idx="27">
                  <c:v>62.808812749999994</c:v>
                </c:pt>
                <c:pt idx="28">
                  <c:v>62.808812749999994</c:v>
                </c:pt>
                <c:pt idx="29">
                  <c:v>62.808812749999994</c:v>
                </c:pt>
                <c:pt idx="30">
                  <c:v>62.808812749999994</c:v>
                </c:pt>
                <c:pt idx="31">
                  <c:v>62.808812749999994</c:v>
                </c:pt>
                <c:pt idx="32">
                  <c:v>62.808812749999994</c:v>
                </c:pt>
                <c:pt idx="33">
                  <c:v>62.808812749999994</c:v>
                </c:pt>
                <c:pt idx="34">
                  <c:v>62.808812749999994</c:v>
                </c:pt>
                <c:pt idx="37">
                  <c:v>57.912109416666674</c:v>
                </c:pt>
                <c:pt idx="38">
                  <c:v>57.912109416666674</c:v>
                </c:pt>
                <c:pt idx="39">
                  <c:v>57.912109416666674</c:v>
                </c:pt>
                <c:pt idx="40">
                  <c:v>57.912109416666674</c:v>
                </c:pt>
                <c:pt idx="41">
                  <c:v>57.912109416666674</c:v>
                </c:pt>
                <c:pt idx="42">
                  <c:v>57.912109416666674</c:v>
                </c:pt>
                <c:pt idx="43">
                  <c:v>57.912109416666674</c:v>
                </c:pt>
                <c:pt idx="44">
                  <c:v>57.912109416666674</c:v>
                </c:pt>
                <c:pt idx="45">
                  <c:v>57.912109416666674</c:v>
                </c:pt>
                <c:pt idx="46">
                  <c:v>57.912109416666674</c:v>
                </c:pt>
                <c:pt idx="49">
                  <c:v>55.305635833333326</c:v>
                </c:pt>
                <c:pt idx="50">
                  <c:v>55.305635833333326</c:v>
                </c:pt>
                <c:pt idx="51">
                  <c:v>55.305635833333326</c:v>
                </c:pt>
                <c:pt idx="52">
                  <c:v>55.305635833333326</c:v>
                </c:pt>
                <c:pt idx="53">
                  <c:v>55.305635833333326</c:v>
                </c:pt>
                <c:pt idx="54">
                  <c:v>55.305635833333326</c:v>
                </c:pt>
                <c:pt idx="55">
                  <c:v>55.305635833333326</c:v>
                </c:pt>
                <c:pt idx="56">
                  <c:v>55.305635833333326</c:v>
                </c:pt>
                <c:pt idx="57">
                  <c:v>55.305635833333326</c:v>
                </c:pt>
                <c:pt idx="58">
                  <c:v>55.305635833333326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058416"/>
        <c:axId val="485058976"/>
      </c:lineChart>
      <c:catAx>
        <c:axId val="485058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50589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85058976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5058416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-28.496148749999975</c:v>
                </c:pt>
                <c:pt idx="2">
                  <c:v>-72.565684089999991</c:v>
                </c:pt>
                <c:pt idx="3">
                  <c:v>-27.256190000000061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-2.0832205119999969</c:v>
                </c:pt>
                <c:pt idx="2">
                  <c:v>-1.4863938979999993</c:v>
                </c:pt>
                <c:pt idx="3">
                  <c:v>-0.84316557000000003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1.7164768959999996</c:v>
                </c:pt>
                <c:pt idx="2">
                  <c:v>-0.50770089799999951</c:v>
                </c:pt>
                <c:pt idx="3">
                  <c:v>-0.14715299999999942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5065136"/>
        <c:axId val="485065696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-28.862892365999972</c:v>
                </c:pt>
                <c:pt idx="2">
                  <c:v>-74.559778885999989</c:v>
                </c:pt>
                <c:pt idx="3">
                  <c:v>-28.24650857000006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065136"/>
        <c:axId val="485065696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066816"/>
        <c:axId val="485066256"/>
      </c:scatterChart>
      <c:catAx>
        <c:axId val="4850651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5065696"/>
        <c:crosses val="autoZero"/>
        <c:auto val="1"/>
        <c:lblAlgn val="ctr"/>
        <c:lblOffset val="100"/>
        <c:tickLblSkip val="1"/>
        <c:noMultiLvlLbl val="0"/>
      </c:catAx>
      <c:valAx>
        <c:axId val="485065696"/>
        <c:scaling>
          <c:orientation val="minMax"/>
          <c:max val="20"/>
          <c:min val="-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5065136"/>
        <c:crosses val="autoZero"/>
        <c:crossBetween val="between"/>
        <c:majorUnit val="20"/>
      </c:valAx>
      <c:valAx>
        <c:axId val="485066256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85066816"/>
        <c:crosses val="max"/>
        <c:crossBetween val="midCat"/>
      </c:valAx>
      <c:valAx>
        <c:axId val="485066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5066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68.912818770000001</c:v>
                </c:pt>
                <c:pt idx="25">
                  <c:v>49.896948053999999</c:v>
                </c:pt>
                <c:pt idx="26">
                  <c:v>48.758593839</c:v>
                </c:pt>
                <c:pt idx="27">
                  <c:v>44.777162949000001</c:v>
                </c:pt>
                <c:pt idx="28">
                  <c:v>51.694637383</c:v>
                </c:pt>
                <c:pt idx="29">
                  <c:v>60.172811602000003</c:v>
                </c:pt>
                <c:pt idx="30">
                  <c:v>68.018102940999995</c:v>
                </c:pt>
                <c:pt idx="31">
                  <c:v>67.895276574999997</c:v>
                </c:pt>
                <c:pt idx="32">
                  <c:v>58.144654160999998</c:v>
                </c:pt>
                <c:pt idx="33">
                  <c:v>53.162594538</c:v>
                </c:pt>
                <c:pt idx="34">
                  <c:v>56.454571057000003</c:v>
                </c:pt>
                <c:pt idx="35">
                  <c:v>60.104619387</c:v>
                </c:pt>
                <c:pt idx="36">
                  <c:v>64.224672530000007</c:v>
                </c:pt>
                <c:pt idx="37">
                  <c:v>47.389125839999998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47.389125839999998</c:v>
                </c:pt>
                <c:pt idx="38">
                  <c:v>44.416020000000003</c:v>
                </c:pt>
                <c:pt idx="39">
                  <c:v>38.723480000000002</c:v>
                </c:pt>
                <c:pt idx="40">
                  <c:v>44.099080000000001</c:v>
                </c:pt>
                <c:pt idx="41">
                  <c:v>51.52778</c:v>
                </c:pt>
                <c:pt idx="42">
                  <c:v>61.819360000000003</c:v>
                </c:pt>
                <c:pt idx="43">
                  <c:v>63.747819999999997</c:v>
                </c:pt>
                <c:pt idx="44">
                  <c:v>49.0047</c:v>
                </c:pt>
                <c:pt idx="45">
                  <c:v>48.102530000000002</c:v>
                </c:pt>
                <c:pt idx="46">
                  <c:v>45.682899999999997</c:v>
                </c:pt>
                <c:pt idx="47">
                  <c:v>54.695540000000001</c:v>
                </c:pt>
                <c:pt idx="48">
                  <c:v>61.02017</c:v>
                </c:pt>
                <c:pt idx="49">
                  <c:v>51.391800000000003</c:v>
                </c:pt>
                <c:pt idx="50">
                  <c:v>44.535769999999999</c:v>
                </c:pt>
                <c:pt idx="51">
                  <c:v>36.987279999999998</c:v>
                </c:pt>
                <c:pt idx="52">
                  <c:v>40.93085</c:v>
                </c:pt>
                <c:pt idx="53">
                  <c:v>48.391500000000001</c:v>
                </c:pt>
                <c:pt idx="54">
                  <c:v>57.508809999999997</c:v>
                </c:pt>
                <c:pt idx="55">
                  <c:v>59.330660000000002</c:v>
                </c:pt>
                <c:pt idx="56">
                  <c:v>45.51632</c:v>
                </c:pt>
                <c:pt idx="57">
                  <c:v>44.743519999999997</c:v>
                </c:pt>
                <c:pt idx="58">
                  <c:v>43.130240000000001</c:v>
                </c:pt>
                <c:pt idx="59">
                  <c:v>51.699570000000001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57.33273260466666</c:v>
                </c:pt>
                <c:pt idx="27">
                  <c:v>57.33273260466666</c:v>
                </c:pt>
                <c:pt idx="28">
                  <c:v>57.33273260466666</c:v>
                </c:pt>
                <c:pt idx="29">
                  <c:v>57.33273260466666</c:v>
                </c:pt>
                <c:pt idx="30">
                  <c:v>57.33273260466666</c:v>
                </c:pt>
                <c:pt idx="31">
                  <c:v>57.33273260466666</c:v>
                </c:pt>
                <c:pt idx="32">
                  <c:v>57.33273260466666</c:v>
                </c:pt>
                <c:pt idx="33">
                  <c:v>57.33273260466666</c:v>
                </c:pt>
                <c:pt idx="38">
                  <c:v>51.119417364166672</c:v>
                </c:pt>
                <c:pt idx="39">
                  <c:v>51.119417364166672</c:v>
                </c:pt>
                <c:pt idx="40">
                  <c:v>51.119417364166672</c:v>
                </c:pt>
                <c:pt idx="41">
                  <c:v>51.119417364166672</c:v>
                </c:pt>
                <c:pt idx="42">
                  <c:v>51.119417364166672</c:v>
                </c:pt>
                <c:pt idx="43">
                  <c:v>51.119417364166672</c:v>
                </c:pt>
                <c:pt idx="44">
                  <c:v>51.119417364166672</c:v>
                </c:pt>
                <c:pt idx="45">
                  <c:v>51.119417364166672</c:v>
                </c:pt>
                <c:pt idx="50">
                  <c:v>48.765540833333326</c:v>
                </c:pt>
                <c:pt idx="51">
                  <c:v>48.765540833333326</c:v>
                </c:pt>
                <c:pt idx="52">
                  <c:v>48.765540833333326</c:v>
                </c:pt>
                <c:pt idx="53">
                  <c:v>48.765540833333326</c:v>
                </c:pt>
                <c:pt idx="54">
                  <c:v>48.765540833333326</c:v>
                </c:pt>
                <c:pt idx="55">
                  <c:v>48.765540833333326</c:v>
                </c:pt>
                <c:pt idx="56">
                  <c:v>48.765540833333326</c:v>
                </c:pt>
                <c:pt idx="57">
                  <c:v>48.765540833333326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096912"/>
        <c:axId val="486097472"/>
      </c:lineChart>
      <c:catAx>
        <c:axId val="486096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60974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86097472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6096912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123.75735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128.483982</c:v>
                </c:pt>
                <c:pt idx="5">
                  <c:v>121.55777999999999</c:v>
                </c:pt>
                <c:pt idx="6">
                  <c:v>110.822006</c:v>
                </c:pt>
                <c:pt idx="7">
                  <c:v>104.198053</c:v>
                </c:pt>
                <c:pt idx="8">
                  <c:v>100.800591</c:v>
                </c:pt>
                <c:pt idx="9">
                  <c:v>105.22973500000001</c:v>
                </c:pt>
                <c:pt idx="10">
                  <c:v>104.34762600000001</c:v>
                </c:pt>
                <c:pt idx="11">
                  <c:v>102.82195299999999</c:v>
                </c:pt>
                <c:pt idx="12">
                  <c:v>123.75735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128.483982</c:v>
                </c:pt>
                <c:pt idx="17">
                  <c:v>121.55777999999999</c:v>
                </c:pt>
                <c:pt idx="18">
                  <c:v>110.822006</c:v>
                </c:pt>
                <c:pt idx="19">
                  <c:v>104.198053</c:v>
                </c:pt>
                <c:pt idx="20">
                  <c:v>100.800591</c:v>
                </c:pt>
                <c:pt idx="21">
                  <c:v>105.22973500000001</c:v>
                </c:pt>
                <c:pt idx="22">
                  <c:v>104.34762600000001</c:v>
                </c:pt>
                <c:pt idx="23">
                  <c:v>102.82195299999999</c:v>
                </c:pt>
                <c:pt idx="24">
                  <c:v>123.75735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128.483982</c:v>
                </c:pt>
                <c:pt idx="29">
                  <c:v>121.55777999999999</c:v>
                </c:pt>
                <c:pt idx="30">
                  <c:v>110.822006</c:v>
                </c:pt>
                <c:pt idx="31">
                  <c:v>104.198053</c:v>
                </c:pt>
                <c:pt idx="32">
                  <c:v>100.800591</c:v>
                </c:pt>
                <c:pt idx="33">
                  <c:v>105.22973500000001</c:v>
                </c:pt>
                <c:pt idx="34">
                  <c:v>104.34762600000001</c:v>
                </c:pt>
                <c:pt idx="35">
                  <c:v>102.82195299999999</c:v>
                </c:pt>
                <c:pt idx="36">
                  <c:v>123.75735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128.483982</c:v>
                </c:pt>
                <c:pt idx="41">
                  <c:v>121.55777999999999</c:v>
                </c:pt>
                <c:pt idx="42">
                  <c:v>110.822006</c:v>
                </c:pt>
                <c:pt idx="43">
                  <c:v>104.198053</c:v>
                </c:pt>
                <c:pt idx="44">
                  <c:v>100.800591</c:v>
                </c:pt>
                <c:pt idx="45">
                  <c:v>105.22973500000001</c:v>
                </c:pt>
                <c:pt idx="46">
                  <c:v>104.34762600000001</c:v>
                </c:pt>
                <c:pt idx="47">
                  <c:v>102.82195299999999</c:v>
                </c:pt>
                <c:pt idx="48">
                  <c:v>123.75735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128.483982</c:v>
                </c:pt>
                <c:pt idx="53">
                  <c:v>121.55777999999999</c:v>
                </c:pt>
                <c:pt idx="54">
                  <c:v>110.822006</c:v>
                </c:pt>
                <c:pt idx="55">
                  <c:v>104.198053</c:v>
                </c:pt>
                <c:pt idx="56">
                  <c:v>100.800591</c:v>
                </c:pt>
                <c:pt idx="57">
                  <c:v>105.22973500000001</c:v>
                </c:pt>
                <c:pt idx="58">
                  <c:v>104.34762600000001</c:v>
                </c:pt>
                <c:pt idx="59">
                  <c:v>102.82195299999999</c:v>
                </c:pt>
                <c:pt idx="60">
                  <c:v>123.75735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128.483982</c:v>
                </c:pt>
                <c:pt idx="65">
                  <c:v>121.55777999999999</c:v>
                </c:pt>
                <c:pt idx="66">
                  <c:v>110.822006</c:v>
                </c:pt>
                <c:pt idx="67">
                  <c:v>104.198053</c:v>
                </c:pt>
                <c:pt idx="68">
                  <c:v>100.800591</c:v>
                </c:pt>
                <c:pt idx="69">
                  <c:v>105.22973500000001</c:v>
                </c:pt>
                <c:pt idx="70">
                  <c:v>104.34762600000001</c:v>
                </c:pt>
                <c:pt idx="71">
                  <c:v>102.82195299999999</c:v>
                </c:pt>
                <c:pt idx="72">
                  <c:v>123.75735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128.483982</c:v>
                </c:pt>
                <c:pt idx="77">
                  <c:v>121.55777999999999</c:v>
                </c:pt>
                <c:pt idx="78">
                  <c:v>110.822006</c:v>
                </c:pt>
                <c:pt idx="79">
                  <c:v>104.198053</c:v>
                </c:pt>
                <c:pt idx="80">
                  <c:v>100.800591</c:v>
                </c:pt>
                <c:pt idx="81">
                  <c:v>105.22973500000001</c:v>
                </c:pt>
                <c:pt idx="82">
                  <c:v>104.34762600000001</c:v>
                </c:pt>
                <c:pt idx="83">
                  <c:v>102.82195299999999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63.445696999999996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63.93294800000001</c:v>
                </c:pt>
                <c:pt idx="5">
                  <c:v>60.528696000000011</c:v>
                </c:pt>
                <c:pt idx="6">
                  <c:v>57.29660299999999</c:v>
                </c:pt>
                <c:pt idx="7">
                  <c:v>54.710121000000001</c:v>
                </c:pt>
                <c:pt idx="8">
                  <c:v>61.308028000000007</c:v>
                </c:pt>
                <c:pt idx="9">
                  <c:v>70.358251999999993</c:v>
                </c:pt>
                <c:pt idx="10">
                  <c:v>84.246944999999997</c:v>
                </c:pt>
                <c:pt idx="11">
                  <c:v>92.726084</c:v>
                </c:pt>
                <c:pt idx="12">
                  <c:v>63.445696999999996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63.93294800000001</c:v>
                </c:pt>
                <c:pt idx="17">
                  <c:v>60.528696000000011</c:v>
                </c:pt>
                <c:pt idx="18">
                  <c:v>57.29660299999999</c:v>
                </c:pt>
                <c:pt idx="19">
                  <c:v>54.710121000000001</c:v>
                </c:pt>
                <c:pt idx="20">
                  <c:v>61.308028000000007</c:v>
                </c:pt>
                <c:pt idx="21">
                  <c:v>70.358251999999993</c:v>
                </c:pt>
                <c:pt idx="22">
                  <c:v>84.246944999999997</c:v>
                </c:pt>
                <c:pt idx="23">
                  <c:v>92.726084</c:v>
                </c:pt>
                <c:pt idx="24">
                  <c:v>63.445696999999996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63.93294800000001</c:v>
                </c:pt>
                <c:pt idx="29">
                  <c:v>60.528696000000011</c:v>
                </c:pt>
                <c:pt idx="30">
                  <c:v>57.29660299999999</c:v>
                </c:pt>
                <c:pt idx="31">
                  <c:v>54.710121000000001</c:v>
                </c:pt>
                <c:pt idx="32">
                  <c:v>61.308028000000007</c:v>
                </c:pt>
                <c:pt idx="33">
                  <c:v>70.358251999999993</c:v>
                </c:pt>
                <c:pt idx="34">
                  <c:v>84.246944999999997</c:v>
                </c:pt>
                <c:pt idx="35">
                  <c:v>92.726084</c:v>
                </c:pt>
                <c:pt idx="36">
                  <c:v>63.445696999999996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63.93294800000001</c:v>
                </c:pt>
                <c:pt idx="41">
                  <c:v>60.528696000000011</c:v>
                </c:pt>
                <c:pt idx="42">
                  <c:v>57.29660299999999</c:v>
                </c:pt>
                <c:pt idx="43">
                  <c:v>54.710121000000001</c:v>
                </c:pt>
                <c:pt idx="44">
                  <c:v>61.308028000000007</c:v>
                </c:pt>
                <c:pt idx="45">
                  <c:v>70.358251999999993</c:v>
                </c:pt>
                <c:pt idx="46">
                  <c:v>84.246944999999997</c:v>
                </c:pt>
                <c:pt idx="47">
                  <c:v>92.726084</c:v>
                </c:pt>
                <c:pt idx="48">
                  <c:v>63.445696999999996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63.93294800000001</c:v>
                </c:pt>
                <c:pt idx="53">
                  <c:v>60.528696000000011</c:v>
                </c:pt>
                <c:pt idx="54">
                  <c:v>57.29660299999999</c:v>
                </c:pt>
                <c:pt idx="55">
                  <c:v>54.710121000000001</c:v>
                </c:pt>
                <c:pt idx="56">
                  <c:v>61.308028000000007</c:v>
                </c:pt>
                <c:pt idx="57">
                  <c:v>70.358251999999993</c:v>
                </c:pt>
                <c:pt idx="58">
                  <c:v>84.246944999999997</c:v>
                </c:pt>
                <c:pt idx="59">
                  <c:v>92.726084</c:v>
                </c:pt>
                <c:pt idx="60">
                  <c:v>63.445696999999996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63.93294800000001</c:v>
                </c:pt>
                <c:pt idx="65">
                  <c:v>60.528696000000011</c:v>
                </c:pt>
                <c:pt idx="66">
                  <c:v>57.29660299999999</c:v>
                </c:pt>
                <c:pt idx="67">
                  <c:v>54.710121000000001</c:v>
                </c:pt>
                <c:pt idx="68">
                  <c:v>61.308028000000007</c:v>
                </c:pt>
                <c:pt idx="69">
                  <c:v>70.358251999999993</c:v>
                </c:pt>
                <c:pt idx="70">
                  <c:v>84.246944999999997</c:v>
                </c:pt>
                <c:pt idx="71">
                  <c:v>92.726084</c:v>
                </c:pt>
                <c:pt idx="72">
                  <c:v>63.445696999999996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63.93294800000001</c:v>
                </c:pt>
                <c:pt idx="77">
                  <c:v>60.528696000000011</c:v>
                </c:pt>
                <c:pt idx="78">
                  <c:v>57.29660299999999</c:v>
                </c:pt>
                <c:pt idx="79">
                  <c:v>54.710121000000001</c:v>
                </c:pt>
                <c:pt idx="80">
                  <c:v>61.308028000000007</c:v>
                </c:pt>
                <c:pt idx="81">
                  <c:v>70.358251999999993</c:v>
                </c:pt>
                <c:pt idx="82">
                  <c:v>84.246944999999997</c:v>
                </c:pt>
                <c:pt idx="83">
                  <c:v>92.726084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02512"/>
        <c:axId val="486103072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123.75735</c:v>
                </c:pt>
                <c:pt idx="49">
                  <c:v>121.03462500000001</c:v>
                </c:pt>
                <c:pt idx="50">
                  <c:v>126.550271</c:v>
                </c:pt>
                <c:pt idx="51">
                  <c:v>129.09427700000001</c:v>
                </c:pt>
                <c:pt idx="52">
                  <c:v>128.483982</c:v>
                </c:pt>
                <c:pt idx="53">
                  <c:v>121.55777999999999</c:v>
                </c:pt>
                <c:pt idx="54">
                  <c:v>110.822006</c:v>
                </c:pt>
                <c:pt idx="55">
                  <c:v>104.198053</c:v>
                </c:pt>
                <c:pt idx="56">
                  <c:v>100.800591</c:v>
                </c:pt>
                <c:pt idx="57">
                  <c:v>105.22973500000001</c:v>
                </c:pt>
                <c:pt idx="58">
                  <c:v>104.34762600000001</c:v>
                </c:pt>
                <c:pt idx="59">
                  <c:v>102.82195299999999</c:v>
                </c:pt>
                <c:pt idx="60">
                  <c:v>97.815910000000002</c:v>
                </c:pt>
                <c:pt idx="61">
                  <c:v>97.036190000000005</c:v>
                </c:pt>
                <c:pt idx="62">
                  <c:v>102.6551</c:v>
                </c:pt>
                <c:pt idx="63">
                  <c:v>103.18519999999999</c:v>
                </c:pt>
                <c:pt idx="64">
                  <c:v>104.831</c:v>
                </c:pt>
                <c:pt idx="65">
                  <c:v>99.954430000000002</c:v>
                </c:pt>
                <c:pt idx="66">
                  <c:v>98.513739999999999</c:v>
                </c:pt>
                <c:pt idx="67">
                  <c:v>96.581549999999993</c:v>
                </c:pt>
                <c:pt idx="68">
                  <c:v>94.662570000000002</c:v>
                </c:pt>
                <c:pt idx="69">
                  <c:v>99.360609999999994</c:v>
                </c:pt>
                <c:pt idx="70">
                  <c:v>104.07129999999999</c:v>
                </c:pt>
                <c:pt idx="71">
                  <c:v>102.7492</c:v>
                </c:pt>
                <c:pt idx="72">
                  <c:v>97.767189999999999</c:v>
                </c:pt>
                <c:pt idx="73">
                  <c:v>95.829059999999998</c:v>
                </c:pt>
                <c:pt idx="74">
                  <c:v>103.9606</c:v>
                </c:pt>
                <c:pt idx="75">
                  <c:v>104.40819999999999</c:v>
                </c:pt>
                <c:pt idx="76">
                  <c:v>105.8617</c:v>
                </c:pt>
                <c:pt idx="77">
                  <c:v>101.00020000000001</c:v>
                </c:pt>
                <c:pt idx="78">
                  <c:v>98.324929999999995</c:v>
                </c:pt>
                <c:pt idx="79">
                  <c:v>95.400970000000001</c:v>
                </c:pt>
                <c:pt idx="80">
                  <c:v>93.991849999999999</c:v>
                </c:pt>
                <c:pt idx="81">
                  <c:v>98.953400000000002</c:v>
                </c:pt>
                <c:pt idx="82">
                  <c:v>104.1793</c:v>
                </c:pt>
                <c:pt idx="83">
                  <c:v>102.38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102512"/>
        <c:axId val="486103072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03632"/>
        <c:axId val="486104192"/>
      </c:scatterChart>
      <c:dateAx>
        <c:axId val="4861025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86103072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486103072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86102512"/>
        <c:crosses val="autoZero"/>
        <c:crossBetween val="between"/>
        <c:majorUnit val="25"/>
      </c:valAx>
      <c:valAx>
        <c:axId val="48610363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86104192"/>
        <c:crosses val="max"/>
        <c:crossBetween val="midCat"/>
      </c:valAx>
      <c:valAx>
        <c:axId val="4861041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610363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-78.233043100000032</c:v>
                </c:pt>
                <c:pt idx="1">
                  <c:v>234.86324409999952</c:v>
                </c:pt>
                <c:pt idx="2">
                  <c:v>-149.43859129999964</c:v>
                </c:pt>
                <c:pt idx="3">
                  <c:v>42.777387600000111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28.085985599999731</c:v>
                </c:pt>
                <c:pt idx="1">
                  <c:v>-85.538218600000164</c:v>
                </c:pt>
                <c:pt idx="2">
                  <c:v>13.469415200000185</c:v>
                </c:pt>
                <c:pt idx="3">
                  <c:v>-11.895119199999954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-28.827479691000008</c:v>
                </c:pt>
                <c:pt idx="1">
                  <c:v>65.941325680999398</c:v>
                </c:pt>
                <c:pt idx="2">
                  <c:v>-29.515213893999316</c:v>
                </c:pt>
                <c:pt idx="3">
                  <c:v>17.236614801999622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-3.2497633699999824</c:v>
                </c:pt>
                <c:pt idx="1">
                  <c:v>6.6165606499999967</c:v>
                </c:pt>
                <c:pt idx="2">
                  <c:v>-1.8088683499999547</c:v>
                </c:pt>
                <c:pt idx="3">
                  <c:v>8.7900468799999771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6111472"/>
        <c:axId val="486112032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8822173236874E-2"/>
                  <c:y val="-7.3099009303949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4.71576219274729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-2.86269827111856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-82.224299999999857</c:v>
                </c:pt>
                <c:pt idx="1">
                  <c:v>221.88291200000094</c:v>
                </c:pt>
                <c:pt idx="2">
                  <c:v>-167.29332100000101</c:v>
                </c:pt>
                <c:pt idx="3">
                  <c:v>56.909997000000658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111472"/>
        <c:axId val="486112032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13152"/>
        <c:axId val="486112592"/>
      </c:scatterChart>
      <c:catAx>
        <c:axId val="486111472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6112032"/>
        <c:crosses val="autoZero"/>
        <c:auto val="1"/>
        <c:lblAlgn val="ctr"/>
        <c:lblOffset val="100"/>
        <c:tickLblSkip val="1"/>
        <c:noMultiLvlLbl val="0"/>
      </c:catAx>
      <c:valAx>
        <c:axId val="486112032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6111472"/>
        <c:crosses val="autoZero"/>
        <c:crossBetween val="between"/>
      </c:valAx>
      <c:valAx>
        <c:axId val="486112592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86113152"/>
        <c:crosses val="max"/>
        <c:crossBetween val="midCat"/>
      </c:valAx>
      <c:valAx>
        <c:axId val="486113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611259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10735.82944</c:v>
                </c:pt>
                <c:pt idx="1">
                  <c:v>10616.690930000001</c:v>
                </c:pt>
                <c:pt idx="2">
                  <c:v>9593.1623380000001</c:v>
                </c:pt>
                <c:pt idx="3">
                  <c:v>9347.2501539999994</c:v>
                </c:pt>
                <c:pt idx="4">
                  <c:v>9551.1917690000009</c:v>
                </c:pt>
                <c:pt idx="5">
                  <c:v>11387.90897</c:v>
                </c:pt>
                <c:pt idx="6">
                  <c:v>12410.94657</c:v>
                </c:pt>
                <c:pt idx="7">
                  <c:v>12705.331759999999</c:v>
                </c:pt>
                <c:pt idx="8">
                  <c:v>11613.767389999999</c:v>
                </c:pt>
                <c:pt idx="9">
                  <c:v>9936.4685769999996</c:v>
                </c:pt>
                <c:pt idx="10">
                  <c:v>9619.5098940000007</c:v>
                </c:pt>
                <c:pt idx="11">
                  <c:v>10401.55011</c:v>
                </c:pt>
                <c:pt idx="12">
                  <c:v>10646.02946</c:v>
                </c:pt>
                <c:pt idx="13">
                  <c:v>10230.371841</c:v>
                </c:pt>
                <c:pt idx="14">
                  <c:v>9769.4401579999994</c:v>
                </c:pt>
                <c:pt idx="15">
                  <c:v>9458.7940299999991</c:v>
                </c:pt>
                <c:pt idx="16">
                  <c:v>9777.9881189999996</c:v>
                </c:pt>
                <c:pt idx="17">
                  <c:v>11343.635871</c:v>
                </c:pt>
                <c:pt idx="18">
                  <c:v>12261.900970999999</c:v>
                </c:pt>
                <c:pt idx="19">
                  <c:v>12018.317341</c:v>
                </c:pt>
                <c:pt idx="20">
                  <c:v>11090.444262999999</c:v>
                </c:pt>
                <c:pt idx="21">
                  <c:v>10021.411797000001</c:v>
                </c:pt>
                <c:pt idx="22">
                  <c:v>9819.0624575000002</c:v>
                </c:pt>
                <c:pt idx="23">
                  <c:v>10466.964043</c:v>
                </c:pt>
                <c:pt idx="24">
                  <c:v>11375.021088000001</c:v>
                </c:pt>
                <c:pt idx="25">
                  <c:v>10675.177452</c:v>
                </c:pt>
                <c:pt idx="26">
                  <c:v>9793.5607123999998</c:v>
                </c:pt>
                <c:pt idx="27">
                  <c:v>9497.6654541000007</c:v>
                </c:pt>
                <c:pt idx="28">
                  <c:v>9983.654169899999</c:v>
                </c:pt>
                <c:pt idx="29">
                  <c:v>11497.747838000001</c:v>
                </c:pt>
                <c:pt idx="30">
                  <c:v>12323.696641</c:v>
                </c:pt>
                <c:pt idx="31">
                  <c:v>12590.951915</c:v>
                </c:pt>
                <c:pt idx="32">
                  <c:v>11450.07631</c:v>
                </c:pt>
                <c:pt idx="33">
                  <c:v>10179.748361</c:v>
                </c:pt>
                <c:pt idx="34">
                  <c:v>9911.0780715000001</c:v>
                </c:pt>
                <c:pt idx="35">
                  <c:v>10302.31494</c:v>
                </c:pt>
                <c:pt idx="36">
                  <c:v>10934.845638000001</c:v>
                </c:pt>
                <c:pt idx="37">
                  <c:v>10701.723061999999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10701.723061999999</c:v>
                </c:pt>
                <c:pt idx="38">
                  <c:v>9849.277</c:v>
                </c:pt>
                <c:pt idx="39">
                  <c:v>9392.0730000000003</c:v>
                </c:pt>
                <c:pt idx="40">
                  <c:v>9732.9320000000007</c:v>
                </c:pt>
                <c:pt idx="41">
                  <c:v>11199.68</c:v>
                </c:pt>
                <c:pt idx="42">
                  <c:v>12154.65</c:v>
                </c:pt>
                <c:pt idx="43">
                  <c:v>12398.16</c:v>
                </c:pt>
                <c:pt idx="44">
                  <c:v>11095.24</c:v>
                </c:pt>
                <c:pt idx="45">
                  <c:v>10084.669999999998</c:v>
                </c:pt>
                <c:pt idx="46">
                  <c:v>9726.7019999999993</c:v>
                </c:pt>
                <c:pt idx="47">
                  <c:v>10313.15</c:v>
                </c:pt>
                <c:pt idx="48">
                  <c:v>11083.460000000001</c:v>
                </c:pt>
                <c:pt idx="49">
                  <c:v>10803.800000000001</c:v>
                </c:pt>
                <c:pt idx="50">
                  <c:v>9923.2800000000007</c:v>
                </c:pt>
                <c:pt idx="51">
                  <c:v>9435.2829999999994</c:v>
                </c:pt>
                <c:pt idx="52">
                  <c:v>9799.6320000000014</c:v>
                </c:pt>
                <c:pt idx="53">
                  <c:v>11261.69</c:v>
                </c:pt>
                <c:pt idx="54">
                  <c:v>12206.009999999998</c:v>
                </c:pt>
                <c:pt idx="55">
                  <c:v>12443.73</c:v>
                </c:pt>
                <c:pt idx="56">
                  <c:v>11129.56</c:v>
                </c:pt>
                <c:pt idx="57">
                  <c:v>10107.039999999999</c:v>
                </c:pt>
                <c:pt idx="58">
                  <c:v>9740.6170000000002</c:v>
                </c:pt>
                <c:pt idx="59">
                  <c:v>10330.27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10659.967325166666</c:v>
                </c:pt>
                <c:pt idx="2">
                  <c:v>10659.967325166666</c:v>
                </c:pt>
                <c:pt idx="3">
                  <c:v>10659.967325166666</c:v>
                </c:pt>
                <c:pt idx="4">
                  <c:v>10659.967325166666</c:v>
                </c:pt>
                <c:pt idx="5">
                  <c:v>10659.967325166666</c:v>
                </c:pt>
                <c:pt idx="6">
                  <c:v>10659.967325166666</c:v>
                </c:pt>
                <c:pt idx="7">
                  <c:v>10659.967325166666</c:v>
                </c:pt>
                <c:pt idx="8">
                  <c:v>10659.967325166666</c:v>
                </c:pt>
                <c:pt idx="9">
                  <c:v>10659.967325166666</c:v>
                </c:pt>
                <c:pt idx="10">
                  <c:v>10659.967325166666</c:v>
                </c:pt>
                <c:pt idx="13">
                  <c:v>10575.363362624999</c:v>
                </c:pt>
                <c:pt idx="14">
                  <c:v>10575.363362624999</c:v>
                </c:pt>
                <c:pt idx="15">
                  <c:v>10575.363362624999</c:v>
                </c:pt>
                <c:pt idx="16">
                  <c:v>10575.363362624999</c:v>
                </c:pt>
                <c:pt idx="17">
                  <c:v>10575.363362624999</c:v>
                </c:pt>
                <c:pt idx="18">
                  <c:v>10575.363362624999</c:v>
                </c:pt>
                <c:pt idx="19">
                  <c:v>10575.363362624999</c:v>
                </c:pt>
                <c:pt idx="20">
                  <c:v>10575.363362624999</c:v>
                </c:pt>
                <c:pt idx="21">
                  <c:v>10575.363362624999</c:v>
                </c:pt>
                <c:pt idx="22">
                  <c:v>10575.363362624999</c:v>
                </c:pt>
                <c:pt idx="25">
                  <c:v>10798.391079408333</c:v>
                </c:pt>
                <c:pt idx="26">
                  <c:v>10798.391079408333</c:v>
                </c:pt>
                <c:pt idx="27">
                  <c:v>10798.391079408333</c:v>
                </c:pt>
                <c:pt idx="28">
                  <c:v>10798.391079408333</c:v>
                </c:pt>
                <c:pt idx="29">
                  <c:v>10798.391079408333</c:v>
                </c:pt>
                <c:pt idx="30">
                  <c:v>10798.391079408333</c:v>
                </c:pt>
                <c:pt idx="31">
                  <c:v>10798.391079408333</c:v>
                </c:pt>
                <c:pt idx="32">
                  <c:v>10798.391079408333</c:v>
                </c:pt>
                <c:pt idx="33">
                  <c:v>10798.391079408333</c:v>
                </c:pt>
                <c:pt idx="34">
                  <c:v>10798.391079408333</c:v>
                </c:pt>
                <c:pt idx="37">
                  <c:v>10631.925225000001</c:v>
                </c:pt>
                <c:pt idx="38">
                  <c:v>10631.925225000001</c:v>
                </c:pt>
                <c:pt idx="39">
                  <c:v>10631.925225000001</c:v>
                </c:pt>
                <c:pt idx="40">
                  <c:v>10631.925225000001</c:v>
                </c:pt>
                <c:pt idx="41">
                  <c:v>10631.925225000001</c:v>
                </c:pt>
                <c:pt idx="42">
                  <c:v>10631.925225000001</c:v>
                </c:pt>
                <c:pt idx="43">
                  <c:v>10631.925225000001</c:v>
                </c:pt>
                <c:pt idx="44">
                  <c:v>10631.925225000001</c:v>
                </c:pt>
                <c:pt idx="45">
                  <c:v>10631.925225000001</c:v>
                </c:pt>
                <c:pt idx="46">
                  <c:v>10631.925225000001</c:v>
                </c:pt>
                <c:pt idx="49">
                  <c:v>10688.697666666665</c:v>
                </c:pt>
                <c:pt idx="50">
                  <c:v>10688.697666666665</c:v>
                </c:pt>
                <c:pt idx="51">
                  <c:v>10688.697666666665</c:v>
                </c:pt>
                <c:pt idx="52">
                  <c:v>10688.697666666665</c:v>
                </c:pt>
                <c:pt idx="53">
                  <c:v>10688.697666666665</c:v>
                </c:pt>
                <c:pt idx="54">
                  <c:v>10688.697666666665</c:v>
                </c:pt>
                <c:pt idx="55">
                  <c:v>10688.697666666665</c:v>
                </c:pt>
                <c:pt idx="56">
                  <c:v>10688.697666666665</c:v>
                </c:pt>
                <c:pt idx="57">
                  <c:v>10688.697666666665</c:v>
                </c:pt>
                <c:pt idx="58">
                  <c:v>10688.697666666665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117072"/>
        <c:axId val="486117632"/>
      </c:lineChart>
      <c:catAx>
        <c:axId val="486117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61176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8611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6117072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2.7475642184438431E-2</c:v>
                </c:pt>
                <c:pt idx="7">
                  <c:v>1.8282348376852831E-2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86121552"/>
        <c:axId val="486122112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123232"/>
        <c:axId val="486122672"/>
      </c:scatterChart>
      <c:catAx>
        <c:axId val="4861215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22112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486122112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21552"/>
        <c:crosses val="autoZero"/>
        <c:crossBetween val="between"/>
        <c:majorUnit val="2.0000000000000004E-2"/>
      </c:valAx>
      <c:valAx>
        <c:axId val="486122672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86123232"/>
        <c:crosses val="max"/>
        <c:crossBetween val="midCat"/>
        <c:majorUnit val="1"/>
      </c:valAx>
      <c:valAx>
        <c:axId val="486123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612267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12.56193</c:v>
                </c:pt>
                <c:pt idx="73">
                  <c:v>12.935829999999999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12.935829999999999</c:v>
                </c:pt>
                <c:pt idx="74">
                  <c:v>13.253489999999999</c:v>
                </c:pt>
                <c:pt idx="75">
                  <c:v>13.312609999999999</c:v>
                </c:pt>
                <c:pt idx="76">
                  <c:v>13.631539999999999</c:v>
                </c:pt>
                <c:pt idx="77">
                  <c:v>13.558680000000001</c:v>
                </c:pt>
                <c:pt idx="78">
                  <c:v>13.50047</c:v>
                </c:pt>
                <c:pt idx="79">
                  <c:v>13.54086</c:v>
                </c:pt>
                <c:pt idx="80">
                  <c:v>13.4032</c:v>
                </c:pt>
                <c:pt idx="81">
                  <c:v>13.180070000000001</c:v>
                </c:pt>
                <c:pt idx="82">
                  <c:v>13.35066</c:v>
                </c:pt>
                <c:pt idx="83">
                  <c:v>12.757400000000001</c:v>
                </c:pt>
                <c:pt idx="84">
                  <c:v>12.78201</c:v>
                </c:pt>
                <c:pt idx="85">
                  <c:v>13.141360000000001</c:v>
                </c:pt>
                <c:pt idx="86">
                  <c:v>13.46965</c:v>
                </c:pt>
                <c:pt idx="87">
                  <c:v>13.634600000000001</c:v>
                </c:pt>
                <c:pt idx="88">
                  <c:v>13.869059999999999</c:v>
                </c:pt>
                <c:pt idx="89">
                  <c:v>13.79771</c:v>
                </c:pt>
                <c:pt idx="90">
                  <c:v>13.753450000000001</c:v>
                </c:pt>
                <c:pt idx="91">
                  <c:v>13.798209999999999</c:v>
                </c:pt>
                <c:pt idx="92">
                  <c:v>13.6534</c:v>
                </c:pt>
                <c:pt idx="93">
                  <c:v>13.387869999999999</c:v>
                </c:pt>
                <c:pt idx="94">
                  <c:v>13.621309999999999</c:v>
                </c:pt>
                <c:pt idx="95">
                  <c:v>13.01979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126592"/>
        <c:axId val="486127152"/>
      </c:lineChart>
      <c:catAx>
        <c:axId val="4861265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27152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86127152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126592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135.50209932899998</c:v>
                </c:pt>
                <c:pt idx="6">
                  <c:v>131.32723432899999</c:v>
                </c:pt>
                <c:pt idx="7">
                  <c:v>131.66337333300001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783.06651135000004</c:v>
                </c:pt>
                <c:pt idx="6">
                  <c:v>736.71877342000005</c:v>
                </c:pt>
                <c:pt idx="7">
                  <c:v>751.70144289999996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1153.5591279</c:v>
                </c:pt>
                <c:pt idx="6">
                  <c:v>1284.9582958999999</c:v>
                </c:pt>
                <c:pt idx="7">
                  <c:v>1427.5111038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2185.4025425</c:v>
                </c:pt>
                <c:pt idx="7">
                  <c:v>2111.0300327999998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4021.9523251999999</c:v>
                </c:pt>
                <c:pt idx="6">
                  <c:v>4094.2353452000002</c:v>
                </c:pt>
                <c:pt idx="7">
                  <c:v>4184.5915273000001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3140.8019617</c:v>
                </c:pt>
                <c:pt idx="6">
                  <c:v>2768.8385616</c:v>
                </c:pt>
                <c:pt idx="7">
                  <c:v>2636.1959071000001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921200"/>
        <c:axId val="486921760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922320"/>
        <c:axId val="486922880"/>
      </c:scatterChart>
      <c:catAx>
        <c:axId val="48692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921760"/>
        <c:crosses val="autoZero"/>
        <c:auto val="0"/>
        <c:lblAlgn val="ctr"/>
        <c:lblOffset val="100"/>
        <c:tickLblSkip val="1"/>
        <c:noMultiLvlLbl val="0"/>
      </c:catAx>
      <c:valAx>
        <c:axId val="4869217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921200"/>
        <c:crosses val="autoZero"/>
        <c:crossBetween val="midCat"/>
        <c:majorUnit val="0.2"/>
      </c:valAx>
      <c:valAx>
        <c:axId val="486922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6922880"/>
        <c:crosses val="autoZero"/>
        <c:crossBetween val="midCat"/>
      </c:valAx>
      <c:valAx>
        <c:axId val="4869228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6922320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135.50209932899998</c:v>
                </c:pt>
                <c:pt idx="6">
                  <c:v>131.32723432899999</c:v>
                </c:pt>
                <c:pt idx="7">
                  <c:v>131.66337333300001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783.06651135000004</c:v>
                </c:pt>
                <c:pt idx="6">
                  <c:v>736.71877342000005</c:v>
                </c:pt>
                <c:pt idx="7">
                  <c:v>751.70144289999996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1153.5591279</c:v>
                </c:pt>
                <c:pt idx="6">
                  <c:v>1284.9582958999999</c:v>
                </c:pt>
                <c:pt idx="7">
                  <c:v>1427.5111038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2185.4025425</c:v>
                </c:pt>
                <c:pt idx="7">
                  <c:v>2111.0300327999998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EBE145CA-4C18-47FA-99CE-74D6C864F98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0EF0B7E9-E476-4BD1-992C-00265EF27D9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7D6F9883-0D1F-499A-B94F-73688784CCA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00579F95-F28D-4C24-AADF-0F564A8B3DE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09F93396-C1DA-441D-96E7-3EA845CC361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D4C0C77F-B8D5-45FB-AC19-DFC0B290BA0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D13CFF62-3A66-429D-B6C3-4C9E86B9B75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1D1DFC4E-C077-4604-B054-661B03DCEE2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4021.9523251999999</c:v>
                </c:pt>
                <c:pt idx="6">
                  <c:v>4094.2353452000002</c:v>
                </c:pt>
                <c:pt idx="7">
                  <c:v>4184.5915273000001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28%</c:v>
                  </c:pt>
                  <c:pt idx="1">
                    <c:v>28%</c:v>
                  </c:pt>
                  <c:pt idx="2">
                    <c:v>33%</c:v>
                  </c:pt>
                  <c:pt idx="3">
                    <c:v>34%</c:v>
                  </c:pt>
                  <c:pt idx="4">
                    <c:v>32%</c:v>
                  </c:pt>
                  <c:pt idx="5">
                    <c:v>35%</c:v>
                  </c:pt>
                  <c:pt idx="6">
                    <c:v>37%</c:v>
                  </c:pt>
                  <c:pt idx="7">
                    <c:v>37%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0EDA7C3E-EE9A-4317-AFBB-0F4FFFA9FE1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6B4765FE-B63D-4823-8374-3926283B27F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C5586EF3-6F1D-4F84-A776-2270FB7C5BD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C0E20B8C-D98A-4B8D-8284-FA062A318F9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89F785F3-0988-4299-BBB4-FCB13B0C805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30BD7532-F9E4-4ACF-AE19-DA4E14FD677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7B3B1318-FBD0-408B-8969-2EC2FC34D21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5DDE86F9-AD79-481C-B9EF-6ED38FC0195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3140.8019617</c:v>
                </c:pt>
                <c:pt idx="6">
                  <c:v>2768.8385616</c:v>
                </c:pt>
                <c:pt idx="7">
                  <c:v>2636.1959071000001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39%</c:v>
                  </c:pt>
                  <c:pt idx="1">
                    <c:v>39%</c:v>
                  </c:pt>
                  <c:pt idx="2">
                    <c:v>33%</c:v>
                  </c:pt>
                  <c:pt idx="3">
                    <c:v>30%</c:v>
                  </c:pt>
                  <c:pt idx="4">
                    <c:v>30%</c:v>
                  </c:pt>
                  <c:pt idx="5">
                    <c:v>27%</c:v>
                  </c:pt>
                  <c:pt idx="6">
                    <c:v>25%</c:v>
                  </c:pt>
                  <c:pt idx="7">
                    <c:v>23%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486929040"/>
        <c:axId val="486929600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930160"/>
        <c:axId val="486930720"/>
      </c:scatterChart>
      <c:catAx>
        <c:axId val="486929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929600"/>
        <c:crosses val="autoZero"/>
        <c:auto val="0"/>
        <c:lblAlgn val="ctr"/>
        <c:lblOffset val="100"/>
        <c:noMultiLvlLbl val="0"/>
      </c:catAx>
      <c:valAx>
        <c:axId val="486929600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929040"/>
        <c:crosses val="autoZero"/>
        <c:crossBetween val="between"/>
        <c:majorUnit val="2500"/>
        <c:dispUnits>
          <c:builtInUnit val="thousands"/>
        </c:dispUnits>
      </c:valAx>
      <c:valAx>
        <c:axId val="486930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6930720"/>
        <c:crosses val="autoZero"/>
        <c:crossBetween val="midCat"/>
      </c:valAx>
      <c:valAx>
        <c:axId val="4869307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6930160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06959331683871"/>
          <c:y val="0.11931305809762495"/>
          <c:w val="0.57686067433626642"/>
          <c:h val="0.62588071602121653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6.0446726999999978E-2</c:v>
                </c:pt>
                <c:pt idx="2">
                  <c:v>-0.17932901199999973</c:v>
                </c:pt>
                <c:pt idx="3">
                  <c:v>-7.3438999999999588E-3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-2.7013159999999536E-3</c:v>
                </c:pt>
                <c:pt idx="2">
                  <c:v>-6.7523859999999991E-3</c:v>
                </c:pt>
                <c:pt idx="3">
                  <c:v>2.0755999999999553E-3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7.9357830000000018E-3</c:v>
                </c:pt>
                <c:pt idx="2">
                  <c:v>1.2405235000000014E-2</c:v>
                </c:pt>
                <c:pt idx="3">
                  <c:v>7.2939999999999117E-4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4.1880788799999902E-2</c:v>
                </c:pt>
                <c:pt idx="2">
                  <c:v>3.8613015099999926E-2</c:v>
                </c:pt>
                <c:pt idx="3">
                  <c:v>3.9373214800000111E-2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-7.9328608000000411E-2</c:v>
                </c:pt>
                <c:pt idx="2">
                  <c:v>-0.15677115399999986</c:v>
                </c:pt>
                <c:pt idx="3">
                  <c:v>5.8000400000000063E-2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0.25188304480000001</c:v>
                </c:pt>
                <c:pt idx="1">
                  <c:v>0.19001293179999967</c:v>
                </c:pt>
                <c:pt idx="2">
                  <c:v>0.36405303790000021</c:v>
                </c:pt>
                <c:pt idx="3">
                  <c:v>0.35005890000000006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0.20580063700000006</c:v>
                </c:pt>
                <c:pt idx="1">
                  <c:v>0.17876233799999997</c:v>
                </c:pt>
                <c:pt idx="2">
                  <c:v>0.12211584800000008</c:v>
                </c:pt>
                <c:pt idx="3">
                  <c:v>0.19258829999999993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86939120"/>
        <c:axId val="486939680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6E-2"/>
                  <c:y val="-4.88769951555428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109147037608097E-2"/>
                  <c:y val="-0.1783010187263811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536E-2"/>
                  <c:y val="-4.47433500022652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0.84813798149999986</c:v>
                </c:pt>
                <c:pt idx="1">
                  <c:v>0.39700864459999918</c:v>
                </c:pt>
                <c:pt idx="2">
                  <c:v>0.19433458400000064</c:v>
                </c:pt>
                <c:pt idx="3">
                  <c:v>0.63548191480000016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939120"/>
        <c:axId val="486939680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940240"/>
        <c:axId val="486940800"/>
      </c:scatterChart>
      <c:catAx>
        <c:axId val="48693912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939680"/>
        <c:crosses val="autoZero"/>
        <c:auto val="1"/>
        <c:lblAlgn val="ctr"/>
        <c:lblOffset val="100"/>
        <c:noMultiLvlLbl val="0"/>
      </c:catAx>
      <c:valAx>
        <c:axId val="4869396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939120"/>
        <c:crosses val="autoZero"/>
        <c:crossBetween val="between"/>
        <c:majorUnit val="0.25"/>
      </c:valAx>
      <c:valAx>
        <c:axId val="486940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6940800"/>
        <c:crosses val="autoZero"/>
        <c:crossBetween val="midCat"/>
      </c:valAx>
      <c:valAx>
        <c:axId val="486940800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4869402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0.49255858600000002</c:v>
                </c:pt>
                <c:pt idx="3">
                  <c:v>0.48580620000000002</c:v>
                </c:pt>
                <c:pt idx="4">
                  <c:v>0.48788179999999998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2.3459343119999998</c:v>
                </c:pt>
                <c:pt idx="3">
                  <c:v>2.1666053000000001</c:v>
                </c:pt>
                <c:pt idx="4">
                  <c:v>2.1592614000000001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0.218169065</c:v>
                </c:pt>
                <c:pt idx="3">
                  <c:v>0.23057430000000001</c:v>
                </c:pt>
                <c:pt idx="4">
                  <c:v>0.2313037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1.5601991701</c:v>
                </c:pt>
                <c:pt idx="3">
                  <c:v>1.5988121851999999</c:v>
                </c:pt>
                <c:pt idx="4">
                  <c:v>1.6381854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2.6876407539999998</c:v>
                </c:pt>
                <c:pt idx="3">
                  <c:v>2.5308695999999999</c:v>
                </c:pt>
                <c:pt idx="4">
                  <c:v>2.58887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2.3456110303000002</c:v>
                </c:pt>
                <c:pt idx="2">
                  <c:v>2.5356239620999999</c:v>
                </c:pt>
                <c:pt idx="3">
                  <c:v>2.8996770000000001</c:v>
                </c:pt>
                <c:pt idx="4">
                  <c:v>3.2497359000000001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0.56866517699999997</c:v>
                </c:pt>
                <c:pt idx="1">
                  <c:v>0.77446581400000003</c:v>
                </c:pt>
                <c:pt idx="2">
                  <c:v>0.953228152</c:v>
                </c:pt>
                <c:pt idx="3">
                  <c:v>1.0753440000000001</c:v>
                </c:pt>
                <c:pt idx="4">
                  <c:v>1.2679323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86947520"/>
        <c:axId val="488552032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552592"/>
        <c:axId val="488553152"/>
      </c:scatterChart>
      <c:catAx>
        <c:axId val="486947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52032"/>
        <c:crosses val="autoZero"/>
        <c:auto val="1"/>
        <c:lblAlgn val="ctr"/>
        <c:lblOffset val="100"/>
        <c:noMultiLvlLbl val="0"/>
      </c:catAx>
      <c:valAx>
        <c:axId val="488552032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6947520"/>
        <c:crosses val="autoZero"/>
        <c:crossBetween val="between"/>
      </c:valAx>
      <c:valAx>
        <c:axId val="4885525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8553152"/>
        <c:crosses val="autoZero"/>
        <c:crossBetween val="midCat"/>
      </c:valAx>
      <c:valAx>
        <c:axId val="4885531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855259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-38.18602739999983</c:v>
                </c:pt>
                <c:pt idx="1">
                  <c:v>-49.120880100000022</c:v>
                </c:pt>
                <c:pt idx="2">
                  <c:v>-131.07452030000013</c:v>
                </c:pt>
                <c:pt idx="3">
                  <c:v>-52.784329999999954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16.972952500000247</c:v>
                </c:pt>
                <c:pt idx="1">
                  <c:v>47.582933799999864</c:v>
                </c:pt>
                <c:pt idx="2">
                  <c:v>8.2387766000001648</c:v>
                </c:pt>
                <c:pt idx="3">
                  <c:v>18.231600000000071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148.1860322</c:v>
                </c:pt>
                <c:pt idx="2">
                  <c:v>35.93027549999988</c:v>
                </c:pt>
                <c:pt idx="3">
                  <c:v>6.7125000000000909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88559312"/>
        <c:axId val="488559872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7430737824438614E-2"/>
                  <c:y val="-4.4642857142857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5092592592592674E-2"/>
                  <c:y val="-5.85317460317460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3.67063492063492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-41.259615699999813</c:v>
                </c:pt>
                <c:pt idx="1">
                  <c:v>146.64814859999933</c:v>
                </c:pt>
                <c:pt idx="2">
                  <c:v>-86.905177900000126</c:v>
                </c:pt>
                <c:pt idx="3">
                  <c:v>-27.840499999999338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8559312"/>
        <c:axId val="488559872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560432"/>
        <c:axId val="488560992"/>
      </c:scatterChart>
      <c:catAx>
        <c:axId val="48855931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59872"/>
        <c:crosses val="autoZero"/>
        <c:auto val="1"/>
        <c:lblAlgn val="ctr"/>
        <c:lblOffset val="100"/>
        <c:noMultiLvlLbl val="0"/>
      </c:catAx>
      <c:valAx>
        <c:axId val="488559872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59312"/>
        <c:crosses val="autoZero"/>
        <c:crossBetween val="between"/>
        <c:majorUnit val="50"/>
      </c:valAx>
      <c:valAx>
        <c:axId val="488560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8560992"/>
        <c:crosses val="autoZero"/>
        <c:crossBetween val="midCat"/>
      </c:valAx>
      <c:valAx>
        <c:axId val="488560992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488560432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2312.6078370999999</c:v>
                </c:pt>
                <c:pt idx="1">
                  <c:v>2329.5807896000001</c:v>
                </c:pt>
                <c:pt idx="2">
                  <c:v>2377.1637234</c:v>
                </c:pt>
                <c:pt idx="3">
                  <c:v>2385.4025000000001</c:v>
                </c:pt>
                <c:pt idx="4">
                  <c:v>2403.6341000000002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5172.4004450000002</c:v>
                </c:pt>
                <c:pt idx="1">
                  <c:v>5131.1408293000004</c:v>
                </c:pt>
                <c:pt idx="2">
                  <c:v>5277.7889778999997</c:v>
                </c:pt>
                <c:pt idx="3">
                  <c:v>5190.8837999999996</c:v>
                </c:pt>
                <c:pt idx="4">
                  <c:v>5163.0433000000003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1622.1208245</c:v>
                </c:pt>
                <c:pt idx="3">
                  <c:v>1658.0510999999999</c:v>
                </c:pt>
                <c:pt idx="4">
                  <c:v>1664.7636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1354.1614477999999</c:v>
                </c:pt>
                <c:pt idx="1">
                  <c:v>1315.9754204000001</c:v>
                </c:pt>
                <c:pt idx="2">
                  <c:v>1266.8545403000001</c:v>
                </c:pt>
                <c:pt idx="3">
                  <c:v>1135.7800199999999</c:v>
                </c:pt>
                <c:pt idx="4">
                  <c:v>1082.99569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8566032"/>
        <c:axId val="488566592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567152"/>
        <c:axId val="488567712"/>
      </c:scatterChart>
      <c:catAx>
        <c:axId val="48856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66592"/>
        <c:crosses val="autoZero"/>
        <c:auto val="1"/>
        <c:lblAlgn val="ctr"/>
        <c:lblOffset val="100"/>
        <c:noMultiLvlLbl val="0"/>
      </c:catAx>
      <c:valAx>
        <c:axId val="488566592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66032"/>
        <c:crosses val="autoZero"/>
        <c:crossBetween val="midCat"/>
      </c:valAx>
      <c:valAx>
        <c:axId val="488567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88567712"/>
        <c:crosses val="autoZero"/>
        <c:crossBetween val="midCat"/>
      </c:valAx>
      <c:valAx>
        <c:axId val="48856771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8856715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'37'!$A$28:$A$47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'37'!$B$28:$B$47</c:f>
              <c:numCache>
                <c:formatCode>0.0%</c:formatCode>
                <c:ptCount val="20"/>
                <c:pt idx="0">
                  <c:v>6.5769924332999996E-2</c:v>
                </c:pt>
                <c:pt idx="1">
                  <c:v>6.0721109483000003E-2</c:v>
                </c:pt>
                <c:pt idx="2">
                  <c:v>6.5889692127999999E-2</c:v>
                </c:pt>
                <c:pt idx="3">
                  <c:v>7.1331804967999998E-2</c:v>
                </c:pt>
                <c:pt idx="4">
                  <c:v>8.0227309122000004E-2</c:v>
                </c:pt>
                <c:pt idx="5">
                  <c:v>8.3876457488000003E-2</c:v>
                </c:pt>
                <c:pt idx="6">
                  <c:v>8.5366501720999993E-2</c:v>
                </c:pt>
                <c:pt idx="7">
                  <c:v>9.5771286846999995E-2</c:v>
                </c:pt>
                <c:pt idx="8">
                  <c:v>7.3799616205999993E-2</c:v>
                </c:pt>
                <c:pt idx="9">
                  <c:v>8.0951678321000003E-2</c:v>
                </c:pt>
                <c:pt idx="10">
                  <c:v>8.9525252311999995E-2</c:v>
                </c:pt>
                <c:pt idx="11">
                  <c:v>8.3654199703000004E-2</c:v>
                </c:pt>
                <c:pt idx="12">
                  <c:v>8.1976495134999994E-2</c:v>
                </c:pt>
                <c:pt idx="13">
                  <c:v>7.9607922351000004E-2</c:v>
                </c:pt>
                <c:pt idx="14">
                  <c:v>6.1915938338E-2</c:v>
                </c:pt>
                <c:pt idx="15">
                  <c:v>5.5532564654E-2</c:v>
                </c:pt>
                <c:pt idx="16">
                  <c:v>5.8957737476999998E-2</c:v>
                </c:pt>
                <c:pt idx="17">
                  <c:v>6.302595171E-2</c:v>
                </c:pt>
                <c:pt idx="18">
                  <c:v>5.7330657915E-2</c:v>
                </c:pt>
                <c:pt idx="19">
                  <c:v>5.6669633083E-2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8571632"/>
        <c:axId val="488572192"/>
      </c:lineChart>
      <c:scatterChart>
        <c:scatterStyle val="lineMarker"/>
        <c:varyColors val="0"/>
        <c:ser>
          <c:idx val="0"/>
          <c:order val="1"/>
          <c:tx>
            <c:strRef>
              <c:f>'37'!$B$50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'37'!$A$51:$A$52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'37'!$B$51:$B$52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571632"/>
        <c:axId val="488572192"/>
      </c:scatterChart>
      <c:catAx>
        <c:axId val="4885716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72192"/>
        <c:crosses val="autoZero"/>
        <c:auto val="1"/>
        <c:lblAlgn val="ctr"/>
        <c:lblOffset val="100"/>
        <c:noMultiLvlLbl val="0"/>
      </c:catAx>
      <c:valAx>
        <c:axId val="488572192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88571632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1434.4526912700001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1238.0027646250003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1245.7796683849999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8577792"/>
        <c:axId val="488578352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1290.2963200000002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88579472"/>
        <c:axId val="488578912"/>
      </c:barChart>
      <c:catAx>
        <c:axId val="4885777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78352"/>
        <c:crosses val="autoZero"/>
        <c:auto val="1"/>
        <c:lblAlgn val="ctr"/>
        <c:lblOffset val="100"/>
        <c:noMultiLvlLbl val="0"/>
      </c:catAx>
      <c:valAx>
        <c:axId val="488578352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8577792"/>
        <c:crosses val="autoZero"/>
        <c:crossBetween val="between"/>
        <c:majorUnit val="200"/>
      </c:valAx>
      <c:valAx>
        <c:axId val="488578912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88579472"/>
        <c:crosses val="max"/>
        <c:crossBetween val="between"/>
      </c:valAx>
      <c:catAx>
        <c:axId val="488579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857891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32.545865069999998</c:v>
                </c:pt>
                <c:pt idx="1">
                  <c:v>174.06454780000001</c:v>
                </c:pt>
                <c:pt idx="2">
                  <c:v>269.81016713999998</c:v>
                </c:pt>
                <c:pt idx="3">
                  <c:v>375.92745686000001</c:v>
                </c:pt>
                <c:pt idx="4">
                  <c:v>350.79499657999997</c:v>
                </c:pt>
                <c:pt idx="5">
                  <c:v>231.30965782000001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37.107947594999999</c:v>
                </c:pt>
                <c:pt idx="1">
                  <c:v>115.9930813</c:v>
                </c:pt>
                <c:pt idx="2">
                  <c:v>236.08019905</c:v>
                </c:pt>
                <c:pt idx="3">
                  <c:v>348.72357684000002</c:v>
                </c:pt>
                <c:pt idx="4">
                  <c:v>323.69503944000002</c:v>
                </c:pt>
                <c:pt idx="5">
                  <c:v>176.4029204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39.149117754999999</c:v>
                </c:pt>
                <c:pt idx="1">
                  <c:v>120.09132984999999</c:v>
                </c:pt>
                <c:pt idx="2">
                  <c:v>236.48387889</c:v>
                </c:pt>
                <c:pt idx="3">
                  <c:v>349.10347708</c:v>
                </c:pt>
                <c:pt idx="4">
                  <c:v>324.11174856000002</c:v>
                </c:pt>
                <c:pt idx="5">
                  <c:v>176.84011624999999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9303408"/>
        <c:axId val="489303968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42.586019999999998</c:v>
                </c:pt>
                <c:pt idx="1">
                  <c:v>122.5</c:v>
                </c:pt>
                <c:pt idx="2">
                  <c:v>252.17259999999999</c:v>
                </c:pt>
                <c:pt idx="3">
                  <c:v>356.5138</c:v>
                </c:pt>
                <c:pt idx="4">
                  <c:v>323.39190000000002</c:v>
                </c:pt>
                <c:pt idx="5">
                  <c:v>193.13200000000001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89305088"/>
        <c:axId val="489304528"/>
      </c:barChart>
      <c:catAx>
        <c:axId val="4893034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89303968"/>
        <c:crosses val="autoZero"/>
        <c:auto val="1"/>
        <c:lblAlgn val="ctr"/>
        <c:lblOffset val="100"/>
        <c:noMultiLvlLbl val="0"/>
      </c:catAx>
      <c:valAx>
        <c:axId val="48930396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89303408"/>
        <c:crosses val="autoZero"/>
        <c:crossBetween val="between"/>
        <c:majorUnit val="50"/>
      </c:valAx>
      <c:valAx>
        <c:axId val="489304528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89305088"/>
        <c:crosses val="max"/>
        <c:crossBetween val="between"/>
      </c:valAx>
      <c:catAx>
        <c:axId val="489305088"/>
        <c:scaling>
          <c:orientation val="minMax"/>
        </c:scaling>
        <c:delete val="1"/>
        <c:axPos val="b"/>
        <c:majorTickMark val="out"/>
        <c:minorTickMark val="none"/>
        <c:tickLblPos val="nextTo"/>
        <c:crossAx val="489304528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3610.8339323399996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3704.9542639400001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3621.0381566899996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9311248"/>
        <c:axId val="48931180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3729.3259025000002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89312928"/>
        <c:axId val="489312368"/>
      </c:barChart>
      <c:catAx>
        <c:axId val="4893112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9311808"/>
        <c:crosses val="autoZero"/>
        <c:auto val="1"/>
        <c:lblAlgn val="ctr"/>
        <c:lblOffset val="100"/>
        <c:noMultiLvlLbl val="0"/>
      </c:catAx>
      <c:valAx>
        <c:axId val="489311808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9311248"/>
        <c:crosses val="autoZero"/>
        <c:crossBetween val="between"/>
        <c:majorUnit val="1000"/>
      </c:valAx>
      <c:valAx>
        <c:axId val="48931236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89312928"/>
        <c:crosses val="max"/>
        <c:crossBetween val="between"/>
      </c:valAx>
      <c:catAx>
        <c:axId val="489312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931236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896.53548538999996</c:v>
                </c:pt>
                <c:pt idx="4">
                  <c:v>624.78824961999999</c:v>
                </c:pt>
                <c:pt idx="5">
                  <c:v>608.94367846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253.07925578999999</c:v>
                </c:pt>
                <c:pt idx="1">
                  <c:v>592.91358554999999</c:v>
                </c:pt>
                <c:pt idx="2">
                  <c:v>731.69851670000003</c:v>
                </c:pt>
                <c:pt idx="3">
                  <c:v>853.42385194999997</c:v>
                </c:pt>
                <c:pt idx="4">
                  <c:v>705.33096247000003</c:v>
                </c:pt>
                <c:pt idx="5">
                  <c:v>568.50809147999996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245.79221067</c:v>
                </c:pt>
                <c:pt idx="1">
                  <c:v>492.38612750999999</c:v>
                </c:pt>
                <c:pt idx="2">
                  <c:v>777.61325730999999</c:v>
                </c:pt>
                <c:pt idx="3">
                  <c:v>853.80071942999996</c:v>
                </c:pt>
                <c:pt idx="4">
                  <c:v>691.16477230999999</c:v>
                </c:pt>
                <c:pt idx="5">
                  <c:v>560.28106946000003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9317968"/>
        <c:axId val="48931852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262.98842390999999</c:v>
                </c:pt>
                <c:pt idx="1">
                  <c:v>497.16494445000001</c:v>
                </c:pt>
                <c:pt idx="2">
                  <c:v>795.71631066999998</c:v>
                </c:pt>
                <c:pt idx="3">
                  <c:v>863.89630276000003</c:v>
                </c:pt>
                <c:pt idx="4">
                  <c:v>721.85785670999996</c:v>
                </c:pt>
                <c:pt idx="5">
                  <c:v>587.70206399999995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89319648"/>
        <c:axId val="489319088"/>
      </c:barChart>
      <c:catAx>
        <c:axId val="4893179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9318528"/>
        <c:crosses val="autoZero"/>
        <c:auto val="1"/>
        <c:lblAlgn val="ctr"/>
        <c:lblOffset val="100"/>
        <c:noMultiLvlLbl val="0"/>
      </c:catAx>
      <c:valAx>
        <c:axId val="489318528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89317968"/>
        <c:crosses val="autoZero"/>
        <c:crossBetween val="between"/>
        <c:majorUnit val="250"/>
      </c:valAx>
      <c:valAx>
        <c:axId val="489319088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489319648"/>
        <c:crosses val="max"/>
        <c:crossBetween val="between"/>
      </c:valAx>
      <c:catAx>
        <c:axId val="489319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931908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Mar 7,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Mar 7,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March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March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50" y="34954"/>
          <a:ext cx="2270620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March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0.80651</cdr:x>
      <cdr:y>0.29057</cdr:y>
    </cdr:from>
    <cdr:to>
      <cdr:x>0.99129</cdr:x>
      <cdr:y>0.86537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24836" y="945624"/>
          <a:ext cx="1013777" cy="18706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743184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March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7" name="Picture 6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0.45225</cdr:x>
      <cdr:y>0.49703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52" y="428617"/>
          <a:ext cx="828666" cy="1162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2"/>
          <xdr:cNvSpPr txBox="1"/>
        </xdr:nvSpPr>
        <xdr:spPr>
          <a:xfrm>
            <a:off x="676275" y="3495675"/>
            <a:ext cx="18473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100"/>
          </a:p>
        </xdr:txBody>
      </xdr:sp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9127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0.14931</cdr:x>
      <cdr:y>0.18155</cdr:y>
    </cdr:from>
    <cdr:to>
      <cdr:x>0.52083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581024"/>
          <a:ext cx="1019166" cy="1190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9144" rIns="27432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March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0.48369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62" y="409576"/>
          <a:ext cx="1398078" cy="11384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March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March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0.30555</cdr:x>
      <cdr:y>0.54465</cdr:y>
    </cdr:from>
    <cdr:to>
      <cdr:x>0.74305</cdr:x>
      <cdr:y>0.79465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38185" y="1743098"/>
          <a:ext cx="1200150" cy="80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#REF!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0.13616</cdr:x>
      <cdr:y>0.16572</cdr:y>
    </cdr:from>
    <cdr:to>
      <cdr:x>0.53893</cdr:x>
      <cdr:y>0.48138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74205" y="527660"/>
          <a:ext cx="1106898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0.13393</cdr:y>
    </cdr:from>
    <cdr:to>
      <cdr:x>0.43793</cdr:x>
      <cdr:y>0.33929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6" y="428625"/>
          <a:ext cx="791770" cy="6572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March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/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57" t="s">
        <v>64</v>
      </c>
      <c r="C1" s="558"/>
      <c r="D1" s="110"/>
    </row>
    <row r="2" spans="1:8" ht="19.5" customHeight="1" x14ac:dyDescent="0.35">
      <c r="A2" s="111"/>
      <c r="B2" s="559" t="s">
        <v>65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89" t="s">
        <v>549</v>
      </c>
      <c r="C4" s="388"/>
    </row>
    <row r="5" spans="1:8" ht="12.75" customHeight="1" x14ac:dyDescent="0.2">
      <c r="B5" s="561"/>
      <c r="C5" s="562"/>
    </row>
    <row r="6" spans="1:8" ht="15" customHeight="1" x14ac:dyDescent="0.2">
      <c r="B6" s="96" t="s">
        <v>229</v>
      </c>
      <c r="C6" s="125"/>
    </row>
    <row r="7" spans="1:8" ht="15" customHeight="1" x14ac:dyDescent="0.2">
      <c r="A7" s="294">
        <v>1</v>
      </c>
      <c r="B7" s="392"/>
      <c r="C7" s="94" t="s">
        <v>230</v>
      </c>
    </row>
    <row r="8" spans="1:8" ht="15" customHeight="1" x14ac:dyDescent="0.2">
      <c r="A8" s="294">
        <v>2</v>
      </c>
      <c r="B8" s="392"/>
      <c r="C8" s="94" t="s">
        <v>198</v>
      </c>
      <c r="D8" s="294"/>
    </row>
    <row r="9" spans="1:8" ht="15" customHeight="1" x14ac:dyDescent="0.2">
      <c r="A9" s="294">
        <v>3</v>
      </c>
      <c r="B9" s="392"/>
      <c r="C9" s="94" t="s">
        <v>199</v>
      </c>
      <c r="D9" s="294"/>
    </row>
    <row r="10" spans="1:8" ht="15" customHeight="1" x14ac:dyDescent="0.2">
      <c r="A10" s="294">
        <v>4</v>
      </c>
      <c r="B10" s="392"/>
      <c r="C10" s="94" t="s">
        <v>231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200</v>
      </c>
    </row>
    <row r="12" spans="1:8" ht="15" customHeight="1" x14ac:dyDescent="0.2">
      <c r="B12" s="96" t="s">
        <v>201</v>
      </c>
      <c r="C12" s="95"/>
    </row>
    <row r="13" spans="1:8" ht="15" customHeight="1" x14ac:dyDescent="0.2">
      <c r="A13" s="21">
        <v>6</v>
      </c>
      <c r="B13" s="392"/>
      <c r="C13" s="94" t="s">
        <v>202</v>
      </c>
    </row>
    <row r="14" spans="1:8" ht="15" customHeight="1" x14ac:dyDescent="0.2">
      <c r="A14" s="21">
        <v>7</v>
      </c>
      <c r="B14" s="392"/>
      <c r="C14" s="402" t="s">
        <v>532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203</v>
      </c>
    </row>
    <row r="16" spans="1:8" ht="15" customHeight="1" x14ac:dyDescent="0.2">
      <c r="A16" s="21">
        <v>9</v>
      </c>
      <c r="B16" s="392"/>
      <c r="C16" s="94" t="s">
        <v>204</v>
      </c>
      <c r="D16" s="294"/>
    </row>
    <row r="17" spans="1:4" ht="15" customHeight="1" x14ac:dyDescent="0.2">
      <c r="A17" s="21">
        <v>10</v>
      </c>
      <c r="B17" s="392"/>
      <c r="C17" s="94" t="s">
        <v>447</v>
      </c>
    </row>
    <row r="18" spans="1:4" ht="15" customHeight="1" x14ac:dyDescent="0.2">
      <c r="A18" s="21">
        <v>11</v>
      </c>
      <c r="B18" s="392"/>
      <c r="C18" s="94" t="s">
        <v>446</v>
      </c>
    </row>
    <row r="19" spans="1:4" ht="15" customHeight="1" x14ac:dyDescent="0.2">
      <c r="A19" s="21">
        <v>12</v>
      </c>
      <c r="B19" s="392"/>
      <c r="C19" s="94" t="s">
        <v>205</v>
      </c>
    </row>
    <row r="20" spans="1:4" ht="15" customHeight="1" x14ac:dyDescent="0.2">
      <c r="A20" s="21">
        <v>13</v>
      </c>
      <c r="B20" s="392"/>
      <c r="C20" s="94" t="s">
        <v>206</v>
      </c>
    </row>
    <row r="21" spans="1:4" ht="15" customHeight="1" x14ac:dyDescent="0.2">
      <c r="B21" s="127" t="s">
        <v>228</v>
      </c>
      <c r="C21" s="94"/>
    </row>
    <row r="22" spans="1:4" ht="15" customHeight="1" x14ac:dyDescent="0.2">
      <c r="A22" s="128">
        <v>14</v>
      </c>
      <c r="B22" s="128"/>
      <c r="C22" s="94" t="s">
        <v>491</v>
      </c>
    </row>
    <row r="23" spans="1:4" ht="15" customHeight="1" x14ac:dyDescent="0.2">
      <c r="A23" s="21">
        <v>15</v>
      </c>
      <c r="C23" s="94" t="s">
        <v>207</v>
      </c>
    </row>
    <row r="24" spans="1:4" ht="15" customHeight="1" x14ac:dyDescent="0.2">
      <c r="A24" s="21">
        <v>16</v>
      </c>
      <c r="C24" s="94" t="s">
        <v>490</v>
      </c>
    </row>
    <row r="25" spans="1:4" ht="15" customHeight="1" x14ac:dyDescent="0.2">
      <c r="A25" s="21">
        <v>17</v>
      </c>
      <c r="C25" s="94" t="s">
        <v>208</v>
      </c>
    </row>
    <row r="26" spans="1:4" ht="15" customHeight="1" x14ac:dyDescent="0.2">
      <c r="A26" s="21">
        <v>18</v>
      </c>
      <c r="C26" s="94" t="s">
        <v>209</v>
      </c>
    </row>
    <row r="27" spans="1:4" ht="15" customHeight="1" x14ac:dyDescent="0.2">
      <c r="A27" s="21">
        <v>19</v>
      </c>
      <c r="C27" s="94" t="s">
        <v>492</v>
      </c>
    </row>
    <row r="28" spans="1:4" ht="15" customHeight="1" x14ac:dyDescent="0.2">
      <c r="B28" s="127" t="s">
        <v>424</v>
      </c>
      <c r="C28" s="95"/>
    </row>
    <row r="29" spans="1:4" ht="15" customHeight="1" x14ac:dyDescent="0.2">
      <c r="A29" s="21">
        <v>20</v>
      </c>
      <c r="C29" s="94" t="s">
        <v>426</v>
      </c>
      <c r="D29" s="294"/>
    </row>
    <row r="30" spans="1:4" ht="15" customHeight="1" x14ac:dyDescent="0.2">
      <c r="A30" s="21">
        <v>21</v>
      </c>
      <c r="C30" s="94" t="s">
        <v>427</v>
      </c>
      <c r="D30" s="294"/>
    </row>
    <row r="31" spans="1:4" ht="15" customHeight="1" x14ac:dyDescent="0.2">
      <c r="A31" s="21">
        <v>22</v>
      </c>
      <c r="C31" s="94" t="s">
        <v>495</v>
      </c>
      <c r="D31" s="294"/>
    </row>
    <row r="32" spans="1:4" ht="15" customHeight="1" x14ac:dyDescent="0.2">
      <c r="A32" s="21">
        <v>23</v>
      </c>
      <c r="C32" s="94" t="s">
        <v>493</v>
      </c>
      <c r="D32" s="294"/>
    </row>
    <row r="33" spans="1:4" ht="15" customHeight="1" x14ac:dyDescent="0.2">
      <c r="B33" s="96" t="s">
        <v>227</v>
      </c>
      <c r="C33" s="95"/>
    </row>
    <row r="34" spans="1:4" ht="15" customHeight="1" x14ac:dyDescent="0.2">
      <c r="A34" s="21">
        <v>24</v>
      </c>
      <c r="C34" s="94" t="s">
        <v>494</v>
      </c>
      <c r="D34" s="294"/>
    </row>
    <row r="35" spans="1:4" ht="15" customHeight="1" x14ac:dyDescent="0.25">
      <c r="A35" s="21">
        <v>25</v>
      </c>
      <c r="C35" s="94" t="s">
        <v>210</v>
      </c>
      <c r="D35" s="148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4" t="s">
        <v>428</v>
      </c>
    </row>
    <row r="38" spans="1:4" ht="15" customHeight="1" x14ac:dyDescent="0.2">
      <c r="A38" s="21">
        <v>28</v>
      </c>
      <c r="C38" s="94" t="s">
        <v>211</v>
      </c>
    </row>
    <row r="39" spans="1:4" ht="15" customHeight="1" x14ac:dyDescent="0.2">
      <c r="B39" s="96" t="s">
        <v>226</v>
      </c>
      <c r="C39" s="95"/>
    </row>
    <row r="40" spans="1:4" ht="15" customHeight="1" x14ac:dyDescent="0.2">
      <c r="A40" s="21">
        <v>29</v>
      </c>
      <c r="C40" s="94" t="s">
        <v>213</v>
      </c>
    </row>
    <row r="41" spans="1:4" ht="15" customHeight="1" x14ac:dyDescent="0.2">
      <c r="A41" s="21">
        <v>30</v>
      </c>
      <c r="C41" s="94" t="s">
        <v>212</v>
      </c>
    </row>
    <row r="42" spans="1:4" ht="15" customHeight="1" x14ac:dyDescent="0.2">
      <c r="A42" s="21">
        <v>31</v>
      </c>
      <c r="C42" s="94" t="s">
        <v>214</v>
      </c>
    </row>
    <row r="43" spans="1:4" ht="15" customHeight="1" x14ac:dyDescent="0.2">
      <c r="B43" s="96" t="s">
        <v>225</v>
      </c>
      <c r="C43" s="95"/>
    </row>
    <row r="44" spans="1:4" ht="15" customHeight="1" x14ac:dyDescent="0.2">
      <c r="A44" s="21">
        <v>32</v>
      </c>
      <c r="C44" s="94" t="s">
        <v>215</v>
      </c>
    </row>
    <row r="45" spans="1:4" ht="15" customHeight="1" x14ac:dyDescent="0.2">
      <c r="A45" s="21">
        <v>33</v>
      </c>
      <c r="C45" s="94" t="s">
        <v>216</v>
      </c>
    </row>
    <row r="46" spans="1:4" ht="15" customHeight="1" x14ac:dyDescent="0.2">
      <c r="A46" s="21">
        <v>34</v>
      </c>
      <c r="C46" s="404" t="s">
        <v>217</v>
      </c>
    </row>
    <row r="47" spans="1:4" ht="15" customHeight="1" x14ac:dyDescent="0.2">
      <c r="B47" s="96" t="s">
        <v>224</v>
      </c>
      <c r="C47" s="97"/>
    </row>
    <row r="48" spans="1:4" ht="15" customHeight="1" x14ac:dyDescent="0.2">
      <c r="A48" s="21">
        <v>35</v>
      </c>
      <c r="C48" s="404" t="s">
        <v>218</v>
      </c>
    </row>
    <row r="49" spans="1:4" ht="15" customHeight="1" x14ac:dyDescent="0.2">
      <c r="A49" s="21">
        <v>36</v>
      </c>
      <c r="C49" s="94" t="s">
        <v>219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220</v>
      </c>
    </row>
    <row r="52" spans="1:4" ht="15" customHeight="1" x14ac:dyDescent="0.2">
      <c r="A52" s="21">
        <v>38</v>
      </c>
      <c r="C52" s="94" t="s">
        <v>221</v>
      </c>
    </row>
    <row r="53" spans="1:4" ht="15" customHeight="1" x14ac:dyDescent="0.2">
      <c r="A53" s="21">
        <v>39</v>
      </c>
      <c r="C53" s="94" t="s">
        <v>222</v>
      </c>
    </row>
    <row r="54" spans="1:4" ht="15" customHeight="1" x14ac:dyDescent="0.2">
      <c r="A54" s="21">
        <v>40</v>
      </c>
      <c r="C54" s="22" t="s">
        <v>223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">
        <v>549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369</v>
      </c>
      <c r="R5" s="181"/>
    </row>
    <row r="6" spans="1:18" x14ac:dyDescent="0.2">
      <c r="Q6" s="242" t="s">
        <v>383</v>
      </c>
      <c r="R6" s="243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0">
        <v>54.99</v>
      </c>
      <c r="D90" s="59">
        <v>54.99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0" t="e">
        <v>#N/A</v>
      </c>
      <c r="D91" s="59">
        <v>55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0" t="e">
        <v>#N/A</v>
      </c>
      <c r="D92" s="59">
        <v>55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43586</v>
      </c>
      <c r="C93" s="130" t="e">
        <v>#N/A</v>
      </c>
      <c r="D93" s="59">
        <v>55</v>
      </c>
      <c r="E93" s="51">
        <v>56.75</v>
      </c>
      <c r="F93" s="63">
        <v>0.26674575</v>
      </c>
      <c r="G93" s="52">
        <v>28</v>
      </c>
      <c r="H93" s="51">
        <f t="shared" ref="H93:H112" si="6">$E93*EXP((+NORMSINV((1-$H$25)/2)*$F93*SQRT($G93/252)))</f>
        <v>47.673942446675632</v>
      </c>
      <c r="I93" s="51">
        <f t="shared" ref="I93:I112" si="7">$E93*EXP(-NORMSINV((1-$H$25)/2)*$F93*SQRT($G93/252))</f>
        <v>67.553936903839457</v>
      </c>
      <c r="J93">
        <f t="shared" si="4"/>
        <v>47.673942444725952</v>
      </c>
      <c r="K93">
        <f t="shared" si="5"/>
        <v>67.553936906602161</v>
      </c>
    </row>
    <row r="94" spans="2:11" x14ac:dyDescent="0.2">
      <c r="B94" s="55">
        <v>43617</v>
      </c>
      <c r="C94" s="130" t="e">
        <v>#N/A</v>
      </c>
      <c r="D94" s="59">
        <v>56</v>
      </c>
      <c r="E94" s="51">
        <v>57.21</v>
      </c>
      <c r="F94" s="63">
        <v>0.28312579999999998</v>
      </c>
      <c r="G94" s="52">
        <v>49</v>
      </c>
      <c r="H94" s="51">
        <f t="shared" si="6"/>
        <v>44.792180818574494</v>
      </c>
      <c r="I94" s="51">
        <f t="shared" si="7"/>
        <v>73.070434173697421</v>
      </c>
      <c r="J94">
        <f t="shared" si="4"/>
        <v>44.7921808160024</v>
      </c>
      <c r="K94">
        <f t="shared" si="5"/>
        <v>73.070434177893333</v>
      </c>
    </row>
    <row r="95" spans="2:11" x14ac:dyDescent="0.2">
      <c r="B95" s="55">
        <v>43647</v>
      </c>
      <c r="C95" s="130" t="e">
        <v>#N/A</v>
      </c>
      <c r="D95" s="59">
        <v>57</v>
      </c>
      <c r="E95" s="51">
        <v>57.684000000000005</v>
      </c>
      <c r="F95" s="63">
        <v>0.28300892499999997</v>
      </c>
      <c r="G95" s="52">
        <v>70</v>
      </c>
      <c r="H95" s="51">
        <f t="shared" si="6"/>
        <v>43.061699629347395</v>
      </c>
      <c r="I95" s="51">
        <f t="shared" si="7"/>
        <v>77.271540246690165</v>
      </c>
      <c r="J95">
        <f t="shared" si="4"/>
        <v>43.06169962639315</v>
      </c>
      <c r="K95">
        <f t="shared" si="5"/>
        <v>77.271540251991397</v>
      </c>
    </row>
    <row r="96" spans="2:11" x14ac:dyDescent="0.2">
      <c r="B96" s="55">
        <v>43678</v>
      </c>
      <c r="C96" s="130" t="e">
        <v>#N/A</v>
      </c>
      <c r="D96" s="59">
        <v>58</v>
      </c>
      <c r="E96" s="51">
        <v>58.077999999999996</v>
      </c>
      <c r="F96" s="63">
        <v>0.28892954999999998</v>
      </c>
      <c r="G96" s="52">
        <v>91</v>
      </c>
      <c r="H96" s="51">
        <f t="shared" si="6"/>
        <v>41.325844843869532</v>
      </c>
      <c r="I96" s="51">
        <f t="shared" si="7"/>
        <v>81.620934713942688</v>
      </c>
      <c r="J96">
        <f t="shared" si="4"/>
        <v>41.325844840569317</v>
      </c>
      <c r="K96">
        <f t="shared" si="5"/>
        <v>81.620934720460781</v>
      </c>
    </row>
    <row r="97" spans="2:11" x14ac:dyDescent="0.2">
      <c r="B97" s="55">
        <v>43709</v>
      </c>
      <c r="C97" s="130" t="e">
        <v>#N/A</v>
      </c>
      <c r="D97" s="59">
        <v>57</v>
      </c>
      <c r="E97" s="51">
        <v>58.351999999999997</v>
      </c>
      <c r="F97" s="63">
        <v>0.28889595000000001</v>
      </c>
      <c r="G97" s="52">
        <v>112</v>
      </c>
      <c r="H97" s="51">
        <f t="shared" si="6"/>
        <v>40.005216677451251</v>
      </c>
      <c r="I97" s="51">
        <f t="shared" si="7"/>
        <v>85.112797449718272</v>
      </c>
      <c r="J97">
        <f t="shared" si="4"/>
        <v>40.005216673907412</v>
      </c>
      <c r="K97">
        <f t="shared" si="5"/>
        <v>85.11279745725794</v>
      </c>
    </row>
    <row r="98" spans="2:11" x14ac:dyDescent="0.2">
      <c r="B98" s="55">
        <v>43739</v>
      </c>
      <c r="C98" s="130" t="e">
        <v>#N/A</v>
      </c>
      <c r="D98" s="59">
        <v>58</v>
      </c>
      <c r="E98" s="51">
        <v>58.516000000000005</v>
      </c>
      <c r="F98" s="63">
        <v>0.28734669999999995</v>
      </c>
      <c r="G98" s="52">
        <v>134</v>
      </c>
      <c r="H98" s="51">
        <f t="shared" si="6"/>
        <v>38.807654083565637</v>
      </c>
      <c r="I98" s="51">
        <f t="shared" si="7"/>
        <v>88.233167834024187</v>
      </c>
      <c r="J98">
        <f t="shared" si="4"/>
        <v>38.807654079825539</v>
      </c>
      <c r="K98">
        <f t="shared" si="5"/>
        <v>88.233167842527678</v>
      </c>
    </row>
    <row r="99" spans="2:11" x14ac:dyDescent="0.2">
      <c r="B99" s="55">
        <v>43770</v>
      </c>
      <c r="C99" s="130" t="e">
        <v>#N/A</v>
      </c>
      <c r="D99" s="59">
        <v>58</v>
      </c>
      <c r="E99" s="51">
        <v>58.588000000000001</v>
      </c>
      <c r="F99" s="63">
        <v>0.28530539047619052</v>
      </c>
      <c r="G99" s="52">
        <v>156</v>
      </c>
      <c r="H99" s="51">
        <f t="shared" si="6"/>
        <v>37.734051278757377</v>
      </c>
      <c r="I99" s="51">
        <f t="shared" si="7"/>
        <v>90.967007985500302</v>
      </c>
      <c r="J99">
        <f t="shared" si="4"/>
        <v>37.734051274861436</v>
      </c>
      <c r="K99">
        <f t="shared" si="5"/>
        <v>90.967007994892413</v>
      </c>
    </row>
    <row r="100" spans="2:11" x14ac:dyDescent="0.2">
      <c r="B100" s="55">
        <v>43800</v>
      </c>
      <c r="C100" s="130" t="e">
        <v>#N/A</v>
      </c>
      <c r="D100" s="59">
        <v>58</v>
      </c>
      <c r="E100" s="51">
        <v>58.597999999999999</v>
      </c>
      <c r="F100" s="63">
        <v>0.28295314999999999</v>
      </c>
      <c r="G100" s="52">
        <v>177</v>
      </c>
      <c r="H100" s="51">
        <f t="shared" si="6"/>
        <v>36.81549814672934</v>
      </c>
      <c r="I100" s="51">
        <f t="shared" si="7"/>
        <v>93.268481396469966</v>
      </c>
      <c r="J100">
        <f t="shared" si="4"/>
        <v>36.815498142713849</v>
      </c>
      <c r="K100">
        <f t="shared" si="5"/>
        <v>93.26848140664282</v>
      </c>
    </row>
    <row r="101" spans="2:11" x14ac:dyDescent="0.2">
      <c r="B101" s="55">
        <v>43831</v>
      </c>
      <c r="C101" s="130" t="e">
        <v>#N/A</v>
      </c>
      <c r="D101" s="59">
        <v>58</v>
      </c>
      <c r="E101" s="51">
        <v>58.543999999999997</v>
      </c>
      <c r="F101" s="63">
        <v>0.28035176666666672</v>
      </c>
      <c r="G101" s="52">
        <v>197</v>
      </c>
      <c r="H101" s="51">
        <f t="shared" si="6"/>
        <v>36.015475388388303</v>
      </c>
      <c r="I101" s="51">
        <f t="shared" si="7"/>
        <v>95.164645170976215</v>
      </c>
      <c r="J101">
        <f t="shared" si="4"/>
        <v>36.015475384282176</v>
      </c>
      <c r="K101">
        <f t="shared" si="5"/>
        <v>95.164645181825946</v>
      </c>
    </row>
    <row r="102" spans="2:11" x14ac:dyDescent="0.2">
      <c r="B102" s="55">
        <v>43862</v>
      </c>
      <c r="C102" s="130" t="e">
        <v>#N/A</v>
      </c>
      <c r="D102" s="59">
        <v>58</v>
      </c>
      <c r="E102" s="51">
        <v>58.458000000000006</v>
      </c>
      <c r="F102" s="63" t="e">
        <v>#N/A</v>
      </c>
      <c r="G102" s="52">
        <v>217</v>
      </c>
      <c r="H102" s="51" t="e">
        <f t="shared" si="6"/>
        <v>#N/A</v>
      </c>
      <c r="I102" s="51" t="e">
        <f t="shared" si="7"/>
        <v>#N/A</v>
      </c>
      <c r="J102" t="e">
        <f t="shared" si="4"/>
        <v>#N/A</v>
      </c>
      <c r="K102" t="e">
        <f t="shared" si="5"/>
        <v>#N/A</v>
      </c>
    </row>
    <row r="103" spans="2:11" x14ac:dyDescent="0.2">
      <c r="B103" s="55">
        <v>43891</v>
      </c>
      <c r="C103" s="130" t="e">
        <v>#N/A</v>
      </c>
      <c r="D103" s="59">
        <v>58</v>
      </c>
      <c r="E103" s="51">
        <v>58.341999999999999</v>
      </c>
      <c r="F103" s="63">
        <v>0.27198329999999998</v>
      </c>
      <c r="G103" s="52">
        <v>238</v>
      </c>
      <c r="H103" s="51">
        <f t="shared" si="6"/>
        <v>34.752936175030939</v>
      </c>
      <c r="I103" s="51">
        <f t="shared" si="7"/>
        <v>97.942485977502287</v>
      </c>
      <c r="J103">
        <f t="shared" si="4"/>
        <v>34.752936170805917</v>
      </c>
      <c r="K103">
        <f t="shared" si="5"/>
        <v>97.942485989409477</v>
      </c>
    </row>
    <row r="104" spans="2:11" x14ac:dyDescent="0.2">
      <c r="B104" s="55">
        <v>43922</v>
      </c>
      <c r="C104" s="130" t="e">
        <v>#N/A</v>
      </c>
      <c r="D104" s="59">
        <v>58</v>
      </c>
      <c r="E104" s="51">
        <v>58.212000000000003</v>
      </c>
      <c r="F104" s="63" t="e">
        <v>#N/A</v>
      </c>
      <c r="G104" s="52">
        <v>259</v>
      </c>
      <c r="H104" s="51" t="e">
        <f t="shared" si="6"/>
        <v>#N/A</v>
      </c>
      <c r="I104" s="51" t="e">
        <f t="shared" si="7"/>
        <v>#N/A</v>
      </c>
      <c r="J104" t="e">
        <f t="shared" si="4"/>
        <v>#N/A</v>
      </c>
      <c r="K104" t="e">
        <f t="shared" si="5"/>
        <v>#N/A</v>
      </c>
    </row>
    <row r="105" spans="2:11" x14ac:dyDescent="0.2">
      <c r="B105" s="55">
        <v>43952</v>
      </c>
      <c r="C105" s="130" t="e">
        <v>#N/A</v>
      </c>
      <c r="D105" s="59">
        <v>58</v>
      </c>
      <c r="E105" s="51">
        <v>58.053999999999995</v>
      </c>
      <c r="F105" s="63" t="e">
        <v>#N/A</v>
      </c>
      <c r="G105" s="52">
        <v>280</v>
      </c>
      <c r="H105" s="51" t="e">
        <f t="shared" si="6"/>
        <v>#N/A</v>
      </c>
      <c r="I105" s="51" t="e">
        <f t="shared" si="7"/>
        <v>#N/A</v>
      </c>
      <c r="J105" t="e">
        <f t="shared" si="4"/>
        <v>#N/A</v>
      </c>
      <c r="K105" t="e">
        <f t="shared" si="5"/>
        <v>#N/A</v>
      </c>
    </row>
    <row r="106" spans="2:11" x14ac:dyDescent="0.2">
      <c r="B106" s="55">
        <v>43983</v>
      </c>
      <c r="C106" s="130" t="e">
        <v>#N/A</v>
      </c>
      <c r="D106" s="59">
        <v>58</v>
      </c>
      <c r="E106" s="51">
        <v>57.910000000000004</v>
      </c>
      <c r="F106" s="63">
        <v>0.25826918000000004</v>
      </c>
      <c r="G106" s="52">
        <v>300</v>
      </c>
      <c r="H106" s="51">
        <f t="shared" si="6"/>
        <v>33.334152285892429</v>
      </c>
      <c r="I106" s="51">
        <f t="shared" si="7"/>
        <v>100.60457128886661</v>
      </c>
      <c r="J106">
        <f t="shared" si="4"/>
        <v>33.334152281571974</v>
      </c>
      <c r="K106">
        <f t="shared" si="5"/>
        <v>100.60457130190599</v>
      </c>
    </row>
    <row r="107" spans="2:11" x14ac:dyDescent="0.2">
      <c r="B107" s="55">
        <v>44013</v>
      </c>
      <c r="C107" s="130" t="e">
        <v>#N/A</v>
      </c>
      <c r="D107" s="59">
        <v>58</v>
      </c>
      <c r="E107" s="51">
        <v>57.727999999999994</v>
      </c>
      <c r="F107" s="63" t="e">
        <v>#N/A</v>
      </c>
      <c r="G107" s="52">
        <v>323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44044</v>
      </c>
      <c r="C108" s="130" t="e">
        <v>#N/A</v>
      </c>
      <c r="D108" s="59">
        <v>58</v>
      </c>
      <c r="E108" s="51">
        <v>57.556000000000004</v>
      </c>
      <c r="F108" s="63" t="e">
        <v>#N/A</v>
      </c>
      <c r="G108" s="52">
        <v>343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0" t="e">
        <v>#N/A</v>
      </c>
      <c r="D109" s="59">
        <v>58</v>
      </c>
      <c r="E109" s="51">
        <v>57.396000000000001</v>
      </c>
      <c r="F109" s="63" t="e">
        <v>#N/A</v>
      </c>
      <c r="G109" s="52">
        <v>365</v>
      </c>
      <c r="H109" s="51" t="e">
        <f t="shared" si="6"/>
        <v>#N/A</v>
      </c>
      <c r="I109" s="51" t="e">
        <f t="shared" si="7"/>
        <v>#N/A</v>
      </c>
      <c r="J109" t="e">
        <f t="shared" si="4"/>
        <v>#N/A</v>
      </c>
      <c r="K109" t="e">
        <f t="shared" si="5"/>
        <v>#N/A</v>
      </c>
    </row>
    <row r="110" spans="2:11" x14ac:dyDescent="0.2">
      <c r="B110" s="55">
        <v>44105</v>
      </c>
      <c r="C110" s="130" t="e">
        <v>#N/A</v>
      </c>
      <c r="D110" s="59">
        <v>58</v>
      </c>
      <c r="E110" s="51">
        <v>57.238</v>
      </c>
      <c r="F110" s="63" t="e">
        <v>#N/A</v>
      </c>
      <c r="G110" s="52">
        <v>387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0" t="e">
        <v>#N/A</v>
      </c>
      <c r="D111" s="59">
        <v>58</v>
      </c>
      <c r="E111" s="51">
        <v>57.106000000000009</v>
      </c>
      <c r="F111" s="63" t="e">
        <v>#N/A</v>
      </c>
      <c r="G111" s="52">
        <v>407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1" t="e">
        <v>#N/A</v>
      </c>
      <c r="D112" s="412">
        <v>58</v>
      </c>
      <c r="E112" s="53">
        <v>56.981999999999992</v>
      </c>
      <c r="F112" s="64">
        <v>0.23940725238095242</v>
      </c>
      <c r="G112" s="61">
        <v>430</v>
      </c>
      <c r="H112" s="53">
        <f t="shared" si="6"/>
        <v>30.870266493246135</v>
      </c>
      <c r="I112" s="53">
        <f t="shared" si="7"/>
        <v>105.18044360615977</v>
      </c>
      <c r="J112">
        <f t="shared" si="4"/>
        <v>30.870266488805768</v>
      </c>
      <c r="K112">
        <f t="shared" si="5"/>
        <v>105.18044362128889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550</v>
      </c>
    </row>
    <row r="126" spans="2:13" ht="12.75" customHeight="1" x14ac:dyDescent="0.2">
      <c r="B126" s="565" t="s">
        <v>548</v>
      </c>
      <c r="C126" s="565"/>
      <c r="D126" s="565"/>
      <c r="E126" s="565"/>
      <c r="F126" s="565"/>
      <c r="G126" s="565"/>
      <c r="H126" s="565"/>
      <c r="I126" s="565"/>
      <c r="J126" s="565"/>
      <c r="K126" s="565"/>
      <c r="L126" s="565"/>
      <c r="M126" s="565"/>
    </row>
    <row r="127" spans="2:13" x14ac:dyDescent="0.2">
      <c r="B127" s="565"/>
      <c r="C127" s="565"/>
      <c r="D127" s="565"/>
      <c r="E127" s="565"/>
      <c r="F127" s="565"/>
      <c r="G127" s="565"/>
      <c r="H127" s="565"/>
      <c r="I127" s="565"/>
      <c r="J127" s="565"/>
      <c r="K127" s="565"/>
      <c r="L127" s="565"/>
      <c r="M127" s="565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369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52" t="s">
        <v>305</v>
      </c>
      <c r="R6" s="453" t="s">
        <v>304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4" t="s">
        <v>306</v>
      </c>
      <c r="R7" s="455" t="s">
        <v>307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6" t="s">
        <v>303</v>
      </c>
      <c r="R8" s="457" t="s">
        <v>302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</row>
    <row r="25" spans="2:29" x14ac:dyDescent="0.25">
      <c r="B25" s="9"/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29" s="147" customFormat="1" ht="12.75" x14ac:dyDescent="0.2">
      <c r="B26" s="30"/>
      <c r="C26" s="142" t="s">
        <v>305</v>
      </c>
      <c r="D26" s="431">
        <v>1.0414935064999999</v>
      </c>
      <c r="E26" s="431">
        <v>1.2893022774285714</v>
      </c>
      <c r="F26" s="431">
        <v>1.6950221155714287</v>
      </c>
      <c r="G26" s="431">
        <v>1.494715791452381</v>
      </c>
      <c r="H26" s="431">
        <v>1.4761904761904763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-0.2003063241190477</v>
      </c>
      <c r="M26" s="29">
        <f t="shared" si="0"/>
        <v>-1.8525315261904707E-2</v>
      </c>
      <c r="O26" s="192"/>
      <c r="P26" s="192"/>
      <c r="AB26" s="192"/>
      <c r="AC26" s="192"/>
    </row>
    <row r="27" spans="2:29" s="147" customFormat="1" ht="12.75" x14ac:dyDescent="0.2">
      <c r="C27" s="142" t="s">
        <v>308</v>
      </c>
      <c r="D27" s="431">
        <f>+D29-D26</f>
        <v>0.41191210369999998</v>
      </c>
      <c r="E27" s="431">
        <f>+E29-E26</f>
        <v>0.39936896767142849</v>
      </c>
      <c r="F27" s="431">
        <f>+F29-F26</f>
        <v>0.28334424362857114</v>
      </c>
      <c r="G27" s="431">
        <f>+G29-G26</f>
        <v>0.25665770544761912</v>
      </c>
      <c r="H27" s="431">
        <f>+H29-H26</f>
        <v>0.32693413280952366</v>
      </c>
      <c r="I27" s="432"/>
      <c r="J27" s="29">
        <f t="shared" si="0"/>
        <v>-1.2543136028571489E-2</v>
      </c>
      <c r="K27" s="29">
        <f t="shared" si="0"/>
        <v>-0.11602472404285735</v>
      </c>
      <c r="L27" s="29">
        <f t="shared" si="0"/>
        <v>-2.6686538180952013E-2</v>
      </c>
      <c r="M27" s="29">
        <f t="shared" si="0"/>
        <v>7.0276427361904537E-2</v>
      </c>
      <c r="O27" s="192"/>
      <c r="P27" s="192"/>
      <c r="AB27" s="192"/>
      <c r="AC27" s="192"/>
    </row>
    <row r="28" spans="2:29" s="147" customFormat="1" ht="12.75" x14ac:dyDescent="0.2">
      <c r="C28" s="151" t="s">
        <v>309</v>
      </c>
      <c r="D28" s="433">
        <f>+D30-D29</f>
        <v>0.69579301680000016</v>
      </c>
      <c r="E28" s="433">
        <f>+E30-E29</f>
        <v>0.72824942810000004</v>
      </c>
      <c r="F28" s="433">
        <f>+F30-F29</f>
        <v>0.74821187210000017</v>
      </c>
      <c r="G28" s="433">
        <f>+G30-G29</f>
        <v>0.74660076309999979</v>
      </c>
      <c r="H28" s="433">
        <f>+H30-H29</f>
        <v>0.75606209690000026</v>
      </c>
      <c r="I28" s="434"/>
      <c r="J28" s="435">
        <f t="shared" si="0"/>
        <v>3.2456411299999877E-2</v>
      </c>
      <c r="K28" s="435">
        <f t="shared" si="0"/>
        <v>1.9962444000000135E-2</v>
      </c>
      <c r="L28" s="435">
        <f t="shared" si="0"/>
        <v>-1.611109000000388E-3</v>
      </c>
      <c r="M28" s="435">
        <f t="shared" si="0"/>
        <v>9.461333800000471E-3</v>
      </c>
      <c r="O28" s="192"/>
      <c r="P28" s="192"/>
      <c r="AB28" s="192"/>
      <c r="AC28" s="192"/>
    </row>
    <row r="29" spans="2:29" s="147" customFormat="1" ht="12.75" x14ac:dyDescent="0.2">
      <c r="C29" s="142" t="s">
        <v>306</v>
      </c>
      <c r="D29" s="431">
        <v>1.4534056101999999</v>
      </c>
      <c r="E29" s="431">
        <v>1.6886712450999999</v>
      </c>
      <c r="F29" s="431">
        <v>1.9783663591999998</v>
      </c>
      <c r="G29" s="431">
        <v>1.7513734969000001</v>
      </c>
      <c r="H29" s="431">
        <v>1.8031246089999999</v>
      </c>
      <c r="I29" s="432"/>
      <c r="J29" s="29">
        <f t="shared" ref="J29:M30" si="1">E29-D29</f>
        <v>0.23526563489999996</v>
      </c>
      <c r="K29" s="29">
        <f t="shared" si="1"/>
        <v>0.28969511409999993</v>
      </c>
      <c r="L29" s="29">
        <f t="shared" si="1"/>
        <v>-0.22699286229999971</v>
      </c>
      <c r="M29" s="29">
        <f t="shared" si="1"/>
        <v>5.175111209999983E-2</v>
      </c>
      <c r="O29" s="192"/>
      <c r="P29" s="192"/>
      <c r="AB29" s="192"/>
      <c r="AC29" s="192"/>
    </row>
    <row r="30" spans="2:29" s="147" customFormat="1" ht="12.75" x14ac:dyDescent="0.2">
      <c r="C30" s="436" t="s">
        <v>303</v>
      </c>
      <c r="D30" s="433">
        <v>2.1491986270000001</v>
      </c>
      <c r="E30" s="433">
        <v>2.4169206731999999</v>
      </c>
      <c r="F30" s="433">
        <v>2.7265782313</v>
      </c>
      <c r="G30" s="433">
        <v>2.4979742599999999</v>
      </c>
      <c r="H30" s="433">
        <v>2.5591867059000002</v>
      </c>
      <c r="I30" s="437"/>
      <c r="J30" s="67">
        <f t="shared" si="1"/>
        <v>0.26772204619999984</v>
      </c>
      <c r="K30" s="67">
        <f t="shared" si="1"/>
        <v>0.30965755810000006</v>
      </c>
      <c r="L30" s="67">
        <f t="shared" si="1"/>
        <v>-0.2286039713000001</v>
      </c>
      <c r="M30" s="67">
        <f t="shared" si="1"/>
        <v>6.1212445900000301E-2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0.26772204619999984</v>
      </c>
      <c r="K31" s="29">
        <f>+SUM(K26:K28)</f>
        <v>0.30965755810000006</v>
      </c>
      <c r="L31" s="29">
        <f>+SUM(L26:L28)</f>
        <v>-0.2286039713000001</v>
      </c>
      <c r="M31" s="29">
        <f>+SUM(M26:M28)</f>
        <v>6.1212445900000301E-2</v>
      </c>
      <c r="O31" s="192"/>
      <c r="P31" s="192"/>
      <c r="AB31" s="192"/>
      <c r="AC31" s="192"/>
    </row>
    <row r="32" spans="2:29" x14ac:dyDescent="0.25">
      <c r="B32" s="367" t="s">
        <v>551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533</v>
      </c>
      <c r="E35" s="438" t="s">
        <v>537</v>
      </c>
      <c r="F35" s="438" t="s">
        <v>487</v>
      </c>
      <c r="G35" s="438" t="s">
        <v>498</v>
      </c>
      <c r="I35" s="439" t="s">
        <v>534</v>
      </c>
      <c r="J35" s="438" t="s">
        <v>536</v>
      </c>
      <c r="K35" s="438" t="s">
        <v>535</v>
      </c>
      <c r="L35" s="438" t="s">
        <v>498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2">YEAR(C36)</f>
        <v>2016</v>
      </c>
      <c r="C36" s="447">
        <v>42370</v>
      </c>
      <c r="D36" s="448">
        <v>1.9484999999999999</v>
      </c>
      <c r="E36" s="141" t="e">
        <v>#N/A</v>
      </c>
      <c r="F36" s="449"/>
      <c r="G36" s="449">
        <v>1.9484999999999999</v>
      </c>
      <c r="H36" s="450"/>
      <c r="I36" s="448">
        <v>0.73095238095238091</v>
      </c>
      <c r="J36" s="141" t="e">
        <v>#N/A</v>
      </c>
      <c r="K36" s="449"/>
      <c r="L36" s="449">
        <v>0.73095238095238091</v>
      </c>
      <c r="M36" s="450"/>
      <c r="O36" s="192"/>
      <c r="P36" s="192"/>
      <c r="AB36" s="192"/>
      <c r="AC36" s="192"/>
    </row>
    <row r="37" spans="2:29" s="147" customFormat="1" ht="12.75" x14ac:dyDescent="0.2">
      <c r="B37" s="147">
        <f t="shared" si="2"/>
        <v>2016</v>
      </c>
      <c r="C37" s="447">
        <v>42401</v>
      </c>
      <c r="D37" s="448">
        <v>1.7636000000000001</v>
      </c>
      <c r="E37" s="141" t="e">
        <v>#N/A</v>
      </c>
      <c r="F37" s="449">
        <f t="shared" ref="F37:F46" si="3">AVERAGEIF($B$36:$B$95,B37,$G$36:$G$95)</f>
        <v>2.1456291666666663</v>
      </c>
      <c r="G37" s="449">
        <v>1.7636000000000001</v>
      </c>
      <c r="H37" s="450"/>
      <c r="I37" s="448">
        <v>0.76623809523809527</v>
      </c>
      <c r="J37" s="141" t="e">
        <v>#N/A</v>
      </c>
      <c r="K37" s="449">
        <f t="shared" ref="K37:K46" si="4">AVERAGEIF($B$36:$B$95,B37,$L$36:$L$95)</f>
        <v>1.0368492063492065</v>
      </c>
      <c r="L37" s="449">
        <v>0.76623809523809527</v>
      </c>
      <c r="M37" s="450"/>
      <c r="O37" s="192"/>
      <c r="P37" s="192"/>
      <c r="AB37" s="192"/>
      <c r="AC37" s="192"/>
    </row>
    <row r="38" spans="2:29" s="147" customFormat="1" ht="12.75" x14ac:dyDescent="0.2">
      <c r="B38" s="147">
        <f t="shared" si="2"/>
        <v>2016</v>
      </c>
      <c r="C38" s="447">
        <v>42430</v>
      </c>
      <c r="D38" s="448">
        <v>1.96875</v>
      </c>
      <c r="E38" s="141" t="e">
        <v>#N/A</v>
      </c>
      <c r="F38" s="449">
        <f t="shared" si="3"/>
        <v>2.1456291666666663</v>
      </c>
      <c r="G38" s="449">
        <v>1.96875</v>
      </c>
      <c r="H38" s="450"/>
      <c r="I38" s="448">
        <v>0.90976190476190477</v>
      </c>
      <c r="J38" s="141" t="e">
        <v>#N/A</v>
      </c>
      <c r="K38" s="449">
        <f t="shared" si="4"/>
        <v>1.0368492063492065</v>
      </c>
      <c r="L38" s="449">
        <v>0.90976190476190477</v>
      </c>
      <c r="M38" s="450"/>
      <c r="O38" s="192"/>
      <c r="P38" s="192"/>
      <c r="AB38" s="192"/>
      <c r="AC38" s="192"/>
    </row>
    <row r="39" spans="2:29" s="147" customFormat="1" ht="12.75" x14ac:dyDescent="0.2">
      <c r="B39" s="147">
        <f t="shared" si="2"/>
        <v>2016</v>
      </c>
      <c r="C39" s="447">
        <v>42461</v>
      </c>
      <c r="D39" s="448">
        <v>2.1127500000000001</v>
      </c>
      <c r="E39" s="141" t="e">
        <v>#N/A</v>
      </c>
      <c r="F39" s="449">
        <f t="shared" si="3"/>
        <v>2.1456291666666663</v>
      </c>
      <c r="G39" s="449">
        <v>2.1127500000000001</v>
      </c>
      <c r="H39" s="450"/>
      <c r="I39" s="448">
        <v>0.99007142857142849</v>
      </c>
      <c r="J39" s="141" t="e">
        <v>#N/A</v>
      </c>
      <c r="K39" s="449">
        <f t="shared" si="4"/>
        <v>1.0368492063492065</v>
      </c>
      <c r="L39" s="449">
        <v>0.99007142857142849</v>
      </c>
      <c r="M39" s="450"/>
      <c r="O39" s="192"/>
      <c r="P39" s="192"/>
      <c r="AB39" s="192"/>
      <c r="AC39" s="192"/>
    </row>
    <row r="40" spans="2:29" s="147" customFormat="1" ht="12.75" x14ac:dyDescent="0.2">
      <c r="B40" s="147">
        <f t="shared" si="2"/>
        <v>2016</v>
      </c>
      <c r="C40" s="447">
        <v>42491</v>
      </c>
      <c r="D40" s="448">
        <v>2.2681999999999998</v>
      </c>
      <c r="E40" s="141" t="e">
        <v>#N/A</v>
      </c>
      <c r="F40" s="449">
        <f t="shared" si="3"/>
        <v>2.1456291666666663</v>
      </c>
      <c r="G40" s="449">
        <v>2.2681999999999998</v>
      </c>
      <c r="H40" s="450"/>
      <c r="I40" s="448">
        <v>1.1129047619047618</v>
      </c>
      <c r="J40" s="141" t="e">
        <v>#N/A</v>
      </c>
      <c r="K40" s="449">
        <f t="shared" si="4"/>
        <v>1.0368492063492065</v>
      </c>
      <c r="L40" s="449">
        <v>1.1129047619047618</v>
      </c>
      <c r="M40" s="450"/>
      <c r="O40" s="192"/>
      <c r="P40" s="192"/>
      <c r="AB40" s="192"/>
      <c r="AC40" s="192"/>
    </row>
    <row r="41" spans="2:29" s="147" customFormat="1" ht="12.75" x14ac:dyDescent="0.2">
      <c r="B41" s="147">
        <f t="shared" si="2"/>
        <v>2016</v>
      </c>
      <c r="C41" s="447">
        <v>42522</v>
      </c>
      <c r="D41" s="448">
        <v>2.3654999999999999</v>
      </c>
      <c r="E41" s="141" t="e">
        <v>#N/A</v>
      </c>
      <c r="F41" s="449">
        <f t="shared" si="3"/>
        <v>2.1456291666666663</v>
      </c>
      <c r="G41" s="449">
        <v>2.3654999999999999</v>
      </c>
      <c r="H41" s="450"/>
      <c r="I41" s="448">
        <v>1.1487380952380952</v>
      </c>
      <c r="J41" s="141" t="e">
        <v>#N/A</v>
      </c>
      <c r="K41" s="449">
        <f t="shared" si="4"/>
        <v>1.0368492063492065</v>
      </c>
      <c r="L41" s="449">
        <v>1.1487380952380952</v>
      </c>
      <c r="M41" s="450"/>
      <c r="O41" s="192"/>
      <c r="P41" s="192"/>
      <c r="AB41" s="192"/>
      <c r="AC41" s="192"/>
    </row>
    <row r="42" spans="2:29" s="147" customFormat="1" ht="12.75" x14ac:dyDescent="0.2">
      <c r="B42" s="147">
        <f t="shared" si="2"/>
        <v>2016</v>
      </c>
      <c r="C42" s="447">
        <v>42552</v>
      </c>
      <c r="D42" s="448">
        <v>2.2389999999999999</v>
      </c>
      <c r="E42" s="141" t="e">
        <v>#N/A</v>
      </c>
      <c r="F42" s="449">
        <f t="shared" si="3"/>
        <v>2.1456291666666663</v>
      </c>
      <c r="G42" s="449">
        <v>2.2389999999999999</v>
      </c>
      <c r="H42" s="450"/>
      <c r="I42" s="448">
        <v>1.0702857142857143</v>
      </c>
      <c r="J42" s="141" t="e">
        <v>#N/A</v>
      </c>
      <c r="K42" s="449">
        <f t="shared" si="4"/>
        <v>1.0368492063492065</v>
      </c>
      <c r="L42" s="449">
        <v>1.0702857142857143</v>
      </c>
      <c r="M42" s="450"/>
      <c r="O42" s="192"/>
      <c r="P42" s="192"/>
      <c r="AB42" s="192"/>
      <c r="AC42" s="192"/>
    </row>
    <row r="43" spans="2:29" s="147" customFormat="1" ht="12.75" x14ac:dyDescent="0.2">
      <c r="B43" s="147">
        <f t="shared" si="2"/>
        <v>2016</v>
      </c>
      <c r="C43" s="447">
        <v>42583</v>
      </c>
      <c r="D43" s="448">
        <v>2.1776</v>
      </c>
      <c r="E43" s="141" t="e">
        <v>#N/A</v>
      </c>
      <c r="F43" s="449">
        <f t="shared" si="3"/>
        <v>2.1456291666666663</v>
      </c>
      <c r="G43" s="449">
        <v>2.1776</v>
      </c>
      <c r="H43" s="450"/>
      <c r="I43" s="448">
        <v>1.0915000000000001</v>
      </c>
      <c r="J43" s="141" t="e">
        <v>#N/A</v>
      </c>
      <c r="K43" s="449">
        <f t="shared" si="4"/>
        <v>1.0368492063492065</v>
      </c>
      <c r="L43" s="449">
        <v>1.0915000000000001</v>
      </c>
      <c r="M43" s="450"/>
      <c r="O43" s="192"/>
      <c r="P43" s="192"/>
      <c r="AB43" s="192"/>
      <c r="AC43" s="192"/>
    </row>
    <row r="44" spans="2:29" s="147" customFormat="1" ht="12.75" x14ac:dyDescent="0.2">
      <c r="B44" s="147">
        <f t="shared" si="2"/>
        <v>2016</v>
      </c>
      <c r="C44" s="447">
        <v>42614</v>
      </c>
      <c r="D44" s="448">
        <v>2.2185000000000001</v>
      </c>
      <c r="E44" s="141" t="e">
        <v>#N/A</v>
      </c>
      <c r="F44" s="449">
        <f t="shared" si="3"/>
        <v>2.1456291666666663</v>
      </c>
      <c r="G44" s="449">
        <v>2.2185000000000001</v>
      </c>
      <c r="H44" s="450"/>
      <c r="I44" s="448">
        <v>1.1087619047619046</v>
      </c>
      <c r="J44" s="141" t="e">
        <v>#N/A</v>
      </c>
      <c r="K44" s="449">
        <f t="shared" si="4"/>
        <v>1.0368492063492065</v>
      </c>
      <c r="L44" s="449">
        <v>1.1087619047619046</v>
      </c>
      <c r="M44" s="450"/>
      <c r="O44" s="192"/>
      <c r="P44" s="192"/>
      <c r="AB44" s="192"/>
      <c r="AC44" s="192"/>
    </row>
    <row r="45" spans="2:29" s="147" customFormat="1" ht="12.75" x14ac:dyDescent="0.2">
      <c r="B45" s="147">
        <f t="shared" si="2"/>
        <v>2016</v>
      </c>
      <c r="C45" s="447">
        <v>42644</v>
      </c>
      <c r="D45" s="448">
        <v>2.2494000000000001</v>
      </c>
      <c r="E45" s="141" t="e">
        <v>#N/A</v>
      </c>
      <c r="F45" s="449">
        <f t="shared" si="3"/>
        <v>2.1456291666666663</v>
      </c>
      <c r="G45" s="449">
        <v>2.2494000000000001</v>
      </c>
      <c r="H45" s="450"/>
      <c r="I45" s="448">
        <v>1.179095238095238</v>
      </c>
      <c r="J45" s="141" t="e">
        <v>#N/A</v>
      </c>
      <c r="K45" s="449">
        <f t="shared" si="4"/>
        <v>1.0368492063492065</v>
      </c>
      <c r="L45" s="449">
        <v>1.179095238095238</v>
      </c>
      <c r="M45" s="450"/>
      <c r="O45" s="192"/>
      <c r="P45" s="192"/>
      <c r="AB45" s="192"/>
      <c r="AC45" s="192"/>
    </row>
    <row r="46" spans="2:29" s="147" customFormat="1" ht="12.75" x14ac:dyDescent="0.2">
      <c r="B46" s="147">
        <f t="shared" si="2"/>
        <v>2016</v>
      </c>
      <c r="C46" s="447">
        <v>42675</v>
      </c>
      <c r="D46" s="448">
        <v>2.1815000000000002</v>
      </c>
      <c r="E46" s="141" t="e">
        <v>#N/A</v>
      </c>
      <c r="F46" s="449">
        <f t="shared" si="3"/>
        <v>2.1456291666666663</v>
      </c>
      <c r="G46" s="449">
        <v>2.1815000000000002</v>
      </c>
      <c r="H46" s="450"/>
      <c r="I46" s="448">
        <v>1.0650952380952381</v>
      </c>
      <c r="J46" s="141" t="e">
        <v>#N/A</v>
      </c>
      <c r="K46" s="449">
        <f t="shared" si="4"/>
        <v>1.0368492063492065</v>
      </c>
      <c r="L46" s="449">
        <v>1.0650952380952381</v>
      </c>
      <c r="M46" s="450"/>
      <c r="O46" s="192"/>
      <c r="P46" s="192"/>
      <c r="AB46" s="192"/>
      <c r="AC46" s="192"/>
    </row>
    <row r="47" spans="2:29" s="147" customFormat="1" ht="12.75" x14ac:dyDescent="0.2">
      <c r="B47" s="147">
        <f t="shared" si="2"/>
        <v>2016</v>
      </c>
      <c r="C47" s="447">
        <v>42705</v>
      </c>
      <c r="D47" s="448">
        <v>2.2542500000000003</v>
      </c>
      <c r="E47" s="141" t="e">
        <v>#N/A</v>
      </c>
      <c r="F47" s="449"/>
      <c r="G47" s="449">
        <v>2.2542500000000003</v>
      </c>
      <c r="H47" s="450"/>
      <c r="I47" s="448">
        <v>1.2687857142857144</v>
      </c>
      <c r="J47" s="141" t="e">
        <v>#N/A</v>
      </c>
      <c r="K47" s="449"/>
      <c r="L47" s="449">
        <v>1.2687857142857144</v>
      </c>
      <c r="M47" s="450"/>
      <c r="O47" s="192"/>
      <c r="P47" s="192"/>
      <c r="AB47" s="192"/>
      <c r="AC47" s="192"/>
    </row>
    <row r="48" spans="2:29" s="147" customFormat="1" ht="12.75" x14ac:dyDescent="0.2">
      <c r="B48" s="147">
        <f t="shared" si="2"/>
        <v>2017</v>
      </c>
      <c r="C48" s="447">
        <v>42736</v>
      </c>
      <c r="D48" s="448">
        <v>2.3490000000000002</v>
      </c>
      <c r="E48" s="141" t="e">
        <v>#N/A</v>
      </c>
      <c r="F48" s="449"/>
      <c r="G48" s="449">
        <v>2.3490000000000002</v>
      </c>
      <c r="H48" s="450"/>
      <c r="I48" s="448">
        <v>1.2994523809523808</v>
      </c>
      <c r="J48" s="141" t="e">
        <v>#N/A</v>
      </c>
      <c r="K48" s="449"/>
      <c r="L48" s="449">
        <v>1.2994523809523808</v>
      </c>
      <c r="M48" s="450"/>
      <c r="O48" s="192"/>
      <c r="P48" s="192"/>
      <c r="AB48" s="192"/>
      <c r="AC48" s="192"/>
    </row>
    <row r="49" spans="2:29" s="147" customFormat="1" ht="12.75" x14ac:dyDescent="0.2">
      <c r="B49" s="147">
        <f t="shared" si="2"/>
        <v>2017</v>
      </c>
      <c r="C49" s="447">
        <v>42767</v>
      </c>
      <c r="D49" s="448">
        <v>2.3040000000000003</v>
      </c>
      <c r="E49" s="141" t="e">
        <v>#N/A</v>
      </c>
      <c r="F49" s="449">
        <f t="shared" ref="F49" si="5">AVERAGEIF($B$36:$B$95,B49,$G$36:$G$95)</f>
        <v>2.4169750000000003</v>
      </c>
      <c r="G49" s="449">
        <v>2.3040000000000003</v>
      </c>
      <c r="H49" s="450"/>
      <c r="I49" s="448">
        <v>1.3064285714285713</v>
      </c>
      <c r="J49" s="141" t="e">
        <v>#N/A</v>
      </c>
      <c r="K49" s="449">
        <f t="shared" ref="K49" si="6">AVERAGEIF($B$36:$B$95,B49,$L$36:$L$95)</f>
        <v>1.2916091269841272</v>
      </c>
      <c r="L49" s="449">
        <v>1.3064285714285713</v>
      </c>
      <c r="M49" s="450"/>
      <c r="O49" s="192"/>
      <c r="P49" s="192"/>
      <c r="AB49" s="192"/>
      <c r="AC49" s="192"/>
    </row>
    <row r="50" spans="2:29" s="147" customFormat="1" ht="12.75" x14ac:dyDescent="0.2">
      <c r="B50" s="147">
        <f t="shared" si="2"/>
        <v>2017</v>
      </c>
      <c r="C50" s="447">
        <v>42795</v>
      </c>
      <c r="D50" s="448">
        <v>2.3250000000000002</v>
      </c>
      <c r="E50" s="141" t="e">
        <v>#N/A</v>
      </c>
      <c r="F50" s="449">
        <f t="shared" ref="F50:F58" si="7">AVERAGEIF($B$36:$B$95,B50,$G$36:$G$95)</f>
        <v>2.4169750000000003</v>
      </c>
      <c r="G50" s="449">
        <v>2.3250000000000002</v>
      </c>
      <c r="H50" s="450"/>
      <c r="I50" s="448">
        <v>1.2283095238095239</v>
      </c>
      <c r="J50" s="141" t="e">
        <v>#N/A</v>
      </c>
      <c r="K50" s="449">
        <f t="shared" ref="K50:K58" si="8">AVERAGEIF($B$36:$B$95,B50,$L$36:$L$95)</f>
        <v>1.2916091269841272</v>
      </c>
      <c r="L50" s="449">
        <v>1.2283095238095239</v>
      </c>
      <c r="M50" s="450"/>
      <c r="O50" s="192"/>
      <c r="P50" s="192"/>
      <c r="AB50" s="192"/>
      <c r="AC50" s="192"/>
    </row>
    <row r="51" spans="2:29" s="147" customFormat="1" ht="12.75" x14ac:dyDescent="0.2">
      <c r="B51" s="147">
        <f t="shared" si="2"/>
        <v>2017</v>
      </c>
      <c r="C51" s="447">
        <v>42826</v>
      </c>
      <c r="D51" s="448">
        <v>2.4172500000000001</v>
      </c>
      <c r="E51" s="141" t="e">
        <v>#N/A</v>
      </c>
      <c r="F51" s="449">
        <f t="shared" si="7"/>
        <v>2.4169750000000003</v>
      </c>
      <c r="G51" s="449">
        <v>2.4172500000000001</v>
      </c>
      <c r="H51" s="450"/>
      <c r="I51" s="448">
        <v>1.2454285714285713</v>
      </c>
      <c r="J51" s="141" t="e">
        <v>#N/A</v>
      </c>
      <c r="K51" s="449">
        <f t="shared" si="8"/>
        <v>1.2916091269841272</v>
      </c>
      <c r="L51" s="449">
        <v>1.2454285714285713</v>
      </c>
      <c r="M51" s="450"/>
      <c r="O51" s="192"/>
      <c r="P51" s="192"/>
      <c r="AB51" s="192"/>
      <c r="AC51" s="192"/>
    </row>
    <row r="52" spans="2:29" s="147" customFormat="1" ht="12.75" x14ac:dyDescent="0.2">
      <c r="B52" s="147">
        <f t="shared" si="2"/>
        <v>2017</v>
      </c>
      <c r="C52" s="447">
        <v>42856</v>
      </c>
      <c r="D52" s="448">
        <v>2.3914</v>
      </c>
      <c r="E52" s="141" t="e">
        <v>#N/A</v>
      </c>
      <c r="F52" s="449">
        <f t="shared" si="7"/>
        <v>2.4169750000000003</v>
      </c>
      <c r="G52" s="449">
        <v>2.3914</v>
      </c>
      <c r="H52" s="450"/>
      <c r="I52" s="448">
        <v>1.1982619047619048</v>
      </c>
      <c r="J52" s="141" t="e">
        <v>#N/A</v>
      </c>
      <c r="K52" s="449">
        <f t="shared" si="8"/>
        <v>1.2916091269841272</v>
      </c>
      <c r="L52" s="449">
        <v>1.1982619047619048</v>
      </c>
      <c r="M52" s="450"/>
      <c r="O52" s="192"/>
      <c r="P52" s="192"/>
      <c r="AB52" s="192"/>
      <c r="AC52" s="192"/>
    </row>
    <row r="53" spans="2:29" s="147" customFormat="1" ht="12.75" x14ac:dyDescent="0.2">
      <c r="B53" s="147">
        <f t="shared" si="2"/>
        <v>2017</v>
      </c>
      <c r="C53" s="447">
        <v>42887</v>
      </c>
      <c r="D53" s="448">
        <v>2.3465000000000003</v>
      </c>
      <c r="E53" s="141" t="e">
        <v>#N/A</v>
      </c>
      <c r="F53" s="449">
        <f t="shared" si="7"/>
        <v>2.4169750000000003</v>
      </c>
      <c r="G53" s="449">
        <v>2.3465000000000003</v>
      </c>
      <c r="H53" s="450"/>
      <c r="I53" s="448">
        <v>1.1040000000000001</v>
      </c>
      <c r="J53" s="141" t="e">
        <v>#N/A</v>
      </c>
      <c r="K53" s="449">
        <f t="shared" si="8"/>
        <v>1.2916091269841272</v>
      </c>
      <c r="L53" s="449">
        <v>1.1040000000000001</v>
      </c>
      <c r="M53" s="450"/>
      <c r="O53" s="192"/>
      <c r="P53" s="192"/>
      <c r="AB53" s="192"/>
      <c r="AC53" s="192"/>
    </row>
    <row r="54" spans="2:29" s="147" customFormat="1" ht="12.75" x14ac:dyDescent="0.2">
      <c r="B54" s="147">
        <f t="shared" si="2"/>
        <v>2017</v>
      </c>
      <c r="C54" s="447">
        <v>42917</v>
      </c>
      <c r="D54" s="448">
        <v>2.2997999999999998</v>
      </c>
      <c r="E54" s="141" t="e">
        <v>#N/A</v>
      </c>
      <c r="F54" s="449">
        <f t="shared" si="7"/>
        <v>2.4169750000000003</v>
      </c>
      <c r="G54" s="449">
        <v>2.2997999999999998</v>
      </c>
      <c r="H54" s="450"/>
      <c r="I54" s="448">
        <v>1.1542619047619047</v>
      </c>
      <c r="J54" s="141" t="e">
        <v>#N/A</v>
      </c>
      <c r="K54" s="449">
        <f t="shared" si="8"/>
        <v>1.2916091269841272</v>
      </c>
      <c r="L54" s="449">
        <v>1.1542619047619047</v>
      </c>
      <c r="M54" s="450"/>
      <c r="O54" s="192"/>
      <c r="P54" s="192"/>
      <c r="AB54" s="192"/>
      <c r="AC54" s="192"/>
    </row>
    <row r="55" spans="2:29" s="147" customFormat="1" ht="12.75" x14ac:dyDescent="0.2">
      <c r="B55" s="147">
        <f t="shared" si="2"/>
        <v>2017</v>
      </c>
      <c r="C55" s="447">
        <v>42948</v>
      </c>
      <c r="D55" s="448">
        <v>2.3802500000000002</v>
      </c>
      <c r="E55" s="141" t="e">
        <v>#N/A</v>
      </c>
      <c r="F55" s="449">
        <f t="shared" si="7"/>
        <v>2.4169750000000003</v>
      </c>
      <c r="G55" s="449">
        <v>2.3802500000000002</v>
      </c>
      <c r="H55" s="450"/>
      <c r="I55" s="448">
        <v>1.2310476190476192</v>
      </c>
      <c r="J55" s="141" t="e">
        <v>#N/A</v>
      </c>
      <c r="K55" s="449">
        <f t="shared" si="8"/>
        <v>1.2916091269841272</v>
      </c>
      <c r="L55" s="449">
        <v>1.2310476190476192</v>
      </c>
      <c r="M55" s="450"/>
      <c r="O55" s="192"/>
      <c r="P55" s="192"/>
      <c r="AB55" s="192"/>
      <c r="AC55" s="192"/>
    </row>
    <row r="56" spans="2:29" s="147" customFormat="1" ht="12.75" x14ac:dyDescent="0.2">
      <c r="B56" s="147">
        <f t="shared" si="2"/>
        <v>2017</v>
      </c>
      <c r="C56" s="447">
        <v>42979</v>
      </c>
      <c r="D56" s="448">
        <v>2.6452499999999999</v>
      </c>
      <c r="E56" s="141" t="e">
        <v>#N/A</v>
      </c>
      <c r="F56" s="449">
        <f t="shared" si="7"/>
        <v>2.4169750000000003</v>
      </c>
      <c r="G56" s="449">
        <v>2.6452499999999999</v>
      </c>
      <c r="H56" s="450"/>
      <c r="I56" s="448">
        <v>1.3369761904761905</v>
      </c>
      <c r="J56" s="141" t="e">
        <v>#N/A</v>
      </c>
      <c r="K56" s="449">
        <f t="shared" si="8"/>
        <v>1.2916091269841272</v>
      </c>
      <c r="L56" s="449">
        <v>1.3369761904761905</v>
      </c>
      <c r="M56" s="450"/>
      <c r="O56" s="192"/>
      <c r="P56" s="192"/>
      <c r="AB56" s="192"/>
      <c r="AC56" s="192"/>
    </row>
    <row r="57" spans="2:29" s="147" customFormat="1" ht="12.75" x14ac:dyDescent="0.2">
      <c r="B57" s="147">
        <f t="shared" si="2"/>
        <v>2017</v>
      </c>
      <c r="C57" s="447">
        <v>43009</v>
      </c>
      <c r="D57" s="448">
        <v>2.5049999999999999</v>
      </c>
      <c r="E57" s="141" t="e">
        <v>#N/A</v>
      </c>
      <c r="F57" s="449">
        <f t="shared" si="7"/>
        <v>2.4169750000000003</v>
      </c>
      <c r="G57" s="449">
        <v>2.5049999999999999</v>
      </c>
      <c r="H57" s="450"/>
      <c r="I57" s="448">
        <v>1.3692380952380954</v>
      </c>
      <c r="J57" s="141" t="e">
        <v>#N/A</v>
      </c>
      <c r="K57" s="449">
        <f t="shared" si="8"/>
        <v>1.2916091269841272</v>
      </c>
      <c r="L57" s="449">
        <v>1.3692380952380954</v>
      </c>
      <c r="M57" s="450"/>
      <c r="O57" s="192"/>
      <c r="P57" s="192"/>
      <c r="AB57" s="192"/>
      <c r="AC57" s="192"/>
    </row>
    <row r="58" spans="2:29" s="147" customFormat="1" ht="12.75" x14ac:dyDescent="0.2">
      <c r="B58" s="147">
        <f t="shared" si="2"/>
        <v>2017</v>
      </c>
      <c r="C58" s="447">
        <v>43040</v>
      </c>
      <c r="D58" s="448">
        <v>2.5635000000000003</v>
      </c>
      <c r="E58" s="141" t="e">
        <v>#N/A</v>
      </c>
      <c r="F58" s="449">
        <f t="shared" si="7"/>
        <v>2.4169750000000003</v>
      </c>
      <c r="G58" s="449">
        <v>2.5635000000000003</v>
      </c>
      <c r="H58" s="450"/>
      <c r="I58" s="448">
        <v>1.4931904761904762</v>
      </c>
      <c r="J58" s="141" t="e">
        <v>#N/A</v>
      </c>
      <c r="K58" s="449">
        <f t="shared" si="8"/>
        <v>1.2916091269841272</v>
      </c>
      <c r="L58" s="449">
        <v>1.4931904761904762</v>
      </c>
      <c r="M58" s="450"/>
      <c r="O58" s="192"/>
      <c r="P58" s="192"/>
      <c r="AB58" s="192"/>
      <c r="AC58" s="192"/>
    </row>
    <row r="59" spans="2:29" s="147" customFormat="1" ht="12.75" x14ac:dyDescent="0.2">
      <c r="B59" s="147">
        <f t="shared" si="2"/>
        <v>2017</v>
      </c>
      <c r="C59" s="447">
        <v>43070</v>
      </c>
      <c r="D59" s="448">
        <v>2.47675</v>
      </c>
      <c r="E59" s="141" t="e">
        <v>#N/A</v>
      </c>
      <c r="F59" s="449"/>
      <c r="G59" s="449">
        <v>2.47675</v>
      </c>
      <c r="H59" s="450"/>
      <c r="I59" s="448">
        <v>1.5327142857142857</v>
      </c>
      <c r="J59" s="141" t="e">
        <v>#N/A</v>
      </c>
      <c r="K59" s="449"/>
      <c r="L59" s="449">
        <v>1.5327142857142857</v>
      </c>
      <c r="M59" s="450"/>
      <c r="O59" s="192"/>
      <c r="P59" s="192"/>
      <c r="AB59" s="192"/>
      <c r="AC59" s="192"/>
    </row>
    <row r="60" spans="2:29" s="147" customFormat="1" ht="12.75" x14ac:dyDescent="0.2">
      <c r="B60" s="147">
        <f t="shared" si="2"/>
        <v>2018</v>
      </c>
      <c r="C60" s="447">
        <v>43101</v>
      </c>
      <c r="D60" s="448">
        <v>2.5546000000000002</v>
      </c>
      <c r="E60" s="141" t="e">
        <v>#N/A</v>
      </c>
      <c r="F60" s="449"/>
      <c r="G60" s="449">
        <v>2.5546000000000002</v>
      </c>
      <c r="H60" s="450"/>
      <c r="I60" s="448">
        <v>1.6446904761904761</v>
      </c>
      <c r="J60" s="141" t="e">
        <v>#N/A</v>
      </c>
      <c r="K60" s="449"/>
      <c r="L60" s="449">
        <v>1.6446904761904761</v>
      </c>
      <c r="M60" s="450"/>
      <c r="O60" s="192"/>
      <c r="P60" s="192"/>
      <c r="AB60" s="192"/>
      <c r="AC60" s="192"/>
    </row>
    <row r="61" spans="2:29" s="147" customFormat="1" ht="12.75" x14ac:dyDescent="0.2">
      <c r="B61" s="147">
        <f t="shared" si="2"/>
        <v>2018</v>
      </c>
      <c r="C61" s="447">
        <v>43132</v>
      </c>
      <c r="D61" s="448">
        <v>2.58725</v>
      </c>
      <c r="E61" s="141" t="e">
        <v>#N/A</v>
      </c>
      <c r="F61" s="449">
        <f t="shared" ref="F61" si="9">AVERAGEIF($B$36:$B$95,B61,$G$36:$G$95)</f>
        <v>2.7228583333333334</v>
      </c>
      <c r="G61" s="449">
        <v>2.58725</v>
      </c>
      <c r="H61" s="450"/>
      <c r="I61" s="448">
        <v>1.5551904761904762</v>
      </c>
      <c r="J61" s="141" t="e">
        <v>#N/A</v>
      </c>
      <c r="K61" s="449">
        <f t="shared" ref="K61" si="10">AVERAGEIF($B$36:$B$95,B61,$L$36:$L$95)</f>
        <v>1.6918908730158728</v>
      </c>
      <c r="L61" s="449">
        <v>1.5551904761904762</v>
      </c>
      <c r="M61" s="450"/>
      <c r="O61" s="192"/>
      <c r="P61" s="192"/>
      <c r="AB61" s="192"/>
      <c r="AC61" s="192"/>
    </row>
    <row r="62" spans="2:29" s="147" customFormat="1" ht="12.75" x14ac:dyDescent="0.2">
      <c r="B62" s="147">
        <f t="shared" si="2"/>
        <v>2018</v>
      </c>
      <c r="C62" s="447">
        <v>43160</v>
      </c>
      <c r="D62" s="448">
        <v>2.5912500000000001</v>
      </c>
      <c r="E62" s="141" t="e">
        <v>#N/A</v>
      </c>
      <c r="F62" s="449">
        <f t="shared" ref="F62:F70" si="11">AVERAGEIF($B$36:$B$95,B62,$G$36:$G$95)</f>
        <v>2.7228583333333334</v>
      </c>
      <c r="G62" s="449">
        <v>2.5912500000000001</v>
      </c>
      <c r="H62" s="450"/>
      <c r="I62" s="448">
        <v>1.5718333333333332</v>
      </c>
      <c r="J62" s="141" t="e">
        <v>#N/A</v>
      </c>
      <c r="K62" s="449">
        <f t="shared" ref="K62:K70" si="12">AVERAGEIF($B$36:$B$95,B62,$L$36:$L$95)</f>
        <v>1.6918908730158728</v>
      </c>
      <c r="L62" s="449">
        <v>1.5718333333333332</v>
      </c>
      <c r="M62" s="450"/>
      <c r="O62" s="192"/>
      <c r="P62" s="192"/>
      <c r="AB62" s="192"/>
      <c r="AC62" s="192"/>
    </row>
    <row r="63" spans="2:29" s="147" customFormat="1" ht="12.75" x14ac:dyDescent="0.2">
      <c r="B63" s="147">
        <f t="shared" si="2"/>
        <v>2018</v>
      </c>
      <c r="C63" s="447">
        <v>43191</v>
      </c>
      <c r="D63" s="448">
        <v>2.7569999999999997</v>
      </c>
      <c r="E63" s="141" t="e">
        <v>#N/A</v>
      </c>
      <c r="F63" s="451">
        <f t="shared" si="11"/>
        <v>2.7228583333333334</v>
      </c>
      <c r="G63" s="449">
        <v>2.7569999999999997</v>
      </c>
      <c r="H63" s="450"/>
      <c r="I63" s="448">
        <v>1.7168095238095238</v>
      </c>
      <c r="J63" s="141" t="e">
        <v>#N/A</v>
      </c>
      <c r="K63" s="449">
        <f t="shared" si="12"/>
        <v>1.6918908730158728</v>
      </c>
      <c r="L63" s="449">
        <v>1.7168095238095238</v>
      </c>
      <c r="M63" s="450"/>
      <c r="O63" s="192"/>
      <c r="P63" s="192"/>
      <c r="AB63" s="192"/>
      <c r="AC63" s="192"/>
    </row>
    <row r="64" spans="2:29" s="147" customFormat="1" ht="12.75" x14ac:dyDescent="0.2">
      <c r="B64" s="147">
        <f t="shared" si="2"/>
        <v>2018</v>
      </c>
      <c r="C64" s="447">
        <v>43221</v>
      </c>
      <c r="D64" s="448">
        <v>2.9007499999999999</v>
      </c>
      <c r="E64" s="141" t="e">
        <v>#N/A</v>
      </c>
      <c r="F64" s="451">
        <f t="shared" si="11"/>
        <v>2.7228583333333334</v>
      </c>
      <c r="G64" s="449">
        <v>2.9007499999999999</v>
      </c>
      <c r="H64" s="450"/>
      <c r="I64" s="448">
        <v>1.8327380952380952</v>
      </c>
      <c r="J64" s="141" t="e">
        <v>#N/A</v>
      </c>
      <c r="K64" s="449">
        <f t="shared" si="12"/>
        <v>1.6918908730158728</v>
      </c>
      <c r="L64" s="449">
        <v>1.8327380952380952</v>
      </c>
      <c r="M64" s="450"/>
      <c r="O64" s="192"/>
      <c r="P64" s="192"/>
      <c r="AB64" s="192"/>
      <c r="AC64" s="192"/>
    </row>
    <row r="65" spans="2:29" s="147" customFormat="1" ht="12.75" x14ac:dyDescent="0.2">
      <c r="B65" s="147">
        <f t="shared" si="2"/>
        <v>2018</v>
      </c>
      <c r="C65" s="447">
        <v>43252</v>
      </c>
      <c r="D65" s="448">
        <v>2.8907499999999997</v>
      </c>
      <c r="E65" s="141" t="e">
        <v>#N/A</v>
      </c>
      <c r="F65" s="451">
        <f t="shared" si="11"/>
        <v>2.7228583333333334</v>
      </c>
      <c r="G65" s="449">
        <v>2.8907499999999997</v>
      </c>
      <c r="H65" s="450"/>
      <c r="I65" s="448">
        <v>1.7715476190476191</v>
      </c>
      <c r="J65" s="141" t="e">
        <v>#N/A</v>
      </c>
      <c r="K65" s="449">
        <f t="shared" si="12"/>
        <v>1.6918908730158728</v>
      </c>
      <c r="L65" s="449">
        <v>1.7715476190476191</v>
      </c>
      <c r="M65" s="450"/>
      <c r="O65" s="192"/>
      <c r="P65" s="192"/>
      <c r="AB65" s="192"/>
      <c r="AC65" s="192"/>
    </row>
    <row r="66" spans="2:29" s="147" customFormat="1" ht="12.75" x14ac:dyDescent="0.2">
      <c r="B66" s="147">
        <f t="shared" si="2"/>
        <v>2018</v>
      </c>
      <c r="C66" s="447">
        <v>43282</v>
      </c>
      <c r="D66" s="448">
        <v>2.8486000000000002</v>
      </c>
      <c r="E66" s="141" t="e">
        <v>#N/A</v>
      </c>
      <c r="F66" s="451">
        <f t="shared" si="11"/>
        <v>2.7228583333333334</v>
      </c>
      <c r="G66" s="449">
        <v>2.8486000000000002</v>
      </c>
      <c r="H66" s="450"/>
      <c r="I66" s="448">
        <v>1.7679523809523812</v>
      </c>
      <c r="J66" s="141" t="e">
        <v>#N/A</v>
      </c>
      <c r="K66" s="449">
        <f t="shared" si="12"/>
        <v>1.6918908730158728</v>
      </c>
      <c r="L66" s="449">
        <v>1.7679523809523812</v>
      </c>
      <c r="M66" s="450"/>
      <c r="O66" s="192"/>
      <c r="P66" s="192"/>
      <c r="AB66" s="192"/>
      <c r="AC66" s="192"/>
    </row>
    <row r="67" spans="2:29" s="147" customFormat="1" ht="12.75" x14ac:dyDescent="0.2">
      <c r="B67" s="147">
        <f t="shared" si="2"/>
        <v>2018</v>
      </c>
      <c r="C67" s="447">
        <v>43313</v>
      </c>
      <c r="D67" s="448">
        <v>2.83575</v>
      </c>
      <c r="E67" s="141" t="e">
        <v>#N/A</v>
      </c>
      <c r="F67" s="451">
        <f t="shared" si="11"/>
        <v>2.7228583333333334</v>
      </c>
      <c r="G67" s="449">
        <v>2.83575</v>
      </c>
      <c r="H67" s="450"/>
      <c r="I67" s="448">
        <v>1.7268571428571431</v>
      </c>
      <c r="J67" s="141" t="e">
        <v>#N/A</v>
      </c>
      <c r="K67" s="449">
        <f t="shared" si="12"/>
        <v>1.6918908730158728</v>
      </c>
      <c r="L67" s="449">
        <v>1.7268571428571431</v>
      </c>
      <c r="M67" s="450"/>
      <c r="O67" s="192"/>
      <c r="P67" s="192"/>
      <c r="AB67" s="192"/>
      <c r="AC67" s="192"/>
    </row>
    <row r="68" spans="2:29" s="147" customFormat="1" ht="12.75" x14ac:dyDescent="0.2">
      <c r="B68" s="147">
        <f t="shared" si="2"/>
        <v>2018</v>
      </c>
      <c r="C68" s="447">
        <v>43344</v>
      </c>
      <c r="D68" s="448">
        <v>2.8355000000000001</v>
      </c>
      <c r="E68" s="141" t="e">
        <v>#N/A</v>
      </c>
      <c r="F68" s="451">
        <f t="shared" si="11"/>
        <v>2.7228583333333334</v>
      </c>
      <c r="G68" s="449">
        <v>2.8355000000000001</v>
      </c>
      <c r="H68" s="450"/>
      <c r="I68" s="448">
        <v>1.8783571428571431</v>
      </c>
      <c r="J68" s="141" t="e">
        <v>#N/A</v>
      </c>
      <c r="K68" s="449">
        <f t="shared" si="12"/>
        <v>1.6918908730158728</v>
      </c>
      <c r="L68" s="449">
        <v>1.8783571428571431</v>
      </c>
      <c r="M68" s="450"/>
      <c r="O68" s="192"/>
      <c r="P68" s="192"/>
      <c r="AB68" s="192"/>
      <c r="AC68" s="192"/>
    </row>
    <row r="69" spans="2:29" s="147" customFormat="1" ht="12.75" x14ac:dyDescent="0.2">
      <c r="B69" s="147">
        <f t="shared" si="2"/>
        <v>2018</v>
      </c>
      <c r="C69" s="447">
        <v>43374</v>
      </c>
      <c r="D69" s="448">
        <v>2.86</v>
      </c>
      <c r="E69" s="141" t="e">
        <v>#N/A</v>
      </c>
      <c r="F69" s="451">
        <f t="shared" si="11"/>
        <v>2.7228583333333334</v>
      </c>
      <c r="G69" s="449">
        <v>2.86</v>
      </c>
      <c r="H69" s="450"/>
      <c r="I69" s="448">
        <v>1.9293333333333333</v>
      </c>
      <c r="J69" s="141" t="e">
        <v>#N/A</v>
      </c>
      <c r="K69" s="449">
        <f t="shared" si="12"/>
        <v>1.6918908730158728</v>
      </c>
      <c r="L69" s="449">
        <v>1.9293333333333333</v>
      </c>
      <c r="M69" s="450"/>
      <c r="O69" s="192"/>
      <c r="P69" s="192"/>
      <c r="AB69" s="192"/>
      <c r="AC69" s="192"/>
    </row>
    <row r="70" spans="2:29" s="147" customFormat="1" ht="12.75" x14ac:dyDescent="0.2">
      <c r="B70" s="147">
        <f t="shared" si="2"/>
        <v>2018</v>
      </c>
      <c r="C70" s="447">
        <v>43405</v>
      </c>
      <c r="D70" s="448">
        <v>2.6472500000000001</v>
      </c>
      <c r="E70" s="141" t="e">
        <v>#N/A</v>
      </c>
      <c r="F70" s="449">
        <f t="shared" si="11"/>
        <v>2.7228583333333334</v>
      </c>
      <c r="G70" s="449">
        <v>2.6472500000000001</v>
      </c>
      <c r="H70" s="450"/>
      <c r="I70" s="448">
        <v>1.5416190476190477</v>
      </c>
      <c r="J70" s="141" t="e">
        <v>#N/A</v>
      </c>
      <c r="K70" s="449">
        <f t="shared" si="12"/>
        <v>1.6918908730158728</v>
      </c>
      <c r="L70" s="449">
        <v>1.5416190476190477</v>
      </c>
      <c r="M70" s="450"/>
      <c r="O70" s="192"/>
      <c r="P70" s="192"/>
      <c r="AB70" s="192"/>
      <c r="AC70" s="192"/>
    </row>
    <row r="71" spans="2:29" s="147" customFormat="1" ht="12.75" x14ac:dyDescent="0.2">
      <c r="B71" s="147">
        <f t="shared" si="2"/>
        <v>2018</v>
      </c>
      <c r="C71" s="447">
        <v>43435</v>
      </c>
      <c r="D71" s="448">
        <v>2.3656000000000001</v>
      </c>
      <c r="E71" s="141" t="e">
        <v>#N/A</v>
      </c>
      <c r="F71" s="449"/>
      <c r="G71" s="449">
        <v>2.3656000000000001</v>
      </c>
      <c r="H71" s="450"/>
      <c r="I71" s="448">
        <v>1.3657619047619047</v>
      </c>
      <c r="J71" s="141" t="e">
        <v>#N/A</v>
      </c>
      <c r="K71" s="449"/>
      <c r="L71" s="449">
        <v>1.3657619047619047</v>
      </c>
      <c r="M71" s="450"/>
      <c r="O71" s="192"/>
      <c r="P71" s="192"/>
      <c r="AB71" s="192"/>
      <c r="AC71" s="192"/>
    </row>
    <row r="72" spans="2:29" s="147" customFormat="1" ht="12.75" x14ac:dyDescent="0.2">
      <c r="B72" s="147">
        <f t="shared" si="2"/>
        <v>2019</v>
      </c>
      <c r="C72" s="447">
        <v>43466</v>
      </c>
      <c r="D72" s="448">
        <v>2.2477499999999999</v>
      </c>
      <c r="E72" s="141" t="e">
        <v>#N/A</v>
      </c>
      <c r="F72" s="449"/>
      <c r="G72" s="449">
        <v>2.2477499999999999</v>
      </c>
      <c r="H72" s="450"/>
      <c r="I72" s="448">
        <v>1.4145238095238095</v>
      </c>
      <c r="J72" s="141" t="e">
        <v>#N/A</v>
      </c>
      <c r="K72" s="449"/>
      <c r="L72" s="449">
        <v>1.4145238095238095</v>
      </c>
      <c r="M72" s="450"/>
      <c r="O72" s="192"/>
      <c r="P72" s="192"/>
      <c r="AB72" s="192"/>
      <c r="AC72" s="192"/>
    </row>
    <row r="73" spans="2:29" s="147" customFormat="1" ht="12.75" x14ac:dyDescent="0.2">
      <c r="B73" s="147">
        <f t="shared" si="2"/>
        <v>2019</v>
      </c>
      <c r="C73" s="447">
        <v>43497</v>
      </c>
      <c r="D73" s="448">
        <v>2.30925</v>
      </c>
      <c r="E73" s="141">
        <v>2.30925</v>
      </c>
      <c r="F73" s="449">
        <f t="shared" ref="F73" si="13">AVERAGEIF($B$36:$B$95,B73,$G$36:$G$95)</f>
        <v>2.4938518333333337</v>
      </c>
      <c r="G73" s="449">
        <v>2.30925</v>
      </c>
      <c r="H73" s="450"/>
      <c r="I73" s="448">
        <v>1.5228571428571429</v>
      </c>
      <c r="J73" s="141">
        <v>1.5228571428571429</v>
      </c>
      <c r="K73" s="449">
        <f t="shared" ref="K73" si="14">AVERAGEIF($B$36:$B$95,B73,$L$36:$L$95)</f>
        <v>1.4947817460317456</v>
      </c>
      <c r="L73" s="449">
        <v>1.5228571428571429</v>
      </c>
      <c r="M73" s="450"/>
      <c r="O73" s="192"/>
      <c r="P73" s="192"/>
      <c r="AB73" s="192"/>
      <c r="AC73" s="192"/>
    </row>
    <row r="74" spans="2:29" s="147" customFormat="1" ht="12.75" x14ac:dyDescent="0.2">
      <c r="B74" s="147">
        <f t="shared" si="2"/>
        <v>2019</v>
      </c>
      <c r="C74" s="447">
        <v>43525</v>
      </c>
      <c r="D74" s="448" t="e">
        <v>#N/A</v>
      </c>
      <c r="E74" s="141">
        <v>2.4810430000000001</v>
      </c>
      <c r="F74" s="449">
        <f t="shared" ref="F74:F82" si="15">AVERAGEIF($B$36:$B$95,B74,$G$36:$G$95)</f>
        <v>2.4938518333333337</v>
      </c>
      <c r="G74" s="449">
        <v>2.4810430000000001</v>
      </c>
      <c r="H74" s="450"/>
      <c r="I74" s="448" t="e">
        <v>#N/A</v>
      </c>
      <c r="J74" s="141">
        <v>1.5238095238095237</v>
      </c>
      <c r="K74" s="449">
        <f t="shared" ref="K74:K82" si="16">AVERAGEIF($B$36:$B$95,B74,$L$36:$L$95)</f>
        <v>1.4947817460317456</v>
      </c>
      <c r="L74" s="449">
        <v>1.5238095238095237</v>
      </c>
      <c r="M74" s="450"/>
      <c r="O74" s="192"/>
      <c r="P74" s="192"/>
      <c r="AB74" s="192"/>
      <c r="AC74" s="192"/>
    </row>
    <row r="75" spans="2:29" s="147" customFormat="1" ht="12.75" x14ac:dyDescent="0.2">
      <c r="B75" s="147">
        <f t="shared" si="2"/>
        <v>2019</v>
      </c>
      <c r="C75" s="447">
        <v>43556</v>
      </c>
      <c r="D75" s="448" t="e">
        <v>#N/A</v>
      </c>
      <c r="E75" s="141">
        <v>2.4803790000000001</v>
      </c>
      <c r="F75" s="449">
        <f t="shared" si="15"/>
        <v>2.4938518333333337</v>
      </c>
      <c r="G75" s="449">
        <v>2.4803790000000001</v>
      </c>
      <c r="H75" s="450"/>
      <c r="I75" s="448" t="e">
        <v>#N/A</v>
      </c>
      <c r="J75" s="141">
        <v>1.5238095238095237</v>
      </c>
      <c r="K75" s="449">
        <f t="shared" si="16"/>
        <v>1.4947817460317456</v>
      </c>
      <c r="L75" s="449">
        <v>1.5238095238095237</v>
      </c>
      <c r="M75" s="450"/>
      <c r="O75" s="192"/>
      <c r="P75" s="192"/>
      <c r="AB75" s="192"/>
      <c r="AC75" s="192"/>
    </row>
    <row r="76" spans="2:29" s="147" customFormat="1" ht="12.75" x14ac:dyDescent="0.2">
      <c r="B76" s="147">
        <f t="shared" si="2"/>
        <v>2019</v>
      </c>
      <c r="C76" s="447">
        <v>43586</v>
      </c>
      <c r="D76" s="448" t="e">
        <v>#N/A</v>
      </c>
      <c r="E76" s="141">
        <v>2.528702</v>
      </c>
      <c r="F76" s="449">
        <f t="shared" si="15"/>
        <v>2.4938518333333337</v>
      </c>
      <c r="G76" s="449">
        <v>2.528702</v>
      </c>
      <c r="H76" s="450"/>
      <c r="I76" s="448" t="e">
        <v>#N/A</v>
      </c>
      <c r="J76" s="141">
        <v>1.5238095238095237</v>
      </c>
      <c r="K76" s="449">
        <f t="shared" si="16"/>
        <v>1.4947817460317456</v>
      </c>
      <c r="L76" s="449">
        <v>1.5238095238095237</v>
      </c>
      <c r="M76" s="450"/>
      <c r="O76" s="192"/>
      <c r="P76" s="192"/>
      <c r="AB76" s="192"/>
      <c r="AC76" s="192"/>
    </row>
    <row r="77" spans="2:29" s="147" customFormat="1" ht="12.75" x14ac:dyDescent="0.2">
      <c r="B77" s="147">
        <f t="shared" si="2"/>
        <v>2019</v>
      </c>
      <c r="C77" s="447">
        <v>43617</v>
      </c>
      <c r="D77" s="448" t="e">
        <v>#N/A</v>
      </c>
      <c r="E77" s="141">
        <v>2.6211000000000002</v>
      </c>
      <c r="F77" s="449">
        <f t="shared" si="15"/>
        <v>2.4938518333333337</v>
      </c>
      <c r="G77" s="449">
        <v>2.6211000000000002</v>
      </c>
      <c r="H77" s="450"/>
      <c r="I77" s="448" t="e">
        <v>#N/A</v>
      </c>
      <c r="J77" s="141">
        <v>1.5238095238095237</v>
      </c>
      <c r="K77" s="449">
        <f t="shared" si="16"/>
        <v>1.4947817460317456</v>
      </c>
      <c r="L77" s="449">
        <v>1.5238095238095237</v>
      </c>
      <c r="M77" s="450"/>
      <c r="O77" s="192"/>
      <c r="P77" s="192"/>
      <c r="AB77" s="192"/>
      <c r="AC77" s="192"/>
    </row>
    <row r="78" spans="2:29" s="147" customFormat="1" ht="12.75" x14ac:dyDescent="0.2">
      <c r="B78" s="147">
        <f t="shared" si="2"/>
        <v>2019</v>
      </c>
      <c r="C78" s="447">
        <v>43647</v>
      </c>
      <c r="D78" s="448" t="e">
        <v>#N/A</v>
      </c>
      <c r="E78" s="141">
        <v>2.6304460000000001</v>
      </c>
      <c r="F78" s="449">
        <f t="shared" si="15"/>
        <v>2.4938518333333337</v>
      </c>
      <c r="G78" s="449">
        <v>2.6304460000000001</v>
      </c>
      <c r="H78" s="450"/>
      <c r="I78" s="448" t="e">
        <v>#N/A</v>
      </c>
      <c r="J78" s="141">
        <v>1.5</v>
      </c>
      <c r="K78" s="449">
        <f t="shared" si="16"/>
        <v>1.4947817460317456</v>
      </c>
      <c r="L78" s="449">
        <v>1.5</v>
      </c>
      <c r="M78" s="450"/>
      <c r="O78" s="192"/>
      <c r="P78" s="192"/>
      <c r="AB78" s="192"/>
      <c r="AC78" s="192"/>
    </row>
    <row r="79" spans="2:29" s="147" customFormat="1" ht="12.75" x14ac:dyDescent="0.2">
      <c r="B79" s="147">
        <f t="shared" si="2"/>
        <v>2019</v>
      </c>
      <c r="C79" s="447">
        <v>43678</v>
      </c>
      <c r="D79" s="448" t="e">
        <v>#N/A</v>
      </c>
      <c r="E79" s="141">
        <v>2.6298970000000002</v>
      </c>
      <c r="F79" s="449">
        <f t="shared" si="15"/>
        <v>2.4938518333333337</v>
      </c>
      <c r="G79" s="449">
        <v>2.6298970000000002</v>
      </c>
      <c r="H79" s="450"/>
      <c r="I79" s="448" t="e">
        <v>#N/A</v>
      </c>
      <c r="J79" s="141">
        <v>1.5</v>
      </c>
      <c r="K79" s="449">
        <f t="shared" si="16"/>
        <v>1.4947817460317456</v>
      </c>
      <c r="L79" s="449">
        <v>1.5</v>
      </c>
      <c r="M79" s="450"/>
      <c r="O79" s="192"/>
      <c r="P79" s="192"/>
      <c r="AB79" s="192"/>
      <c r="AC79" s="192"/>
    </row>
    <row r="80" spans="2:29" s="147" customFormat="1" ht="12.75" x14ac:dyDescent="0.2">
      <c r="B80" s="147">
        <f t="shared" si="2"/>
        <v>2019</v>
      </c>
      <c r="C80" s="447">
        <v>43709</v>
      </c>
      <c r="D80" s="448" t="e">
        <v>#N/A</v>
      </c>
      <c r="E80" s="141">
        <v>2.5709439999999999</v>
      </c>
      <c r="F80" s="449">
        <f t="shared" si="15"/>
        <v>2.4938518333333337</v>
      </c>
      <c r="G80" s="449">
        <v>2.5709439999999999</v>
      </c>
      <c r="H80" s="450"/>
      <c r="I80" s="448" t="e">
        <v>#N/A</v>
      </c>
      <c r="J80" s="141">
        <v>1.4761904761904763</v>
      </c>
      <c r="K80" s="449">
        <f t="shared" si="16"/>
        <v>1.4947817460317456</v>
      </c>
      <c r="L80" s="449">
        <v>1.4761904761904763</v>
      </c>
      <c r="M80" s="450"/>
      <c r="O80" s="192"/>
      <c r="P80" s="192"/>
      <c r="AB80" s="192"/>
      <c r="AC80" s="192"/>
    </row>
    <row r="81" spans="2:29" s="147" customFormat="1" ht="12.75" x14ac:dyDescent="0.2">
      <c r="B81" s="147">
        <f t="shared" si="2"/>
        <v>2019</v>
      </c>
      <c r="C81" s="447">
        <v>43739</v>
      </c>
      <c r="D81" s="448" t="e">
        <v>#N/A</v>
      </c>
      <c r="E81" s="141">
        <v>2.5275470000000002</v>
      </c>
      <c r="F81" s="449">
        <f t="shared" si="15"/>
        <v>2.4938518333333337</v>
      </c>
      <c r="G81" s="449">
        <v>2.5275470000000002</v>
      </c>
      <c r="H81" s="450"/>
      <c r="I81" s="448" t="e">
        <v>#N/A</v>
      </c>
      <c r="J81" s="141">
        <v>1.4761904761904763</v>
      </c>
      <c r="K81" s="449">
        <f t="shared" si="16"/>
        <v>1.4947817460317456</v>
      </c>
      <c r="L81" s="449">
        <v>1.4761904761904763</v>
      </c>
      <c r="M81" s="450"/>
      <c r="O81" s="192"/>
      <c r="P81" s="192"/>
      <c r="AB81" s="192"/>
      <c r="AC81" s="192"/>
    </row>
    <row r="82" spans="2:29" s="147" customFormat="1" ht="12.75" x14ac:dyDescent="0.2">
      <c r="B82" s="147">
        <f t="shared" si="2"/>
        <v>2019</v>
      </c>
      <c r="C82" s="447">
        <v>43770</v>
      </c>
      <c r="D82" s="448" t="e">
        <v>#N/A</v>
      </c>
      <c r="E82" s="141">
        <v>2.4998200000000002</v>
      </c>
      <c r="F82" s="449">
        <f t="shared" si="15"/>
        <v>2.4938518333333337</v>
      </c>
      <c r="G82" s="449">
        <v>2.4998200000000002</v>
      </c>
      <c r="H82" s="450"/>
      <c r="I82" s="448" t="e">
        <v>#N/A</v>
      </c>
      <c r="J82" s="141">
        <v>1.4761904761904763</v>
      </c>
      <c r="K82" s="449">
        <f t="shared" si="16"/>
        <v>1.4947817460317456</v>
      </c>
      <c r="L82" s="449">
        <v>1.4761904761904763</v>
      </c>
      <c r="M82" s="450"/>
      <c r="O82" s="192"/>
      <c r="P82" s="192"/>
      <c r="AB82" s="192"/>
      <c r="AC82" s="192"/>
    </row>
    <row r="83" spans="2:29" s="147" customFormat="1" ht="12.75" x14ac:dyDescent="0.2">
      <c r="B83" s="147">
        <f t="shared" si="2"/>
        <v>2019</v>
      </c>
      <c r="C83" s="447">
        <v>43800</v>
      </c>
      <c r="D83" s="448" t="e">
        <v>#N/A</v>
      </c>
      <c r="E83" s="141">
        <v>2.3993440000000001</v>
      </c>
      <c r="F83" s="449"/>
      <c r="G83" s="449">
        <v>2.3993440000000001</v>
      </c>
      <c r="H83" s="450"/>
      <c r="I83" s="448" t="e">
        <v>#N/A</v>
      </c>
      <c r="J83" s="141">
        <v>1.4761904761904763</v>
      </c>
      <c r="K83" s="449"/>
      <c r="L83" s="449">
        <v>1.4761904761904763</v>
      </c>
      <c r="M83" s="450"/>
      <c r="O83" s="192"/>
      <c r="P83" s="192"/>
      <c r="AB83" s="192"/>
      <c r="AC83" s="192"/>
    </row>
    <row r="84" spans="2:29" s="147" customFormat="1" ht="12.75" x14ac:dyDescent="0.2">
      <c r="B84" s="147">
        <f t="shared" si="2"/>
        <v>2020</v>
      </c>
      <c r="C84" s="447">
        <v>43831</v>
      </c>
      <c r="D84" s="448" t="e">
        <v>#N/A</v>
      </c>
      <c r="E84" s="141">
        <v>2.3752209999999998</v>
      </c>
      <c r="F84" s="449"/>
      <c r="G84" s="449">
        <v>2.3752209999999998</v>
      </c>
      <c r="H84" s="450"/>
      <c r="I84" s="448" t="e">
        <v>#N/A</v>
      </c>
      <c r="J84" s="141">
        <v>1.4761904761904763</v>
      </c>
      <c r="K84" s="449"/>
      <c r="L84" s="449">
        <v>1.4761904761904763</v>
      </c>
      <c r="M84" s="450"/>
      <c r="O84" s="192"/>
      <c r="P84" s="192"/>
      <c r="AB84" s="192"/>
      <c r="AC84" s="192"/>
    </row>
    <row r="85" spans="2:29" s="147" customFormat="1" ht="12.75" x14ac:dyDescent="0.2">
      <c r="B85" s="147">
        <f t="shared" si="2"/>
        <v>2020</v>
      </c>
      <c r="C85" s="447">
        <v>43862</v>
      </c>
      <c r="D85" s="448" t="e">
        <v>#N/A</v>
      </c>
      <c r="E85" s="141">
        <v>2.497411</v>
      </c>
      <c r="F85" s="449">
        <f t="shared" ref="F85" si="17">AVERAGEIF($B$36:$B$95,B85,$G$36:$G$95)</f>
        <v>2.5561643333333328</v>
      </c>
      <c r="G85" s="449">
        <v>2.497411</v>
      </c>
      <c r="H85" s="450"/>
      <c r="I85" s="448" t="e">
        <v>#N/A</v>
      </c>
      <c r="J85" s="141">
        <v>1.4761904761904763</v>
      </c>
      <c r="K85" s="449">
        <f t="shared" ref="K85" si="18">AVERAGEIF($B$36:$B$95,B85,$L$36:$L$95)</f>
        <v>1.4761904761904763</v>
      </c>
      <c r="L85" s="449">
        <v>1.4761904761904763</v>
      </c>
      <c r="M85" s="450"/>
      <c r="O85" s="192"/>
      <c r="P85" s="192"/>
      <c r="AB85" s="192"/>
      <c r="AC85" s="192"/>
    </row>
    <row r="86" spans="2:29" s="147" customFormat="1" ht="12.75" x14ac:dyDescent="0.2">
      <c r="B86" s="147">
        <f t="shared" si="2"/>
        <v>2020</v>
      </c>
      <c r="C86" s="447">
        <v>43891</v>
      </c>
      <c r="D86" s="448" t="e">
        <v>#N/A</v>
      </c>
      <c r="E86" s="141">
        <v>2.5867899999999997</v>
      </c>
      <c r="F86" s="449">
        <f t="shared" ref="F86:F94" si="19">AVERAGEIF($B$36:$B$95,B86,$G$36:$G$95)</f>
        <v>2.5561643333333328</v>
      </c>
      <c r="G86" s="449">
        <v>2.5867899999999997</v>
      </c>
      <c r="H86" s="450"/>
      <c r="I86" s="448" t="e">
        <v>#N/A</v>
      </c>
      <c r="J86" s="141">
        <v>1.4761904761904763</v>
      </c>
      <c r="K86" s="449">
        <f t="shared" ref="K86:K94" si="20">AVERAGEIF($B$36:$B$95,B86,$L$36:$L$95)</f>
        <v>1.4761904761904763</v>
      </c>
      <c r="L86" s="449">
        <v>1.4761904761904763</v>
      </c>
      <c r="M86" s="450"/>
      <c r="O86" s="192"/>
      <c r="P86" s="192"/>
      <c r="AB86" s="192"/>
      <c r="AC86" s="192"/>
    </row>
    <row r="87" spans="2:29" s="147" customFormat="1" ht="12.75" x14ac:dyDescent="0.2">
      <c r="B87" s="147">
        <f t="shared" si="2"/>
        <v>2020</v>
      </c>
      <c r="C87" s="447">
        <v>43922</v>
      </c>
      <c r="D87" s="448" t="e">
        <v>#N/A</v>
      </c>
      <c r="E87" s="141">
        <v>2.6129500000000001</v>
      </c>
      <c r="F87" s="449">
        <f t="shared" si="19"/>
        <v>2.5561643333333328</v>
      </c>
      <c r="G87" s="449">
        <v>2.6129500000000001</v>
      </c>
      <c r="H87" s="450"/>
      <c r="I87" s="448" t="e">
        <v>#N/A</v>
      </c>
      <c r="J87" s="141">
        <v>1.4761904761904763</v>
      </c>
      <c r="K87" s="449">
        <f t="shared" si="20"/>
        <v>1.4761904761904763</v>
      </c>
      <c r="L87" s="449">
        <v>1.4761904761904763</v>
      </c>
      <c r="M87" s="450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1">YEAR(C88)</f>
        <v>2020</v>
      </c>
      <c r="C88" s="447">
        <v>43952</v>
      </c>
      <c r="D88" s="448" t="e">
        <v>#N/A</v>
      </c>
      <c r="E88" s="141">
        <v>2.6519159999999999</v>
      </c>
      <c r="F88" s="449">
        <f t="shared" si="19"/>
        <v>2.5561643333333328</v>
      </c>
      <c r="G88" s="449">
        <v>2.6519159999999999</v>
      </c>
      <c r="H88" s="450"/>
      <c r="I88" s="448" t="e">
        <v>#N/A</v>
      </c>
      <c r="J88" s="141">
        <v>1.4761904761904763</v>
      </c>
      <c r="K88" s="449">
        <f t="shared" si="20"/>
        <v>1.4761904761904763</v>
      </c>
      <c r="L88" s="449">
        <v>1.4761904761904763</v>
      </c>
      <c r="M88" s="450"/>
      <c r="O88" s="192"/>
      <c r="P88" s="192"/>
      <c r="AB88" s="192"/>
      <c r="AC88" s="192"/>
    </row>
    <row r="89" spans="2:29" s="147" customFormat="1" ht="12.75" x14ac:dyDescent="0.2">
      <c r="B89" s="147">
        <f t="shared" si="21"/>
        <v>2020</v>
      </c>
      <c r="C89" s="447">
        <v>43983</v>
      </c>
      <c r="D89" s="448" t="e">
        <v>#N/A</v>
      </c>
      <c r="E89" s="141">
        <v>2.6982560000000002</v>
      </c>
      <c r="F89" s="449">
        <f t="shared" si="19"/>
        <v>2.5561643333333328</v>
      </c>
      <c r="G89" s="449">
        <v>2.6982560000000002</v>
      </c>
      <c r="H89" s="450"/>
      <c r="I89" s="448" t="e">
        <v>#N/A</v>
      </c>
      <c r="J89" s="141">
        <v>1.4761904761904763</v>
      </c>
      <c r="K89" s="449">
        <f t="shared" si="20"/>
        <v>1.4761904761904763</v>
      </c>
      <c r="L89" s="449">
        <v>1.4761904761904763</v>
      </c>
      <c r="M89" s="450"/>
      <c r="O89" s="192"/>
      <c r="P89" s="192"/>
      <c r="AB89" s="192"/>
      <c r="AC89" s="192"/>
    </row>
    <row r="90" spans="2:29" s="147" customFormat="1" ht="12.75" x14ac:dyDescent="0.2">
      <c r="B90" s="147">
        <f t="shared" si="21"/>
        <v>2020</v>
      </c>
      <c r="C90" s="447">
        <v>44013</v>
      </c>
      <c r="D90" s="448" t="e">
        <v>#N/A</v>
      </c>
      <c r="E90" s="141">
        <v>2.6800109999999999</v>
      </c>
      <c r="F90" s="449">
        <f t="shared" si="19"/>
        <v>2.5561643333333328</v>
      </c>
      <c r="G90" s="449">
        <v>2.6800109999999999</v>
      </c>
      <c r="H90" s="450"/>
      <c r="I90" s="448" t="e">
        <v>#N/A</v>
      </c>
      <c r="J90" s="141">
        <v>1.4761904761904763</v>
      </c>
      <c r="K90" s="449">
        <f t="shared" si="20"/>
        <v>1.4761904761904763</v>
      </c>
      <c r="L90" s="449">
        <v>1.4761904761904763</v>
      </c>
      <c r="M90" s="450"/>
      <c r="O90" s="192"/>
      <c r="P90" s="192"/>
      <c r="AB90" s="192"/>
      <c r="AC90" s="192"/>
    </row>
    <row r="91" spans="2:29" s="147" customFormat="1" ht="12.75" x14ac:dyDescent="0.2">
      <c r="B91" s="147">
        <f t="shared" si="21"/>
        <v>2020</v>
      </c>
      <c r="C91" s="447">
        <v>44044</v>
      </c>
      <c r="D91" s="448" t="e">
        <v>#N/A</v>
      </c>
      <c r="E91" s="141">
        <v>2.616441</v>
      </c>
      <c r="F91" s="449">
        <f t="shared" si="19"/>
        <v>2.5561643333333328</v>
      </c>
      <c r="G91" s="449">
        <v>2.616441</v>
      </c>
      <c r="H91" s="450"/>
      <c r="I91" s="448" t="e">
        <v>#N/A</v>
      </c>
      <c r="J91" s="141">
        <v>1.4761904761904763</v>
      </c>
      <c r="K91" s="449">
        <f t="shared" si="20"/>
        <v>1.4761904761904763</v>
      </c>
      <c r="L91" s="449">
        <v>1.4761904761904763</v>
      </c>
      <c r="M91" s="450"/>
      <c r="O91" s="192"/>
      <c r="P91" s="192"/>
      <c r="AB91" s="192"/>
      <c r="AC91" s="192"/>
    </row>
    <row r="92" spans="2:29" s="147" customFormat="1" ht="12.75" x14ac:dyDescent="0.2">
      <c r="B92" s="147">
        <f t="shared" si="21"/>
        <v>2020</v>
      </c>
      <c r="C92" s="447">
        <v>44075</v>
      </c>
      <c r="D92" s="448" t="e">
        <v>#N/A</v>
      </c>
      <c r="E92" s="141">
        <v>2.5657619999999999</v>
      </c>
      <c r="F92" s="449">
        <f t="shared" si="19"/>
        <v>2.5561643333333328</v>
      </c>
      <c r="G92" s="449">
        <v>2.5657619999999999</v>
      </c>
      <c r="H92" s="450"/>
      <c r="I92" s="448" t="e">
        <v>#N/A</v>
      </c>
      <c r="J92" s="141">
        <v>1.4761904761904763</v>
      </c>
      <c r="K92" s="449">
        <f t="shared" si="20"/>
        <v>1.4761904761904763</v>
      </c>
      <c r="L92" s="449">
        <v>1.4761904761904763</v>
      </c>
      <c r="M92" s="450"/>
      <c r="O92" s="192"/>
      <c r="P92" s="192"/>
      <c r="AB92" s="192"/>
      <c r="AC92" s="192"/>
    </row>
    <row r="93" spans="2:29" s="147" customFormat="1" ht="12.75" x14ac:dyDescent="0.2">
      <c r="B93" s="147">
        <f t="shared" si="21"/>
        <v>2020</v>
      </c>
      <c r="C93" s="447">
        <v>44105</v>
      </c>
      <c r="D93" s="448" t="e">
        <v>#N/A</v>
      </c>
      <c r="E93" s="141">
        <v>2.5146929999999998</v>
      </c>
      <c r="F93" s="449">
        <f t="shared" si="19"/>
        <v>2.5561643333333328</v>
      </c>
      <c r="G93" s="449">
        <v>2.5146929999999998</v>
      </c>
      <c r="H93" s="450"/>
      <c r="I93" s="448" t="e">
        <v>#N/A</v>
      </c>
      <c r="J93" s="141">
        <v>1.4761904761904763</v>
      </c>
      <c r="K93" s="449">
        <f t="shared" si="20"/>
        <v>1.4761904761904763</v>
      </c>
      <c r="L93" s="449">
        <v>1.4761904761904763</v>
      </c>
      <c r="M93" s="450"/>
      <c r="O93" s="192"/>
      <c r="P93" s="192"/>
      <c r="AB93" s="192"/>
      <c r="AC93" s="192"/>
    </row>
    <row r="94" spans="2:29" s="147" customFormat="1" ht="12.75" x14ac:dyDescent="0.2">
      <c r="B94" s="147">
        <f t="shared" si="21"/>
        <v>2020</v>
      </c>
      <c r="C94" s="447">
        <v>44136</v>
      </c>
      <c r="D94" s="448" t="e">
        <v>#N/A</v>
      </c>
      <c r="E94" s="141">
        <v>2.447362</v>
      </c>
      <c r="F94" s="449">
        <f t="shared" si="19"/>
        <v>2.5561643333333328</v>
      </c>
      <c r="G94" s="449">
        <v>2.447362</v>
      </c>
      <c r="H94" s="450"/>
      <c r="I94" s="448" t="e">
        <v>#N/A</v>
      </c>
      <c r="J94" s="141">
        <v>1.4761904761904763</v>
      </c>
      <c r="K94" s="449">
        <f t="shared" si="20"/>
        <v>1.4761904761904763</v>
      </c>
      <c r="L94" s="449">
        <v>1.4761904761904763</v>
      </c>
      <c r="M94" s="450"/>
      <c r="O94" s="192"/>
      <c r="P94" s="192"/>
      <c r="AB94" s="192"/>
      <c r="AC94" s="192"/>
    </row>
    <row r="95" spans="2:29" s="147" customFormat="1" ht="12.75" x14ac:dyDescent="0.2">
      <c r="B95" s="147">
        <f t="shared" si="21"/>
        <v>2020</v>
      </c>
      <c r="C95" s="447">
        <v>44166</v>
      </c>
      <c r="D95" s="448" t="e">
        <v>#N/A</v>
      </c>
      <c r="E95" s="141">
        <v>2.4271590000000001</v>
      </c>
      <c r="F95" s="449"/>
      <c r="G95" s="449">
        <v>2.4271590000000001</v>
      </c>
      <c r="H95" s="450"/>
      <c r="I95" s="448" t="e">
        <v>#N/A</v>
      </c>
      <c r="J95" s="141">
        <v>1.4761904761904763</v>
      </c>
      <c r="K95" s="449"/>
      <c r="L95" s="449">
        <v>1.4761904761904763</v>
      </c>
      <c r="M95" s="450"/>
      <c r="O95" s="192"/>
      <c r="P95" s="192"/>
      <c r="AB95" s="192"/>
      <c r="AC95" s="192"/>
    </row>
    <row r="96" spans="2:29" s="147" customFormat="1" ht="12.75" x14ac:dyDescent="0.2">
      <c r="G96" s="449"/>
      <c r="O96" s="192"/>
      <c r="P96" s="192"/>
      <c r="AB96" s="192"/>
      <c r="AC96" s="192"/>
    </row>
    <row r="97" spans="2:29" s="147" customFormat="1" ht="12.75" x14ac:dyDescent="0.2">
      <c r="G97" s="449"/>
      <c r="O97" s="192"/>
      <c r="P97" s="192"/>
      <c r="AB97" s="192"/>
      <c r="AC97" s="192"/>
    </row>
    <row r="98" spans="2:29" s="147" customFormat="1" ht="12.75" x14ac:dyDescent="0.2">
      <c r="G98" s="449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9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9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9"/>
      <c r="O101" s="192"/>
      <c r="P101" s="192"/>
      <c r="AB101" s="192"/>
      <c r="AC101" s="192"/>
    </row>
    <row r="102" spans="2:29" s="147" customFormat="1" ht="12.75" x14ac:dyDescent="0.2">
      <c r="G102" s="449"/>
      <c r="O102" s="192"/>
      <c r="P102" s="192"/>
      <c r="AB102" s="192"/>
      <c r="AC102" s="192"/>
    </row>
    <row r="103" spans="2:29" s="147" customFormat="1" ht="12.75" x14ac:dyDescent="0.2">
      <c r="G103" s="449"/>
      <c r="O103" s="192"/>
      <c r="P103" s="192"/>
      <c r="AB103" s="192"/>
      <c r="AC103" s="192"/>
    </row>
    <row r="104" spans="2:29" s="147" customFormat="1" ht="12.75" x14ac:dyDescent="0.2">
      <c r="G104" s="449"/>
      <c r="O104" s="192"/>
      <c r="P104" s="192"/>
      <c r="AB104" s="192"/>
      <c r="AC104" s="192"/>
    </row>
    <row r="105" spans="2:29" s="147" customFormat="1" ht="12.75" x14ac:dyDescent="0.2">
      <c r="G105" s="449"/>
      <c r="O105" s="192"/>
      <c r="P105" s="192"/>
      <c r="AB105" s="192"/>
      <c r="AC105" s="192"/>
    </row>
    <row r="106" spans="2:29" s="147" customFormat="1" ht="12.75" x14ac:dyDescent="0.2">
      <c r="G106" s="449"/>
      <c r="O106" s="192"/>
      <c r="P106" s="192"/>
      <c r="AB106" s="192"/>
      <c r="AC106" s="192"/>
    </row>
    <row r="107" spans="2:29" s="147" customFormat="1" ht="12.75" x14ac:dyDescent="0.2">
      <c r="G107" s="449"/>
      <c r="O107" s="192"/>
      <c r="P107" s="192"/>
      <c r="AB107" s="192"/>
      <c r="AC107" s="192"/>
    </row>
    <row r="108" spans="2:29" s="147" customFormat="1" ht="12.75" x14ac:dyDescent="0.2">
      <c r="G108" s="449"/>
      <c r="O108" s="192"/>
      <c r="P108" s="192"/>
      <c r="AB108" s="192"/>
      <c r="AC108" s="192"/>
    </row>
    <row r="109" spans="2:29" s="147" customFormat="1" ht="12.75" x14ac:dyDescent="0.2">
      <c r="G109" s="449"/>
      <c r="O109" s="192"/>
      <c r="P109" s="192"/>
      <c r="AB109" s="192"/>
      <c r="AC109" s="192"/>
    </row>
    <row r="110" spans="2:29" s="147" customFormat="1" ht="12.75" x14ac:dyDescent="0.2">
      <c r="G110" s="449"/>
      <c r="O110" s="192"/>
      <c r="P110" s="192"/>
      <c r="AB110" s="192"/>
      <c r="AC110" s="192"/>
    </row>
    <row r="111" spans="2:29" s="147" customFormat="1" ht="12.75" x14ac:dyDescent="0.2">
      <c r="G111" s="449"/>
      <c r="O111" s="192"/>
      <c r="P111" s="192"/>
      <c r="AB111" s="192"/>
      <c r="AC111" s="192"/>
    </row>
    <row r="112" spans="2:29" s="147" customFormat="1" ht="12.75" x14ac:dyDescent="0.2">
      <c r="G112" s="449"/>
      <c r="O112" s="192"/>
      <c r="P112" s="192"/>
      <c r="AB112" s="192"/>
      <c r="AC112" s="192"/>
    </row>
    <row r="113" spans="7:29" s="147" customFormat="1" ht="12.75" x14ac:dyDescent="0.2">
      <c r="G113" s="449"/>
      <c r="O113" s="192"/>
      <c r="P113" s="192"/>
      <c r="AB113" s="192"/>
      <c r="AC113" s="192"/>
    </row>
    <row r="114" spans="7:29" s="147" customFormat="1" ht="12.75" x14ac:dyDescent="0.2">
      <c r="G114" s="449"/>
      <c r="O114" s="192"/>
      <c r="P114" s="192"/>
      <c r="AB114" s="192"/>
      <c r="AC114" s="192"/>
    </row>
    <row r="115" spans="7:29" s="147" customFormat="1" ht="12.75" x14ac:dyDescent="0.2">
      <c r="G115" s="449"/>
      <c r="O115" s="192"/>
      <c r="P115" s="192"/>
      <c r="AB115" s="192"/>
      <c r="AC115" s="192"/>
    </row>
    <row r="116" spans="7:29" s="147" customFormat="1" ht="12.75" x14ac:dyDescent="0.2">
      <c r="G116" s="449"/>
      <c r="O116" s="192"/>
      <c r="P116" s="192"/>
      <c r="AB116" s="192"/>
      <c r="AC116" s="192"/>
    </row>
    <row r="117" spans="7:29" s="147" customFormat="1" ht="12.75" x14ac:dyDescent="0.2">
      <c r="G117" s="449"/>
      <c r="O117" s="192"/>
      <c r="P117" s="192"/>
      <c r="AB117" s="192"/>
      <c r="AC117" s="192"/>
    </row>
    <row r="118" spans="7:29" s="147" customFormat="1" ht="12.75" x14ac:dyDescent="0.2">
      <c r="G118" s="449"/>
      <c r="O118" s="192"/>
      <c r="P118" s="192"/>
      <c r="AB118" s="192"/>
      <c r="AC118" s="192"/>
    </row>
    <row r="119" spans="7:29" s="147" customFormat="1" ht="12.75" x14ac:dyDescent="0.2">
      <c r="G119" s="449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">
        <v>549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305</v>
      </c>
      <c r="R6" s="295" t="s">
        <v>304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306</v>
      </c>
      <c r="R7" s="235" t="s">
        <v>312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458</v>
      </c>
      <c r="R8" s="296" t="s">
        <v>311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305</v>
      </c>
      <c r="D26" s="152">
        <v>1.0414935064999999</v>
      </c>
      <c r="E26" s="431">
        <v>1.2893022774285714</v>
      </c>
      <c r="F26" s="431">
        <v>1.6950221155714287</v>
      </c>
      <c r="G26" s="431">
        <v>1.494715791452381</v>
      </c>
      <c r="H26" s="431">
        <v>1.4761904761904763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-0.2003063241190477</v>
      </c>
      <c r="M26" s="29">
        <f t="shared" si="0"/>
        <v>-1.8525315261904707E-2</v>
      </c>
      <c r="O26" s="192"/>
      <c r="P26" s="192"/>
      <c r="AB26" s="192"/>
      <c r="AC26" s="192"/>
    </row>
    <row r="27" spans="1:29" s="441" customFormat="1" ht="14.25" x14ac:dyDescent="0.2">
      <c r="C27" s="142" t="s">
        <v>308</v>
      </c>
      <c r="D27" s="431">
        <f>+D29-D26</f>
        <v>0.33699180710000021</v>
      </c>
      <c r="E27" s="431">
        <f t="shared" ref="E27:H27" si="1">+E29-E26</f>
        <v>0.40020994097142859</v>
      </c>
      <c r="F27" s="431">
        <f t="shared" si="1"/>
        <v>0.43813292462857145</v>
      </c>
      <c r="G27" s="431">
        <f t="shared" si="1"/>
        <v>0.48166602434761918</v>
      </c>
      <c r="H27" s="431">
        <f t="shared" si="1"/>
        <v>0.65162901150952379</v>
      </c>
      <c r="I27" s="432"/>
      <c r="J27" s="29">
        <f t="shared" si="0"/>
        <v>6.3218133871428384E-2</v>
      </c>
      <c r="K27" s="29">
        <f t="shared" si="0"/>
        <v>3.7922983657142861E-2</v>
      </c>
      <c r="L27" s="29">
        <f t="shared" si="0"/>
        <v>4.353309971904773E-2</v>
      </c>
      <c r="M27" s="29">
        <f t="shared" si="0"/>
        <v>0.16996298716190461</v>
      </c>
      <c r="O27" s="192"/>
      <c r="P27" s="192"/>
      <c r="AB27" s="192"/>
      <c r="AC27" s="192"/>
    </row>
    <row r="28" spans="1:29" s="441" customFormat="1" ht="14.25" x14ac:dyDescent="0.2">
      <c r="C28" s="151" t="s">
        <v>309</v>
      </c>
      <c r="D28" s="433">
        <f>+D30-D29</f>
        <v>0.93190226199999993</v>
      </c>
      <c r="E28" s="433">
        <f t="shared" ref="E28:H28" si="2">+E30-E29</f>
        <v>0.96496272810000017</v>
      </c>
      <c r="F28" s="433">
        <f t="shared" si="2"/>
        <v>1.0502372575999996</v>
      </c>
      <c r="G28" s="433">
        <f t="shared" si="2"/>
        <v>1.0302789599000002</v>
      </c>
      <c r="H28" s="433">
        <f t="shared" si="2"/>
        <v>1.0236938718999999</v>
      </c>
      <c r="I28" s="434"/>
      <c r="J28" s="435">
        <f t="shared" si="0"/>
        <v>3.3060466100000241E-2</v>
      </c>
      <c r="K28" s="435">
        <f t="shared" si="0"/>
        <v>8.5274529499999474E-2</v>
      </c>
      <c r="L28" s="435">
        <f t="shared" si="0"/>
        <v>-1.9958297699999461E-2</v>
      </c>
      <c r="M28" s="435">
        <f t="shared" si="0"/>
        <v>-6.5850880000002388E-3</v>
      </c>
      <c r="O28" s="192"/>
      <c r="P28" s="192"/>
      <c r="AB28" s="192"/>
      <c r="AC28" s="192"/>
    </row>
    <row r="29" spans="1:29" s="441" customFormat="1" ht="14.25" x14ac:dyDescent="0.2">
      <c r="C29" s="142" t="s">
        <v>472</v>
      </c>
      <c r="D29" s="431">
        <v>1.3784853136000002</v>
      </c>
      <c r="E29" s="431">
        <v>1.6895122184</v>
      </c>
      <c r="F29" s="431">
        <v>2.1331550402000001</v>
      </c>
      <c r="G29" s="431">
        <v>1.9763818158000002</v>
      </c>
      <c r="H29" s="431">
        <v>2.1278194877000001</v>
      </c>
      <c r="I29" s="432"/>
      <c r="J29" s="29">
        <f t="shared" si="0"/>
        <v>0.31102690479999984</v>
      </c>
      <c r="K29" s="29">
        <f t="shared" si="0"/>
        <v>0.44364282180000014</v>
      </c>
      <c r="L29" s="29">
        <f t="shared" si="0"/>
        <v>-0.15677322439999997</v>
      </c>
      <c r="M29" s="29">
        <f t="shared" si="0"/>
        <v>0.1514376718999999</v>
      </c>
      <c r="O29" s="192"/>
      <c r="P29" s="192"/>
      <c r="AB29" s="192"/>
      <c r="AC29" s="192"/>
    </row>
    <row r="30" spans="1:29" s="441" customFormat="1" ht="14.25" x14ac:dyDescent="0.2">
      <c r="C30" s="458" t="s">
        <v>458</v>
      </c>
      <c r="D30" s="433">
        <v>2.3103875756000001</v>
      </c>
      <c r="E30" s="433">
        <v>2.6544749465000002</v>
      </c>
      <c r="F30" s="433">
        <v>3.1833922977999998</v>
      </c>
      <c r="G30" s="433">
        <v>3.0066607757000003</v>
      </c>
      <c r="H30" s="433">
        <v>3.1515133596</v>
      </c>
      <c r="I30" s="437"/>
      <c r="J30" s="67">
        <f t="shared" si="0"/>
        <v>0.34408737090000008</v>
      </c>
      <c r="K30" s="67">
        <f t="shared" si="0"/>
        <v>0.52891735129999962</v>
      </c>
      <c r="L30" s="67">
        <f t="shared" si="0"/>
        <v>-0.17673152209999943</v>
      </c>
      <c r="M30" s="67">
        <f t="shared" si="0"/>
        <v>0.14485258389999967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0.34408737090000008</v>
      </c>
      <c r="K31" s="29">
        <f t="shared" ref="K31:M31" si="3">+SUM(K26:K28)</f>
        <v>0.52891735129999962</v>
      </c>
      <c r="L31" s="29">
        <f t="shared" si="3"/>
        <v>-0.17673152209999943</v>
      </c>
      <c r="M31" s="29">
        <f t="shared" si="3"/>
        <v>0.14485258389999967</v>
      </c>
      <c r="O31" s="192"/>
      <c r="P31" s="192"/>
      <c r="AB31" s="192"/>
      <c r="AC31" s="192"/>
    </row>
    <row r="32" spans="1:29" s="441" customFormat="1" ht="14.25" x14ac:dyDescent="0.2">
      <c r="B32" s="367" t="s">
        <v>551</v>
      </c>
      <c r="C32" s="30"/>
      <c r="D32" s="30"/>
      <c r="E32" s="459"/>
      <c r="F32" s="30"/>
      <c r="G32" s="30"/>
      <c r="H32" s="30"/>
      <c r="I32" s="30"/>
      <c r="J32" s="459"/>
      <c r="K32" s="460"/>
      <c r="L32" s="460"/>
      <c r="M32" s="460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538</v>
      </c>
      <c r="E35" s="438" t="s">
        <v>485</v>
      </c>
      <c r="F35" s="438" t="s">
        <v>539</v>
      </c>
      <c r="G35" s="438" t="s">
        <v>498</v>
      </c>
      <c r="H35" s="438"/>
      <c r="I35" s="439" t="s">
        <v>534</v>
      </c>
      <c r="J35" s="438" t="s">
        <v>486</v>
      </c>
      <c r="K35" s="438" t="s">
        <v>535</v>
      </c>
      <c r="L35" s="438" t="s">
        <v>498</v>
      </c>
      <c r="O35" s="192"/>
      <c r="P35" s="192"/>
      <c r="AB35" s="192"/>
      <c r="AC35" s="192"/>
    </row>
    <row r="36" spans="2:29" s="441" customFormat="1" ht="14.25" x14ac:dyDescent="0.2">
      <c r="B36" s="441">
        <f t="shared" ref="B36:B87" si="4">YEAR(C36)</f>
        <v>2016</v>
      </c>
      <c r="C36" s="442">
        <v>42370</v>
      </c>
      <c r="D36" s="443">
        <v>2.1427499999999999</v>
      </c>
      <c r="E36" s="141" t="e">
        <v>#N/A</v>
      </c>
      <c r="F36" s="444"/>
      <c r="G36" s="444">
        <v>2.1427499999999999</v>
      </c>
      <c r="H36" s="445"/>
      <c r="I36" s="443">
        <v>0.73095238095238091</v>
      </c>
      <c r="J36" s="141" t="e">
        <v>#N/A</v>
      </c>
      <c r="K36" s="444"/>
      <c r="L36" s="444">
        <v>0.73095238095238091</v>
      </c>
      <c r="M36" s="445"/>
      <c r="O36" s="192"/>
      <c r="P36" s="192"/>
      <c r="AB36" s="192"/>
      <c r="AC36" s="192"/>
    </row>
    <row r="37" spans="2:29" s="441" customFormat="1" ht="14.25" x14ac:dyDescent="0.2">
      <c r="B37" s="441">
        <f t="shared" si="4"/>
        <v>2016</v>
      </c>
      <c r="C37" s="442">
        <v>42401</v>
      </c>
      <c r="D37" s="443">
        <v>1.9982</v>
      </c>
      <c r="E37" s="141" t="e">
        <v>#N/A</v>
      </c>
      <c r="F37" s="444">
        <f t="shared" ref="F37:F46" si="5">AVERAGEIF($B$36:$B$95,B37,$G$36:$G$95)</f>
        <v>2.3059833333333337</v>
      </c>
      <c r="G37" s="444">
        <v>1.9982</v>
      </c>
      <c r="H37" s="445"/>
      <c r="I37" s="443">
        <v>0.76623809523809527</v>
      </c>
      <c r="J37" s="141" t="e">
        <v>#N/A</v>
      </c>
      <c r="K37" s="444">
        <f t="shared" ref="K37" si="6">AVERAGEIF($B$36:$B$95,B37,$L$36:$L$95)</f>
        <v>1.0368492063492065</v>
      </c>
      <c r="L37" s="444">
        <v>0.76623809523809527</v>
      </c>
      <c r="M37" s="445"/>
      <c r="O37" s="192"/>
      <c r="P37" s="192"/>
      <c r="AB37" s="192"/>
      <c r="AC37" s="192"/>
    </row>
    <row r="38" spans="2:29" s="441" customFormat="1" ht="14.25" x14ac:dyDescent="0.2">
      <c r="B38" s="441">
        <f t="shared" si="4"/>
        <v>2016</v>
      </c>
      <c r="C38" s="442">
        <v>42430</v>
      </c>
      <c r="D38" s="443">
        <v>2.09</v>
      </c>
      <c r="E38" s="141" t="e">
        <v>#N/A</v>
      </c>
      <c r="F38" s="444">
        <f t="shared" si="5"/>
        <v>2.3059833333333337</v>
      </c>
      <c r="G38" s="444">
        <v>2.09</v>
      </c>
      <c r="H38" s="445"/>
      <c r="I38" s="443">
        <v>0.90976190476190477</v>
      </c>
      <c r="J38" s="141" t="e">
        <v>#N/A</v>
      </c>
      <c r="K38" s="444">
        <f t="shared" ref="K38:K46" si="7">AVERAGEIF($B$36:$B$95,B38,$L$36:$L$95)</f>
        <v>1.0368492063492065</v>
      </c>
      <c r="L38" s="444">
        <v>0.90976190476190477</v>
      </c>
      <c r="M38" s="445"/>
      <c r="O38" s="192"/>
      <c r="P38" s="192"/>
      <c r="AB38" s="192"/>
      <c r="AC38" s="192"/>
    </row>
    <row r="39" spans="2:29" s="441" customFormat="1" ht="14.25" x14ac:dyDescent="0.2">
      <c r="B39" s="441">
        <f t="shared" si="4"/>
        <v>2016</v>
      </c>
      <c r="C39" s="442">
        <v>42461</v>
      </c>
      <c r="D39" s="443">
        <v>2.1515</v>
      </c>
      <c r="E39" s="141" t="e">
        <v>#N/A</v>
      </c>
      <c r="F39" s="444">
        <f t="shared" si="5"/>
        <v>2.3059833333333337</v>
      </c>
      <c r="G39" s="444">
        <v>2.1515</v>
      </c>
      <c r="H39" s="445"/>
      <c r="I39" s="443">
        <v>0.99007142857142849</v>
      </c>
      <c r="J39" s="141" t="e">
        <v>#N/A</v>
      </c>
      <c r="K39" s="444">
        <f t="shared" si="7"/>
        <v>1.0368492063492065</v>
      </c>
      <c r="L39" s="444">
        <v>0.99007142857142849</v>
      </c>
      <c r="M39" s="445"/>
      <c r="O39" s="192"/>
      <c r="P39" s="192"/>
      <c r="AB39" s="192"/>
      <c r="AC39" s="192"/>
    </row>
    <row r="40" spans="2:29" s="441" customFormat="1" ht="14.25" x14ac:dyDescent="0.2">
      <c r="B40" s="441">
        <f t="shared" si="4"/>
        <v>2016</v>
      </c>
      <c r="C40" s="442">
        <v>42491</v>
      </c>
      <c r="D40" s="443">
        <v>2.3146</v>
      </c>
      <c r="E40" s="141" t="e">
        <v>#N/A</v>
      </c>
      <c r="F40" s="444">
        <f t="shared" si="5"/>
        <v>2.3059833333333337</v>
      </c>
      <c r="G40" s="444">
        <v>2.3146</v>
      </c>
      <c r="H40" s="445"/>
      <c r="I40" s="443">
        <v>1.1129047619047618</v>
      </c>
      <c r="J40" s="141" t="e">
        <v>#N/A</v>
      </c>
      <c r="K40" s="444">
        <f t="shared" si="7"/>
        <v>1.0368492063492065</v>
      </c>
      <c r="L40" s="444">
        <v>1.1129047619047618</v>
      </c>
      <c r="M40" s="445"/>
      <c r="O40" s="192"/>
      <c r="P40" s="192"/>
      <c r="AB40" s="192"/>
      <c r="AC40" s="192"/>
    </row>
    <row r="41" spans="2:29" s="441" customFormat="1" ht="14.25" x14ac:dyDescent="0.2">
      <c r="B41" s="441">
        <f t="shared" si="4"/>
        <v>2016</v>
      </c>
      <c r="C41" s="442">
        <v>42522</v>
      </c>
      <c r="D41" s="443">
        <v>2.4224999999999999</v>
      </c>
      <c r="E41" s="141" t="e">
        <v>#N/A</v>
      </c>
      <c r="F41" s="444">
        <f t="shared" si="5"/>
        <v>2.3059833333333337</v>
      </c>
      <c r="G41" s="444">
        <v>2.4224999999999999</v>
      </c>
      <c r="H41" s="445"/>
      <c r="I41" s="443">
        <v>1.1487380952380952</v>
      </c>
      <c r="J41" s="141" t="e">
        <v>#N/A</v>
      </c>
      <c r="K41" s="444">
        <f t="shared" si="7"/>
        <v>1.0368492063492065</v>
      </c>
      <c r="L41" s="444">
        <v>1.1487380952380952</v>
      </c>
      <c r="M41" s="445"/>
      <c r="O41" s="192"/>
      <c r="P41" s="192"/>
      <c r="AB41" s="192"/>
      <c r="AC41" s="192"/>
    </row>
    <row r="42" spans="2:29" s="441" customFormat="1" ht="14.25" x14ac:dyDescent="0.2">
      <c r="B42" s="441">
        <f t="shared" si="4"/>
        <v>2016</v>
      </c>
      <c r="C42" s="442">
        <v>42552</v>
      </c>
      <c r="D42" s="443">
        <v>2.4045000000000001</v>
      </c>
      <c r="E42" s="141" t="e">
        <v>#N/A</v>
      </c>
      <c r="F42" s="444">
        <f t="shared" si="5"/>
        <v>2.3059833333333337</v>
      </c>
      <c r="G42" s="444">
        <v>2.4045000000000001</v>
      </c>
      <c r="H42" s="445"/>
      <c r="I42" s="443">
        <v>1.0702857142857143</v>
      </c>
      <c r="J42" s="141" t="e">
        <v>#N/A</v>
      </c>
      <c r="K42" s="444">
        <f t="shared" si="7"/>
        <v>1.0368492063492065</v>
      </c>
      <c r="L42" s="444">
        <v>1.0702857142857143</v>
      </c>
      <c r="M42" s="445"/>
      <c r="O42" s="192"/>
      <c r="P42" s="192"/>
      <c r="AB42" s="192"/>
      <c r="AC42" s="192"/>
    </row>
    <row r="43" spans="2:29" s="441" customFormat="1" ht="14.25" x14ac:dyDescent="0.2">
      <c r="B43" s="441">
        <f t="shared" si="4"/>
        <v>2016</v>
      </c>
      <c r="C43" s="442">
        <v>42583</v>
      </c>
      <c r="D43" s="443">
        <v>2.3506</v>
      </c>
      <c r="E43" s="141" t="e">
        <v>#N/A</v>
      </c>
      <c r="F43" s="444">
        <f t="shared" si="5"/>
        <v>2.3059833333333337</v>
      </c>
      <c r="G43" s="444">
        <v>2.3506</v>
      </c>
      <c r="H43" s="445"/>
      <c r="I43" s="443">
        <v>1.0915000000000001</v>
      </c>
      <c r="J43" s="141" t="e">
        <v>#N/A</v>
      </c>
      <c r="K43" s="444">
        <f t="shared" si="7"/>
        <v>1.0368492063492065</v>
      </c>
      <c r="L43" s="444">
        <v>1.0915000000000001</v>
      </c>
      <c r="M43" s="445"/>
      <c r="O43" s="192"/>
      <c r="P43" s="192"/>
      <c r="AB43" s="192"/>
      <c r="AC43" s="192"/>
    </row>
    <row r="44" spans="2:29" s="441" customFormat="1" ht="14.25" x14ac:dyDescent="0.2">
      <c r="B44" s="441">
        <f t="shared" si="4"/>
        <v>2016</v>
      </c>
      <c r="C44" s="442">
        <v>42614</v>
      </c>
      <c r="D44" s="443">
        <v>2.39425</v>
      </c>
      <c r="E44" s="141" t="e">
        <v>#N/A</v>
      </c>
      <c r="F44" s="444">
        <f t="shared" si="5"/>
        <v>2.3059833333333337</v>
      </c>
      <c r="G44" s="444">
        <v>2.39425</v>
      </c>
      <c r="H44" s="445"/>
      <c r="I44" s="443">
        <v>1.1087619047619046</v>
      </c>
      <c r="J44" s="141" t="e">
        <v>#N/A</v>
      </c>
      <c r="K44" s="444">
        <f t="shared" si="7"/>
        <v>1.0368492063492065</v>
      </c>
      <c r="L44" s="444">
        <v>1.1087619047619046</v>
      </c>
      <c r="M44" s="445"/>
      <c r="O44" s="192"/>
      <c r="P44" s="192"/>
      <c r="AB44" s="192"/>
      <c r="AC44" s="192"/>
    </row>
    <row r="45" spans="2:29" s="441" customFormat="1" ht="14.25" x14ac:dyDescent="0.2">
      <c r="B45" s="441">
        <f t="shared" si="4"/>
        <v>2016</v>
      </c>
      <c r="C45" s="442">
        <v>42644</v>
      </c>
      <c r="D45" s="443">
        <v>2.4544000000000001</v>
      </c>
      <c r="E45" s="141" t="e">
        <v>#N/A</v>
      </c>
      <c r="F45" s="444">
        <f t="shared" si="5"/>
        <v>2.3059833333333337</v>
      </c>
      <c r="G45" s="444">
        <v>2.4544000000000001</v>
      </c>
      <c r="H45" s="445"/>
      <c r="I45" s="443">
        <v>1.179095238095238</v>
      </c>
      <c r="J45" s="141" t="e">
        <v>#N/A</v>
      </c>
      <c r="K45" s="444">
        <f t="shared" si="7"/>
        <v>1.0368492063492065</v>
      </c>
      <c r="L45" s="444">
        <v>1.179095238095238</v>
      </c>
      <c r="M45" s="445"/>
      <c r="O45" s="192"/>
      <c r="P45" s="192"/>
      <c r="AB45" s="192"/>
      <c r="AC45" s="192"/>
    </row>
    <row r="46" spans="2:29" s="441" customFormat="1" ht="14.25" x14ac:dyDescent="0.2">
      <c r="B46" s="441">
        <f t="shared" si="4"/>
        <v>2016</v>
      </c>
      <c r="C46" s="442">
        <v>42675</v>
      </c>
      <c r="D46" s="443">
        <v>2.4384999999999999</v>
      </c>
      <c r="E46" s="141" t="e">
        <v>#N/A</v>
      </c>
      <c r="F46" s="444">
        <f t="shared" si="5"/>
        <v>2.3059833333333337</v>
      </c>
      <c r="G46" s="444">
        <v>2.4384999999999999</v>
      </c>
      <c r="H46" s="445"/>
      <c r="I46" s="443">
        <v>1.0650952380952381</v>
      </c>
      <c r="J46" s="141" t="e">
        <v>#N/A</v>
      </c>
      <c r="K46" s="444">
        <f t="shared" si="7"/>
        <v>1.0368492063492065</v>
      </c>
      <c r="L46" s="444">
        <v>1.0650952380952381</v>
      </c>
      <c r="M46" s="445"/>
      <c r="O46" s="192"/>
      <c r="P46" s="192"/>
      <c r="AB46" s="192"/>
      <c r="AC46" s="192"/>
    </row>
    <row r="47" spans="2:29" s="441" customFormat="1" ht="14.25" x14ac:dyDescent="0.2">
      <c r="B47" s="441">
        <f t="shared" si="4"/>
        <v>2016</v>
      </c>
      <c r="C47" s="442">
        <v>42705</v>
      </c>
      <c r="D47" s="443">
        <v>2.5099999999999998</v>
      </c>
      <c r="E47" s="141" t="e">
        <v>#N/A</v>
      </c>
      <c r="F47" s="444"/>
      <c r="G47" s="444">
        <v>2.5099999999999998</v>
      </c>
      <c r="H47" s="445"/>
      <c r="I47" s="443">
        <v>1.2687857142857144</v>
      </c>
      <c r="J47" s="141" t="e">
        <v>#N/A</v>
      </c>
      <c r="K47" s="444"/>
      <c r="L47" s="444">
        <v>1.2687857142857144</v>
      </c>
      <c r="M47" s="445"/>
      <c r="O47" s="192"/>
      <c r="P47" s="192"/>
      <c r="AB47" s="192"/>
      <c r="AC47" s="192"/>
    </row>
    <row r="48" spans="2:29" s="441" customFormat="1" ht="14.25" x14ac:dyDescent="0.2">
      <c r="B48" s="441">
        <f t="shared" si="4"/>
        <v>2017</v>
      </c>
      <c r="C48" s="442">
        <v>42736</v>
      </c>
      <c r="D48" s="443">
        <v>2.5798000000000001</v>
      </c>
      <c r="E48" s="141" t="e">
        <v>#N/A</v>
      </c>
      <c r="F48" s="444"/>
      <c r="G48" s="444">
        <v>2.5798000000000001</v>
      </c>
      <c r="H48" s="445"/>
      <c r="I48" s="443">
        <v>1.2994523809523808</v>
      </c>
      <c r="J48" s="141" t="e">
        <v>#N/A</v>
      </c>
      <c r="K48" s="444"/>
      <c r="L48" s="444">
        <v>1.2994523809523808</v>
      </c>
      <c r="M48" s="445"/>
      <c r="O48" s="192"/>
      <c r="P48" s="192"/>
      <c r="AB48" s="192"/>
      <c r="AC48" s="192"/>
    </row>
    <row r="49" spans="2:29" s="441" customFormat="1" ht="14.25" x14ac:dyDescent="0.2">
      <c r="B49" s="441">
        <f t="shared" si="4"/>
        <v>2017</v>
      </c>
      <c r="C49" s="442">
        <v>42767</v>
      </c>
      <c r="D49" s="443">
        <v>2.5680000000000001</v>
      </c>
      <c r="E49" s="141" t="e">
        <v>#N/A</v>
      </c>
      <c r="F49" s="444">
        <f t="shared" ref="F49:F58" si="8">AVERAGEIF($B$36:$B$95,B49,$G$36:$G$95)</f>
        <v>2.6535666666666664</v>
      </c>
      <c r="G49" s="444">
        <v>2.5680000000000001</v>
      </c>
      <c r="H49" s="445"/>
      <c r="I49" s="443">
        <v>1.3064285714285713</v>
      </c>
      <c r="J49" s="141" t="e">
        <v>#N/A</v>
      </c>
      <c r="K49" s="444">
        <f t="shared" ref="K49" si="9">AVERAGEIF($B$36:$B$95,B49,$L$36:$L$95)</f>
        <v>1.2916091269841272</v>
      </c>
      <c r="L49" s="444">
        <v>1.3064285714285713</v>
      </c>
      <c r="M49" s="445"/>
      <c r="O49" s="192"/>
      <c r="P49" s="192"/>
      <c r="AB49" s="192"/>
      <c r="AC49" s="192"/>
    </row>
    <row r="50" spans="2:29" s="441" customFormat="1" ht="14.25" x14ac:dyDescent="0.2">
      <c r="B50" s="441">
        <f t="shared" si="4"/>
        <v>2017</v>
      </c>
      <c r="C50" s="442">
        <v>42795</v>
      </c>
      <c r="D50" s="443">
        <v>2.5535000000000001</v>
      </c>
      <c r="E50" s="141" t="e">
        <v>#N/A</v>
      </c>
      <c r="F50" s="444">
        <f t="shared" si="8"/>
        <v>2.6535666666666664</v>
      </c>
      <c r="G50" s="444">
        <v>2.5535000000000001</v>
      </c>
      <c r="H50" s="445"/>
      <c r="I50" s="443">
        <v>1.2283095238095239</v>
      </c>
      <c r="J50" s="141" t="e">
        <v>#N/A</v>
      </c>
      <c r="K50" s="444">
        <f t="shared" ref="K50:K58" si="10">AVERAGEIF($B$36:$B$95,B50,$L$36:$L$95)</f>
        <v>1.2916091269841272</v>
      </c>
      <c r="L50" s="444">
        <v>1.2283095238095239</v>
      </c>
      <c r="M50" s="445"/>
      <c r="O50" s="192"/>
      <c r="P50" s="192"/>
      <c r="AB50" s="192"/>
      <c r="AC50" s="192"/>
    </row>
    <row r="51" spans="2:29" s="441" customFormat="1" ht="14.25" x14ac:dyDescent="0.2">
      <c r="B51" s="441">
        <f t="shared" si="4"/>
        <v>2017</v>
      </c>
      <c r="C51" s="442">
        <v>42826</v>
      </c>
      <c r="D51" s="443">
        <v>2.5825</v>
      </c>
      <c r="E51" s="141" t="e">
        <v>#N/A</v>
      </c>
      <c r="F51" s="444">
        <f t="shared" si="8"/>
        <v>2.6535666666666664</v>
      </c>
      <c r="G51" s="444">
        <v>2.5825</v>
      </c>
      <c r="H51" s="445"/>
      <c r="I51" s="443">
        <v>1.2454285714285713</v>
      </c>
      <c r="J51" s="141" t="e">
        <v>#N/A</v>
      </c>
      <c r="K51" s="444">
        <f t="shared" si="10"/>
        <v>1.2916091269841272</v>
      </c>
      <c r="L51" s="444">
        <v>1.2454285714285713</v>
      </c>
      <c r="M51" s="445"/>
      <c r="O51" s="192"/>
      <c r="P51" s="192"/>
      <c r="AB51" s="192"/>
      <c r="AC51" s="192"/>
    </row>
    <row r="52" spans="2:29" s="441" customFormat="1" ht="14.25" x14ac:dyDescent="0.2">
      <c r="B52" s="441">
        <f t="shared" si="4"/>
        <v>2017</v>
      </c>
      <c r="C52" s="442">
        <v>42856</v>
      </c>
      <c r="D52" s="443">
        <v>2.5604</v>
      </c>
      <c r="E52" s="141" t="e">
        <v>#N/A</v>
      </c>
      <c r="F52" s="444">
        <f t="shared" si="8"/>
        <v>2.6535666666666664</v>
      </c>
      <c r="G52" s="444">
        <v>2.5604</v>
      </c>
      <c r="H52" s="445"/>
      <c r="I52" s="443">
        <v>1.1982619047619048</v>
      </c>
      <c r="J52" s="141" t="e">
        <v>#N/A</v>
      </c>
      <c r="K52" s="444">
        <f t="shared" si="10"/>
        <v>1.2916091269841272</v>
      </c>
      <c r="L52" s="444">
        <v>1.1982619047619048</v>
      </c>
      <c r="M52" s="445"/>
      <c r="O52" s="192"/>
      <c r="P52" s="192"/>
      <c r="AB52" s="192"/>
      <c r="AC52" s="192"/>
    </row>
    <row r="53" spans="2:29" s="441" customFormat="1" ht="14.25" x14ac:dyDescent="0.2">
      <c r="B53" s="441">
        <f t="shared" si="4"/>
        <v>2017</v>
      </c>
      <c r="C53" s="442">
        <v>42887</v>
      </c>
      <c r="D53" s="443">
        <v>2.5105</v>
      </c>
      <c r="E53" s="141" t="e">
        <v>#N/A</v>
      </c>
      <c r="F53" s="444">
        <f t="shared" si="8"/>
        <v>2.6535666666666664</v>
      </c>
      <c r="G53" s="444">
        <v>2.5105</v>
      </c>
      <c r="H53" s="445"/>
      <c r="I53" s="443">
        <v>1.1040000000000001</v>
      </c>
      <c r="J53" s="141" t="e">
        <v>#N/A</v>
      </c>
      <c r="K53" s="444">
        <f t="shared" si="10"/>
        <v>1.2916091269841272</v>
      </c>
      <c r="L53" s="444">
        <v>1.1040000000000001</v>
      </c>
      <c r="M53" s="445"/>
      <c r="O53" s="192"/>
      <c r="P53" s="192"/>
      <c r="AB53" s="192"/>
      <c r="AC53" s="192"/>
    </row>
    <row r="54" spans="2:29" s="441" customFormat="1" ht="14.25" x14ac:dyDescent="0.2">
      <c r="B54" s="441">
        <f t="shared" si="4"/>
        <v>2017</v>
      </c>
      <c r="C54" s="442">
        <v>42917</v>
      </c>
      <c r="D54" s="443">
        <v>2.4964</v>
      </c>
      <c r="E54" s="141" t="e">
        <v>#N/A</v>
      </c>
      <c r="F54" s="444">
        <f t="shared" si="8"/>
        <v>2.6535666666666664</v>
      </c>
      <c r="G54" s="444">
        <v>2.4964</v>
      </c>
      <c r="H54" s="445"/>
      <c r="I54" s="443">
        <v>1.1542619047619047</v>
      </c>
      <c r="J54" s="141" t="e">
        <v>#N/A</v>
      </c>
      <c r="K54" s="444">
        <f t="shared" si="10"/>
        <v>1.2916091269841272</v>
      </c>
      <c r="L54" s="444">
        <v>1.1542619047619047</v>
      </c>
      <c r="M54" s="445"/>
      <c r="O54" s="192"/>
      <c r="P54" s="192"/>
      <c r="AB54" s="192"/>
      <c r="AC54" s="192"/>
    </row>
    <row r="55" spans="2:29" s="441" customFormat="1" ht="14.25" x14ac:dyDescent="0.2">
      <c r="B55" s="441">
        <f t="shared" si="4"/>
        <v>2017</v>
      </c>
      <c r="C55" s="442">
        <v>42948</v>
      </c>
      <c r="D55" s="443">
        <v>2.5950000000000002</v>
      </c>
      <c r="E55" s="141" t="e">
        <v>#N/A</v>
      </c>
      <c r="F55" s="444">
        <f t="shared" si="8"/>
        <v>2.6535666666666664</v>
      </c>
      <c r="G55" s="444">
        <v>2.5950000000000002</v>
      </c>
      <c r="H55" s="445"/>
      <c r="I55" s="443">
        <v>1.2310476190476192</v>
      </c>
      <c r="J55" s="141" t="e">
        <v>#N/A</v>
      </c>
      <c r="K55" s="444">
        <f t="shared" si="10"/>
        <v>1.2916091269841272</v>
      </c>
      <c r="L55" s="444">
        <v>1.2310476190476192</v>
      </c>
      <c r="M55" s="445"/>
      <c r="O55" s="192"/>
      <c r="P55" s="192"/>
      <c r="AB55" s="192"/>
      <c r="AC55" s="192"/>
    </row>
    <row r="56" spans="2:29" s="441" customFormat="1" ht="14.25" x14ac:dyDescent="0.2">
      <c r="B56" s="441">
        <f t="shared" si="4"/>
        <v>2017</v>
      </c>
      <c r="C56" s="442">
        <v>42979</v>
      </c>
      <c r="D56" s="443">
        <v>2.7847500000000003</v>
      </c>
      <c r="E56" s="141" t="e">
        <v>#N/A</v>
      </c>
      <c r="F56" s="444">
        <f t="shared" si="8"/>
        <v>2.6535666666666664</v>
      </c>
      <c r="G56" s="444">
        <v>2.7847500000000003</v>
      </c>
      <c r="H56" s="445"/>
      <c r="I56" s="443">
        <v>1.3369761904761905</v>
      </c>
      <c r="J56" s="141" t="e">
        <v>#N/A</v>
      </c>
      <c r="K56" s="444">
        <f t="shared" si="10"/>
        <v>1.2916091269841272</v>
      </c>
      <c r="L56" s="444">
        <v>1.3369761904761905</v>
      </c>
      <c r="M56" s="445"/>
      <c r="O56" s="192"/>
      <c r="P56" s="192"/>
      <c r="AB56" s="192"/>
      <c r="AC56" s="192"/>
    </row>
    <row r="57" spans="2:29" s="441" customFormat="1" ht="14.25" x14ac:dyDescent="0.2">
      <c r="B57" s="441">
        <f t="shared" si="4"/>
        <v>2017</v>
      </c>
      <c r="C57" s="442">
        <v>43009</v>
      </c>
      <c r="D57" s="443">
        <v>2.7942</v>
      </c>
      <c r="E57" s="141" t="e">
        <v>#N/A</v>
      </c>
      <c r="F57" s="444">
        <f t="shared" si="8"/>
        <v>2.6535666666666664</v>
      </c>
      <c r="G57" s="444">
        <v>2.7942</v>
      </c>
      <c r="H57" s="445"/>
      <c r="I57" s="443">
        <v>1.3692380952380954</v>
      </c>
      <c r="J57" s="141" t="e">
        <v>#N/A</v>
      </c>
      <c r="K57" s="444">
        <f t="shared" si="10"/>
        <v>1.2916091269841272</v>
      </c>
      <c r="L57" s="444">
        <v>1.3692380952380954</v>
      </c>
      <c r="M57" s="445"/>
      <c r="O57" s="192"/>
      <c r="P57" s="192"/>
      <c r="AB57" s="192"/>
      <c r="AC57" s="192"/>
    </row>
    <row r="58" spans="2:29" s="441" customFormat="1" ht="14.25" x14ac:dyDescent="0.2">
      <c r="B58" s="441">
        <f t="shared" si="4"/>
        <v>2017</v>
      </c>
      <c r="C58" s="442">
        <v>43040</v>
      </c>
      <c r="D58" s="443">
        <v>2.9087499999999999</v>
      </c>
      <c r="E58" s="141" t="e">
        <v>#N/A</v>
      </c>
      <c r="F58" s="444">
        <f t="shared" si="8"/>
        <v>2.6535666666666664</v>
      </c>
      <c r="G58" s="444">
        <v>2.9087499999999999</v>
      </c>
      <c r="H58" s="445"/>
      <c r="I58" s="443">
        <v>1.4931904761904762</v>
      </c>
      <c r="J58" s="141" t="e">
        <v>#N/A</v>
      </c>
      <c r="K58" s="444">
        <f t="shared" si="10"/>
        <v>1.2916091269841272</v>
      </c>
      <c r="L58" s="444">
        <v>1.4931904761904762</v>
      </c>
      <c r="M58" s="445"/>
      <c r="O58" s="192"/>
      <c r="P58" s="192"/>
      <c r="AB58" s="192"/>
      <c r="AC58" s="192"/>
    </row>
    <row r="59" spans="2:29" s="441" customFormat="1" ht="14.25" x14ac:dyDescent="0.2">
      <c r="B59" s="441">
        <f t="shared" si="4"/>
        <v>2017</v>
      </c>
      <c r="C59" s="442">
        <v>43070</v>
      </c>
      <c r="D59" s="443">
        <v>2.9089999999999998</v>
      </c>
      <c r="E59" s="141" t="e">
        <v>#N/A</v>
      </c>
      <c r="F59" s="444"/>
      <c r="G59" s="444">
        <v>2.9089999999999998</v>
      </c>
      <c r="H59" s="445"/>
      <c r="I59" s="443">
        <v>1.5327142857142857</v>
      </c>
      <c r="J59" s="141" t="e">
        <v>#N/A</v>
      </c>
      <c r="K59" s="444"/>
      <c r="L59" s="444">
        <v>1.5327142857142857</v>
      </c>
      <c r="M59" s="445"/>
      <c r="O59" s="192"/>
      <c r="P59" s="192"/>
      <c r="AB59" s="192"/>
      <c r="AC59" s="192"/>
    </row>
    <row r="60" spans="2:29" s="441" customFormat="1" ht="14.25" x14ac:dyDescent="0.2">
      <c r="B60" s="441">
        <f t="shared" si="4"/>
        <v>2018</v>
      </c>
      <c r="C60" s="442">
        <v>43101</v>
      </c>
      <c r="D60" s="443">
        <v>3.0183999999999997</v>
      </c>
      <c r="E60" s="141" t="e">
        <v>#N/A</v>
      </c>
      <c r="F60" s="444"/>
      <c r="G60" s="444">
        <v>3.0183999999999997</v>
      </c>
      <c r="H60" s="445"/>
      <c r="I60" s="443">
        <v>1.6446904761904761</v>
      </c>
      <c r="J60" s="141" t="e">
        <v>#N/A</v>
      </c>
      <c r="K60" s="444"/>
      <c r="L60" s="444">
        <v>1.6446904761904761</v>
      </c>
      <c r="M60" s="445"/>
      <c r="O60" s="192"/>
      <c r="P60" s="192"/>
      <c r="AB60" s="192"/>
      <c r="AC60" s="192"/>
    </row>
    <row r="61" spans="2:29" s="441" customFormat="1" ht="14.25" x14ac:dyDescent="0.2">
      <c r="B61" s="441">
        <f t="shared" si="4"/>
        <v>2018</v>
      </c>
      <c r="C61" s="442">
        <v>43132</v>
      </c>
      <c r="D61" s="443">
        <v>3.04575</v>
      </c>
      <c r="E61" s="141" t="e">
        <v>#N/A</v>
      </c>
      <c r="F61" s="444">
        <f t="shared" ref="F61:F70" si="11">AVERAGEIF($B$36:$B$95,B61,$G$36:$G$95)</f>
        <v>3.1787458333333336</v>
      </c>
      <c r="G61" s="444">
        <v>3.04575</v>
      </c>
      <c r="H61" s="445"/>
      <c r="I61" s="443">
        <v>1.5551904761904762</v>
      </c>
      <c r="J61" s="141" t="e">
        <v>#N/A</v>
      </c>
      <c r="K61" s="444">
        <f t="shared" ref="K61" si="12">AVERAGEIF($B$36:$B$95,B61,$L$36:$L$95)</f>
        <v>1.6918908730158728</v>
      </c>
      <c r="L61" s="444">
        <v>1.5551904761904762</v>
      </c>
      <c r="M61" s="445"/>
      <c r="O61" s="192"/>
      <c r="P61" s="192"/>
      <c r="AB61" s="192"/>
      <c r="AC61" s="192"/>
    </row>
    <row r="62" spans="2:29" s="441" customFormat="1" ht="14.25" x14ac:dyDescent="0.2">
      <c r="B62" s="441">
        <f t="shared" si="4"/>
        <v>2018</v>
      </c>
      <c r="C62" s="442">
        <v>43160</v>
      </c>
      <c r="D62" s="443">
        <v>2.9874999999999998</v>
      </c>
      <c r="E62" s="141" t="e">
        <v>#N/A</v>
      </c>
      <c r="F62" s="444">
        <f t="shared" si="11"/>
        <v>3.1787458333333336</v>
      </c>
      <c r="G62" s="444">
        <v>2.9874999999999998</v>
      </c>
      <c r="H62" s="445"/>
      <c r="I62" s="443">
        <v>1.5718333333333332</v>
      </c>
      <c r="J62" s="141" t="e">
        <v>#N/A</v>
      </c>
      <c r="K62" s="444">
        <f t="shared" ref="K62:K70" si="13">AVERAGEIF($B$36:$B$95,B62,$L$36:$L$95)</f>
        <v>1.6918908730158728</v>
      </c>
      <c r="L62" s="444">
        <v>1.5718333333333332</v>
      </c>
      <c r="M62" s="445"/>
      <c r="O62" s="192"/>
      <c r="P62" s="192"/>
      <c r="AB62" s="192"/>
      <c r="AC62" s="192"/>
    </row>
    <row r="63" spans="2:29" s="441" customFormat="1" ht="14.25" x14ac:dyDescent="0.2">
      <c r="B63" s="441">
        <f t="shared" si="4"/>
        <v>2018</v>
      </c>
      <c r="C63" s="442">
        <v>43191</v>
      </c>
      <c r="D63" s="443">
        <v>3.0957999999999997</v>
      </c>
      <c r="E63" s="141" t="e">
        <v>#N/A</v>
      </c>
      <c r="F63" s="446">
        <f t="shared" si="11"/>
        <v>3.1787458333333336</v>
      </c>
      <c r="G63" s="444">
        <v>3.0957999999999997</v>
      </c>
      <c r="H63" s="445"/>
      <c r="I63" s="443">
        <v>1.7168095238095238</v>
      </c>
      <c r="J63" s="141" t="e">
        <v>#N/A</v>
      </c>
      <c r="K63" s="444">
        <f t="shared" si="13"/>
        <v>1.6918908730158728</v>
      </c>
      <c r="L63" s="444">
        <v>1.7168095238095238</v>
      </c>
      <c r="M63" s="445"/>
      <c r="O63" s="192"/>
      <c r="P63" s="192"/>
      <c r="AB63" s="192"/>
      <c r="AC63" s="192"/>
    </row>
    <row r="64" spans="2:29" s="441" customFormat="1" ht="14.25" x14ac:dyDescent="0.2">
      <c r="B64" s="441">
        <f t="shared" si="4"/>
        <v>2018</v>
      </c>
      <c r="C64" s="442">
        <v>43221</v>
      </c>
      <c r="D64" s="443">
        <v>3.2437499999999999</v>
      </c>
      <c r="E64" s="141" t="e">
        <v>#N/A</v>
      </c>
      <c r="F64" s="446">
        <f t="shared" si="11"/>
        <v>3.1787458333333336</v>
      </c>
      <c r="G64" s="444">
        <v>3.2437499999999999</v>
      </c>
      <c r="H64" s="445"/>
      <c r="I64" s="443">
        <v>1.8327380952380952</v>
      </c>
      <c r="J64" s="141" t="e">
        <v>#N/A</v>
      </c>
      <c r="K64" s="444">
        <f t="shared" si="13"/>
        <v>1.6918908730158728</v>
      </c>
      <c r="L64" s="444">
        <v>1.8327380952380952</v>
      </c>
      <c r="M64" s="445"/>
      <c r="O64" s="192"/>
      <c r="P64" s="192"/>
      <c r="AB64" s="192"/>
      <c r="AC64" s="192"/>
    </row>
    <row r="65" spans="2:29" s="441" customFormat="1" ht="14.25" x14ac:dyDescent="0.2">
      <c r="B65" s="441">
        <f t="shared" si="4"/>
        <v>2018</v>
      </c>
      <c r="C65" s="442">
        <v>43252</v>
      </c>
      <c r="D65" s="443">
        <v>3.2527499999999998</v>
      </c>
      <c r="E65" s="141" t="e">
        <v>#N/A</v>
      </c>
      <c r="F65" s="446">
        <f t="shared" si="11"/>
        <v>3.1787458333333336</v>
      </c>
      <c r="G65" s="444">
        <v>3.2527499999999998</v>
      </c>
      <c r="H65" s="445"/>
      <c r="I65" s="443">
        <v>1.7715476190476191</v>
      </c>
      <c r="J65" s="141" t="e">
        <v>#N/A</v>
      </c>
      <c r="K65" s="444">
        <f t="shared" si="13"/>
        <v>1.6918908730158728</v>
      </c>
      <c r="L65" s="444">
        <v>1.7715476190476191</v>
      </c>
      <c r="M65" s="445"/>
      <c r="O65" s="192"/>
      <c r="P65" s="192"/>
      <c r="AB65" s="192"/>
      <c r="AC65" s="192"/>
    </row>
    <row r="66" spans="2:29" s="441" customFormat="1" ht="14.25" x14ac:dyDescent="0.2">
      <c r="B66" s="441">
        <f t="shared" si="4"/>
        <v>2018</v>
      </c>
      <c r="C66" s="442">
        <v>43282</v>
      </c>
      <c r="D66" s="443">
        <v>3.2327999999999997</v>
      </c>
      <c r="E66" s="141" t="e">
        <v>#N/A</v>
      </c>
      <c r="F66" s="446">
        <f t="shared" si="11"/>
        <v>3.1787458333333336</v>
      </c>
      <c r="G66" s="444">
        <v>3.2327999999999997</v>
      </c>
      <c r="H66" s="445"/>
      <c r="I66" s="443">
        <v>1.7679523809523812</v>
      </c>
      <c r="J66" s="141" t="e">
        <v>#N/A</v>
      </c>
      <c r="K66" s="444">
        <f t="shared" si="13"/>
        <v>1.6918908730158728</v>
      </c>
      <c r="L66" s="444">
        <v>1.7679523809523812</v>
      </c>
      <c r="M66" s="445"/>
      <c r="O66" s="192"/>
      <c r="P66" s="192"/>
      <c r="AB66" s="192"/>
      <c r="AC66" s="192"/>
    </row>
    <row r="67" spans="2:29" s="441" customFormat="1" ht="14.25" x14ac:dyDescent="0.2">
      <c r="B67" s="441">
        <f t="shared" si="4"/>
        <v>2018</v>
      </c>
      <c r="C67" s="442">
        <v>43313</v>
      </c>
      <c r="D67" s="443">
        <v>3.2182499999999998</v>
      </c>
      <c r="E67" s="141" t="e">
        <v>#N/A</v>
      </c>
      <c r="F67" s="446">
        <f t="shared" si="11"/>
        <v>3.1787458333333336</v>
      </c>
      <c r="G67" s="444">
        <v>3.2182499999999998</v>
      </c>
      <c r="H67" s="445"/>
      <c r="I67" s="443">
        <v>1.7268571428571431</v>
      </c>
      <c r="J67" s="141" t="e">
        <v>#N/A</v>
      </c>
      <c r="K67" s="444">
        <f t="shared" si="13"/>
        <v>1.6918908730158728</v>
      </c>
      <c r="L67" s="444">
        <v>1.7268571428571431</v>
      </c>
      <c r="M67" s="445"/>
      <c r="O67" s="192"/>
      <c r="P67" s="192"/>
      <c r="AB67" s="192"/>
      <c r="AC67" s="192"/>
    </row>
    <row r="68" spans="2:29" s="441" customFormat="1" ht="14.25" x14ac:dyDescent="0.2">
      <c r="B68" s="441">
        <f t="shared" si="4"/>
        <v>2018</v>
      </c>
      <c r="C68" s="442">
        <v>43344</v>
      </c>
      <c r="D68" s="443">
        <v>3.2622500000000003</v>
      </c>
      <c r="E68" s="141" t="e">
        <v>#N/A</v>
      </c>
      <c r="F68" s="446">
        <f t="shared" si="11"/>
        <v>3.1787458333333336</v>
      </c>
      <c r="G68" s="444">
        <v>3.2622500000000003</v>
      </c>
      <c r="H68" s="445"/>
      <c r="I68" s="443">
        <v>1.8783571428571431</v>
      </c>
      <c r="J68" s="141" t="e">
        <v>#N/A</v>
      </c>
      <c r="K68" s="444">
        <f t="shared" si="13"/>
        <v>1.6918908730158728</v>
      </c>
      <c r="L68" s="444">
        <v>1.8783571428571431</v>
      </c>
      <c r="M68" s="445"/>
      <c r="O68" s="192"/>
      <c r="P68" s="192"/>
      <c r="AB68" s="192"/>
      <c r="AC68" s="192"/>
    </row>
    <row r="69" spans="2:29" s="441" customFormat="1" ht="14.25" x14ac:dyDescent="0.2">
      <c r="B69" s="441">
        <f t="shared" si="4"/>
        <v>2018</v>
      </c>
      <c r="C69" s="442">
        <v>43374</v>
      </c>
      <c r="D69" s="443">
        <v>3.3654000000000002</v>
      </c>
      <c r="E69" s="141" t="e">
        <v>#N/A</v>
      </c>
      <c r="F69" s="446">
        <f t="shared" si="11"/>
        <v>3.1787458333333336</v>
      </c>
      <c r="G69" s="444">
        <v>3.3654000000000002</v>
      </c>
      <c r="H69" s="445"/>
      <c r="I69" s="443">
        <v>1.9293333333333333</v>
      </c>
      <c r="J69" s="141" t="e">
        <v>#N/A</v>
      </c>
      <c r="K69" s="444">
        <f t="shared" si="13"/>
        <v>1.6918908730158728</v>
      </c>
      <c r="L69" s="444">
        <v>1.9293333333333333</v>
      </c>
      <c r="M69" s="445"/>
      <c r="O69" s="192"/>
      <c r="P69" s="192"/>
      <c r="AB69" s="192"/>
      <c r="AC69" s="192"/>
    </row>
    <row r="70" spans="2:29" s="441" customFormat="1" ht="14.25" x14ac:dyDescent="0.2">
      <c r="B70" s="441">
        <f t="shared" si="4"/>
        <v>2018</v>
      </c>
      <c r="C70" s="442">
        <v>43405</v>
      </c>
      <c r="D70" s="443">
        <v>3.2995000000000001</v>
      </c>
      <c r="E70" s="141" t="e">
        <v>#N/A</v>
      </c>
      <c r="F70" s="444">
        <f t="shared" si="11"/>
        <v>3.1787458333333336</v>
      </c>
      <c r="G70" s="444">
        <v>3.2995000000000001</v>
      </c>
      <c r="H70" s="445"/>
      <c r="I70" s="443">
        <v>1.5416190476190477</v>
      </c>
      <c r="J70" s="141" t="e">
        <v>#N/A</v>
      </c>
      <c r="K70" s="444">
        <f t="shared" si="13"/>
        <v>1.6918908730158728</v>
      </c>
      <c r="L70" s="444">
        <v>1.5416190476190477</v>
      </c>
      <c r="M70" s="445"/>
      <c r="O70" s="192"/>
      <c r="P70" s="192"/>
      <c r="AB70" s="192"/>
      <c r="AC70" s="192"/>
    </row>
    <row r="71" spans="2:29" s="441" customFormat="1" ht="14.25" x14ac:dyDescent="0.2">
      <c r="B71" s="441">
        <f t="shared" si="4"/>
        <v>2018</v>
      </c>
      <c r="C71" s="442">
        <v>43435</v>
      </c>
      <c r="D71" s="443">
        <v>3.1227999999999998</v>
      </c>
      <c r="E71" s="141" t="e">
        <v>#N/A</v>
      </c>
      <c r="F71" s="444"/>
      <c r="G71" s="444">
        <v>3.1227999999999998</v>
      </c>
      <c r="H71" s="445"/>
      <c r="I71" s="443">
        <v>1.3657619047619047</v>
      </c>
      <c r="J71" s="141" t="e">
        <v>#N/A</v>
      </c>
      <c r="K71" s="444"/>
      <c r="L71" s="444">
        <v>1.3657619047619047</v>
      </c>
      <c r="M71" s="445"/>
      <c r="O71" s="192"/>
      <c r="P71" s="192"/>
      <c r="AB71" s="192"/>
      <c r="AC71" s="192"/>
    </row>
    <row r="72" spans="2:29" s="441" customFormat="1" ht="14.25" x14ac:dyDescent="0.2">
      <c r="B72" s="441">
        <f t="shared" si="4"/>
        <v>2019</v>
      </c>
      <c r="C72" s="442">
        <v>43466</v>
      </c>
      <c r="D72" s="443">
        <v>2.9797500000000001</v>
      </c>
      <c r="E72" s="141" t="e">
        <v>#N/A</v>
      </c>
      <c r="F72" s="444"/>
      <c r="G72" s="444">
        <v>2.9797500000000001</v>
      </c>
      <c r="H72" s="445"/>
      <c r="I72" s="443">
        <v>1.4145238095238095</v>
      </c>
      <c r="J72" s="141" t="e">
        <v>#N/A</v>
      </c>
      <c r="K72" s="444"/>
      <c r="L72" s="444">
        <v>1.4145238095238095</v>
      </c>
      <c r="M72" s="445"/>
      <c r="O72" s="192"/>
      <c r="P72" s="192"/>
      <c r="AB72" s="192"/>
      <c r="AC72" s="192"/>
    </row>
    <row r="73" spans="2:29" s="441" customFormat="1" ht="14.25" x14ac:dyDescent="0.2">
      <c r="B73" s="441">
        <f t="shared" si="4"/>
        <v>2019</v>
      </c>
      <c r="C73" s="442">
        <v>43497</v>
      </c>
      <c r="D73" s="443">
        <v>2.9964999999999997</v>
      </c>
      <c r="E73" s="141">
        <v>2.9964999999999997</v>
      </c>
      <c r="F73" s="444">
        <f t="shared" ref="F73:F82" si="14">AVERAGEIF($B$36:$B$95,B73,$G$36:$G$95)</f>
        <v>3.0068237500000001</v>
      </c>
      <c r="G73" s="444">
        <v>2.9964999999999997</v>
      </c>
      <c r="H73" s="445"/>
      <c r="I73" s="443">
        <v>1.5228571428571429</v>
      </c>
      <c r="J73" s="141">
        <v>1.5228571428571429</v>
      </c>
      <c r="K73" s="444">
        <f t="shared" ref="K73" si="15">AVERAGEIF($B$36:$B$95,B73,$L$36:$L$95)</f>
        <v>1.4947817460317456</v>
      </c>
      <c r="L73" s="444">
        <v>1.5228571428571429</v>
      </c>
      <c r="M73" s="445"/>
      <c r="O73" s="192"/>
      <c r="P73" s="192"/>
      <c r="AB73" s="192"/>
      <c r="AC73" s="192"/>
    </row>
    <row r="74" spans="2:29" s="441" customFormat="1" ht="14.25" x14ac:dyDescent="0.2">
      <c r="B74" s="441">
        <f t="shared" si="4"/>
        <v>2019</v>
      </c>
      <c r="C74" s="442">
        <v>43525</v>
      </c>
      <c r="D74" s="443" t="e">
        <v>#N/A</v>
      </c>
      <c r="E74" s="141">
        <v>2.9927030000000001</v>
      </c>
      <c r="F74" s="444">
        <f t="shared" si="14"/>
        <v>3.0068237500000001</v>
      </c>
      <c r="G74" s="444">
        <v>2.9927030000000001</v>
      </c>
      <c r="H74" s="445"/>
      <c r="I74" s="443" t="e">
        <v>#N/A</v>
      </c>
      <c r="J74" s="141">
        <v>1.5238095238095237</v>
      </c>
      <c r="K74" s="444">
        <f t="shared" ref="K74:K82" si="16">AVERAGEIF($B$36:$B$95,B74,$L$36:$L$95)</f>
        <v>1.4947817460317456</v>
      </c>
      <c r="L74" s="444">
        <v>1.5238095238095237</v>
      </c>
      <c r="M74" s="445"/>
      <c r="O74" s="192"/>
      <c r="P74" s="192"/>
      <c r="AB74" s="192"/>
      <c r="AC74" s="192"/>
    </row>
    <row r="75" spans="2:29" s="441" customFormat="1" ht="14.25" x14ac:dyDescent="0.2">
      <c r="B75" s="441">
        <f t="shared" si="4"/>
        <v>2019</v>
      </c>
      <c r="C75" s="442">
        <v>43556</v>
      </c>
      <c r="D75" s="443" t="e">
        <v>#N/A</v>
      </c>
      <c r="E75" s="141">
        <v>2.976626</v>
      </c>
      <c r="F75" s="444">
        <f t="shared" si="14"/>
        <v>3.0068237500000001</v>
      </c>
      <c r="G75" s="444">
        <v>2.976626</v>
      </c>
      <c r="H75" s="445"/>
      <c r="I75" s="443" t="e">
        <v>#N/A</v>
      </c>
      <c r="J75" s="141">
        <v>1.5238095238095237</v>
      </c>
      <c r="K75" s="444">
        <f t="shared" si="16"/>
        <v>1.4947817460317456</v>
      </c>
      <c r="L75" s="444">
        <v>1.5238095238095237</v>
      </c>
      <c r="M75" s="445"/>
      <c r="O75" s="192"/>
      <c r="P75" s="192"/>
      <c r="AB75" s="192"/>
      <c r="AC75" s="192"/>
    </row>
    <row r="76" spans="2:29" s="441" customFormat="1" ht="14.25" x14ac:dyDescent="0.2">
      <c r="B76" s="441">
        <f t="shared" si="4"/>
        <v>2019</v>
      </c>
      <c r="C76" s="442">
        <v>43586</v>
      </c>
      <c r="D76" s="443" t="e">
        <v>#N/A</v>
      </c>
      <c r="E76" s="141">
        <v>2.9673639999999999</v>
      </c>
      <c r="F76" s="444">
        <f t="shared" si="14"/>
        <v>3.0068237500000001</v>
      </c>
      <c r="G76" s="444">
        <v>2.9673639999999999</v>
      </c>
      <c r="H76" s="445"/>
      <c r="I76" s="443" t="e">
        <v>#N/A</v>
      </c>
      <c r="J76" s="141">
        <v>1.5238095238095237</v>
      </c>
      <c r="K76" s="444">
        <f t="shared" si="16"/>
        <v>1.4947817460317456</v>
      </c>
      <c r="L76" s="444">
        <v>1.5238095238095237</v>
      </c>
      <c r="M76" s="445"/>
      <c r="O76" s="192"/>
      <c r="P76" s="192"/>
      <c r="AB76" s="192"/>
      <c r="AC76" s="192"/>
    </row>
    <row r="77" spans="2:29" s="441" customFormat="1" ht="14.25" x14ac:dyDescent="0.2">
      <c r="B77" s="441">
        <f t="shared" si="4"/>
        <v>2019</v>
      </c>
      <c r="C77" s="442">
        <v>43617</v>
      </c>
      <c r="D77" s="443" t="e">
        <v>#N/A</v>
      </c>
      <c r="E77" s="141">
        <v>2.9805520000000003</v>
      </c>
      <c r="F77" s="444">
        <f t="shared" si="14"/>
        <v>3.0068237500000001</v>
      </c>
      <c r="G77" s="444">
        <v>2.9805520000000003</v>
      </c>
      <c r="H77" s="445"/>
      <c r="I77" s="443" t="e">
        <v>#N/A</v>
      </c>
      <c r="J77" s="141">
        <v>1.5238095238095237</v>
      </c>
      <c r="K77" s="444">
        <f t="shared" si="16"/>
        <v>1.4947817460317456</v>
      </c>
      <c r="L77" s="444">
        <v>1.5238095238095237</v>
      </c>
      <c r="M77" s="445"/>
      <c r="O77" s="192"/>
      <c r="P77" s="192"/>
      <c r="AB77" s="192"/>
      <c r="AC77" s="192"/>
    </row>
    <row r="78" spans="2:29" s="441" customFormat="1" ht="14.25" x14ac:dyDescent="0.2">
      <c r="B78" s="441">
        <f t="shared" si="4"/>
        <v>2019</v>
      </c>
      <c r="C78" s="442">
        <v>43647</v>
      </c>
      <c r="D78" s="443" t="e">
        <v>#N/A</v>
      </c>
      <c r="E78" s="141">
        <v>2.9952229999999997</v>
      </c>
      <c r="F78" s="444">
        <f t="shared" si="14"/>
        <v>3.0068237500000001</v>
      </c>
      <c r="G78" s="444">
        <v>2.9952229999999997</v>
      </c>
      <c r="H78" s="445"/>
      <c r="I78" s="443" t="e">
        <v>#N/A</v>
      </c>
      <c r="J78" s="141">
        <v>1.5</v>
      </c>
      <c r="K78" s="444">
        <f t="shared" si="16"/>
        <v>1.4947817460317456</v>
      </c>
      <c r="L78" s="444">
        <v>1.5</v>
      </c>
      <c r="M78" s="445"/>
      <c r="O78" s="192"/>
      <c r="P78" s="192"/>
      <c r="AB78" s="192"/>
      <c r="AC78" s="192"/>
    </row>
    <row r="79" spans="2:29" s="441" customFormat="1" ht="14.25" x14ac:dyDescent="0.2">
      <c r="B79" s="441">
        <f t="shared" si="4"/>
        <v>2019</v>
      </c>
      <c r="C79" s="442">
        <v>43678</v>
      </c>
      <c r="D79" s="443" t="e">
        <v>#N/A</v>
      </c>
      <c r="E79" s="141">
        <v>3.0007609999999998</v>
      </c>
      <c r="F79" s="444">
        <f t="shared" si="14"/>
        <v>3.0068237500000001</v>
      </c>
      <c r="G79" s="444">
        <v>3.0007609999999998</v>
      </c>
      <c r="H79" s="445"/>
      <c r="I79" s="443" t="e">
        <v>#N/A</v>
      </c>
      <c r="J79" s="141">
        <v>1.5</v>
      </c>
      <c r="K79" s="444">
        <f t="shared" si="16"/>
        <v>1.4947817460317456</v>
      </c>
      <c r="L79" s="444">
        <v>1.5</v>
      </c>
      <c r="M79" s="445"/>
      <c r="O79" s="192"/>
      <c r="P79" s="192"/>
      <c r="AB79" s="192"/>
      <c r="AC79" s="192"/>
    </row>
    <row r="80" spans="2:29" s="441" customFormat="1" ht="14.25" x14ac:dyDescent="0.2">
      <c r="B80" s="441">
        <f t="shared" si="4"/>
        <v>2019</v>
      </c>
      <c r="C80" s="442">
        <v>43709</v>
      </c>
      <c r="D80" s="443" t="e">
        <v>#N/A</v>
      </c>
      <c r="E80" s="141">
        <v>3.007857</v>
      </c>
      <c r="F80" s="444">
        <f t="shared" si="14"/>
        <v>3.0068237500000001</v>
      </c>
      <c r="G80" s="444">
        <v>3.007857</v>
      </c>
      <c r="H80" s="445"/>
      <c r="I80" s="443" t="e">
        <v>#N/A</v>
      </c>
      <c r="J80" s="141">
        <v>1.4761904761904763</v>
      </c>
      <c r="K80" s="444">
        <f t="shared" si="16"/>
        <v>1.4947817460317456</v>
      </c>
      <c r="L80" s="444">
        <v>1.4761904761904763</v>
      </c>
      <c r="M80" s="445"/>
      <c r="O80" s="192"/>
      <c r="P80" s="192"/>
      <c r="AB80" s="192"/>
      <c r="AC80" s="192"/>
    </row>
    <row r="81" spans="2:29" s="441" customFormat="1" ht="14.25" x14ac:dyDescent="0.2">
      <c r="B81" s="441">
        <f t="shared" si="4"/>
        <v>2019</v>
      </c>
      <c r="C81" s="442">
        <v>43739</v>
      </c>
      <c r="D81" s="443" t="e">
        <v>#N/A</v>
      </c>
      <c r="E81" s="141">
        <v>3.036829</v>
      </c>
      <c r="F81" s="444">
        <f t="shared" si="14"/>
        <v>3.0068237500000001</v>
      </c>
      <c r="G81" s="444">
        <v>3.036829</v>
      </c>
      <c r="H81" s="445"/>
      <c r="I81" s="443" t="e">
        <v>#N/A</v>
      </c>
      <c r="J81" s="141">
        <v>1.4761904761904763</v>
      </c>
      <c r="K81" s="444">
        <f t="shared" si="16"/>
        <v>1.4947817460317456</v>
      </c>
      <c r="L81" s="444">
        <v>1.4761904761904763</v>
      </c>
      <c r="M81" s="445"/>
      <c r="O81" s="192"/>
      <c r="P81" s="192"/>
      <c r="AB81" s="192"/>
      <c r="AC81" s="192"/>
    </row>
    <row r="82" spans="2:29" s="441" customFormat="1" ht="14.25" x14ac:dyDescent="0.2">
      <c r="B82" s="441">
        <f t="shared" si="4"/>
        <v>2019</v>
      </c>
      <c r="C82" s="442">
        <v>43770</v>
      </c>
      <c r="D82" s="443" t="e">
        <v>#N/A</v>
      </c>
      <c r="E82" s="141">
        <v>3.0597780000000001</v>
      </c>
      <c r="F82" s="444">
        <f t="shared" si="14"/>
        <v>3.0068237500000001</v>
      </c>
      <c r="G82" s="444">
        <v>3.0597780000000001</v>
      </c>
      <c r="H82" s="445"/>
      <c r="I82" s="443" t="e">
        <v>#N/A</v>
      </c>
      <c r="J82" s="141">
        <v>1.4761904761904763</v>
      </c>
      <c r="K82" s="444">
        <f t="shared" si="16"/>
        <v>1.4947817460317456</v>
      </c>
      <c r="L82" s="444">
        <v>1.4761904761904763</v>
      </c>
      <c r="M82" s="445"/>
      <c r="O82" s="192"/>
      <c r="P82" s="192"/>
      <c r="AB82" s="192"/>
      <c r="AC82" s="192"/>
    </row>
    <row r="83" spans="2:29" s="441" customFormat="1" ht="14.25" x14ac:dyDescent="0.2">
      <c r="B83" s="441">
        <f t="shared" si="4"/>
        <v>2019</v>
      </c>
      <c r="C83" s="442">
        <v>43800</v>
      </c>
      <c r="D83" s="443" t="e">
        <v>#N/A</v>
      </c>
      <c r="E83" s="141">
        <v>3.087942</v>
      </c>
      <c r="F83" s="444"/>
      <c r="G83" s="444">
        <v>3.087942</v>
      </c>
      <c r="H83" s="445"/>
      <c r="I83" s="443" t="e">
        <v>#N/A</v>
      </c>
      <c r="J83" s="141">
        <v>1.4761904761904763</v>
      </c>
      <c r="K83" s="444"/>
      <c r="L83" s="444">
        <v>1.4761904761904763</v>
      </c>
      <c r="M83" s="445"/>
      <c r="O83" s="192"/>
      <c r="P83" s="192"/>
      <c r="AB83" s="192"/>
      <c r="AC83" s="192"/>
    </row>
    <row r="84" spans="2:29" s="441" customFormat="1" ht="14.25" x14ac:dyDescent="0.2">
      <c r="B84" s="441">
        <f t="shared" si="4"/>
        <v>2020</v>
      </c>
      <c r="C84" s="442">
        <v>43831</v>
      </c>
      <c r="D84" s="443" t="e">
        <v>#N/A</v>
      </c>
      <c r="E84" s="141">
        <v>3.079307</v>
      </c>
      <c r="F84" s="444"/>
      <c r="G84" s="444">
        <v>3.079307</v>
      </c>
      <c r="H84" s="445"/>
      <c r="I84" s="443" t="e">
        <v>#N/A</v>
      </c>
      <c r="J84" s="141">
        <v>1.4761904761904763</v>
      </c>
      <c r="K84" s="444"/>
      <c r="L84" s="444">
        <v>1.4761904761904763</v>
      </c>
      <c r="M84" s="445"/>
      <c r="O84" s="192"/>
      <c r="P84" s="192"/>
      <c r="AB84" s="192"/>
      <c r="AC84" s="192"/>
    </row>
    <row r="85" spans="2:29" s="441" customFormat="1" ht="14.25" x14ac:dyDescent="0.2">
      <c r="B85" s="441">
        <f t="shared" si="4"/>
        <v>2020</v>
      </c>
      <c r="C85" s="442">
        <v>43862</v>
      </c>
      <c r="D85" s="443" t="e">
        <v>#N/A</v>
      </c>
      <c r="E85" s="141">
        <v>3.0789980000000003</v>
      </c>
      <c r="F85" s="444">
        <f t="shared" ref="F85:F94" si="17">AVERAGEIF($B$36:$B$95,B85,$G$36:$G$95)</f>
        <v>3.1507656666666666</v>
      </c>
      <c r="G85" s="444">
        <v>3.0789980000000003</v>
      </c>
      <c r="H85" s="445"/>
      <c r="I85" s="443" t="e">
        <v>#N/A</v>
      </c>
      <c r="J85" s="141">
        <v>1.4761904761904763</v>
      </c>
      <c r="K85" s="444">
        <f t="shared" ref="K85:K94" si="18">AVERAGEIF($B$36:$B$95,B85,$L$36:$L$95)</f>
        <v>1.4761904761904763</v>
      </c>
      <c r="L85" s="444">
        <v>1.4761904761904763</v>
      </c>
      <c r="M85" s="445"/>
      <c r="O85" s="192"/>
      <c r="P85" s="192"/>
      <c r="AB85" s="192"/>
      <c r="AC85" s="192"/>
    </row>
    <row r="86" spans="2:29" s="441" customFormat="1" ht="14.25" x14ac:dyDescent="0.2">
      <c r="B86" s="441">
        <f t="shared" si="4"/>
        <v>2020</v>
      </c>
      <c r="C86" s="442">
        <v>43891</v>
      </c>
      <c r="D86" s="443" t="e">
        <v>#N/A</v>
      </c>
      <c r="E86" s="141">
        <v>3.134147</v>
      </c>
      <c r="F86" s="444">
        <f t="shared" si="17"/>
        <v>3.1507656666666666</v>
      </c>
      <c r="G86" s="444">
        <v>3.134147</v>
      </c>
      <c r="H86" s="445"/>
      <c r="I86" s="443" t="e">
        <v>#N/A</v>
      </c>
      <c r="J86" s="141">
        <v>1.4761904761904763</v>
      </c>
      <c r="K86" s="444">
        <f t="shared" si="18"/>
        <v>1.4761904761904763</v>
      </c>
      <c r="L86" s="444">
        <v>1.4761904761904763</v>
      </c>
      <c r="M86" s="445"/>
      <c r="O86" s="192"/>
      <c r="P86" s="192"/>
      <c r="AB86" s="192"/>
      <c r="AC86" s="192"/>
    </row>
    <row r="87" spans="2:29" s="441" customFormat="1" ht="14.25" x14ac:dyDescent="0.2">
      <c r="B87" s="441">
        <f t="shared" si="4"/>
        <v>2020</v>
      </c>
      <c r="C87" s="442">
        <v>43922</v>
      </c>
      <c r="D87" s="443" t="e">
        <v>#N/A</v>
      </c>
      <c r="E87" s="141">
        <v>3.1520979999999996</v>
      </c>
      <c r="F87" s="444">
        <f t="shared" si="17"/>
        <v>3.1507656666666666</v>
      </c>
      <c r="G87" s="444">
        <v>3.1520979999999996</v>
      </c>
      <c r="H87" s="445"/>
      <c r="I87" s="443" t="e">
        <v>#N/A</v>
      </c>
      <c r="J87" s="141">
        <v>1.4761904761904763</v>
      </c>
      <c r="K87" s="444">
        <f t="shared" si="18"/>
        <v>1.4761904761904763</v>
      </c>
      <c r="L87" s="444">
        <v>1.4761904761904763</v>
      </c>
      <c r="M87" s="445"/>
      <c r="O87" s="192"/>
      <c r="P87" s="192"/>
      <c r="AB87" s="192"/>
      <c r="AC87" s="192"/>
    </row>
    <row r="88" spans="2:29" s="441" customFormat="1" ht="14.25" x14ac:dyDescent="0.2">
      <c r="B88" s="441">
        <f t="shared" ref="B88:B95" si="19">YEAR(C88)</f>
        <v>2020</v>
      </c>
      <c r="C88" s="442">
        <v>43952</v>
      </c>
      <c r="D88" s="443" t="e">
        <v>#N/A</v>
      </c>
      <c r="E88" s="141">
        <v>3.163481</v>
      </c>
      <c r="F88" s="444">
        <f t="shared" si="17"/>
        <v>3.1507656666666666</v>
      </c>
      <c r="G88" s="444">
        <v>3.163481</v>
      </c>
      <c r="H88" s="445"/>
      <c r="I88" s="443" t="e">
        <v>#N/A</v>
      </c>
      <c r="J88" s="141">
        <v>1.4761904761904763</v>
      </c>
      <c r="K88" s="444">
        <f t="shared" si="18"/>
        <v>1.4761904761904763</v>
      </c>
      <c r="L88" s="444">
        <v>1.4761904761904763</v>
      </c>
      <c r="M88" s="445"/>
      <c r="O88" s="192"/>
      <c r="P88" s="192"/>
      <c r="AB88" s="192"/>
      <c r="AC88" s="192"/>
    </row>
    <row r="89" spans="2:29" s="441" customFormat="1" ht="14.25" x14ac:dyDescent="0.2">
      <c r="B89" s="441">
        <f t="shared" si="19"/>
        <v>2020</v>
      </c>
      <c r="C89" s="442">
        <v>43983</v>
      </c>
      <c r="D89" s="443" t="e">
        <v>#N/A</v>
      </c>
      <c r="E89" s="141">
        <v>3.1651620000000005</v>
      </c>
      <c r="F89" s="444">
        <f t="shared" si="17"/>
        <v>3.1507656666666666</v>
      </c>
      <c r="G89" s="444">
        <v>3.1651620000000005</v>
      </c>
      <c r="H89" s="445"/>
      <c r="I89" s="443" t="e">
        <v>#N/A</v>
      </c>
      <c r="J89" s="141">
        <v>1.4761904761904763</v>
      </c>
      <c r="K89" s="444">
        <f t="shared" si="18"/>
        <v>1.4761904761904763</v>
      </c>
      <c r="L89" s="444">
        <v>1.4761904761904763</v>
      </c>
      <c r="M89" s="445"/>
      <c r="O89" s="192"/>
      <c r="P89" s="192"/>
      <c r="AB89" s="192"/>
      <c r="AC89" s="192"/>
    </row>
    <row r="90" spans="2:29" s="441" customFormat="1" ht="14.25" x14ac:dyDescent="0.2">
      <c r="B90" s="441">
        <f t="shared" si="19"/>
        <v>2020</v>
      </c>
      <c r="C90" s="442">
        <v>44013</v>
      </c>
      <c r="D90" s="443" t="e">
        <v>#N/A</v>
      </c>
      <c r="E90" s="141">
        <v>3.159837</v>
      </c>
      <c r="F90" s="444">
        <f t="shared" si="17"/>
        <v>3.1507656666666666</v>
      </c>
      <c r="G90" s="444">
        <v>3.159837</v>
      </c>
      <c r="H90" s="445"/>
      <c r="I90" s="443" t="e">
        <v>#N/A</v>
      </c>
      <c r="J90" s="141">
        <v>1.4761904761904763</v>
      </c>
      <c r="K90" s="444">
        <f t="shared" si="18"/>
        <v>1.4761904761904763</v>
      </c>
      <c r="L90" s="444">
        <v>1.4761904761904763</v>
      </c>
      <c r="M90" s="445"/>
      <c r="O90" s="192"/>
      <c r="P90" s="192"/>
      <c r="AB90" s="192"/>
      <c r="AC90" s="192"/>
    </row>
    <row r="91" spans="2:29" s="441" customFormat="1" ht="14.25" x14ac:dyDescent="0.2">
      <c r="B91" s="441">
        <f t="shared" si="19"/>
        <v>2020</v>
      </c>
      <c r="C91" s="442">
        <v>44044</v>
      </c>
      <c r="D91" s="443" t="e">
        <v>#N/A</v>
      </c>
      <c r="E91" s="141">
        <v>3.1617459999999999</v>
      </c>
      <c r="F91" s="444">
        <f t="shared" si="17"/>
        <v>3.1507656666666666</v>
      </c>
      <c r="G91" s="444">
        <v>3.1617459999999999</v>
      </c>
      <c r="H91" s="445"/>
      <c r="I91" s="443" t="e">
        <v>#N/A</v>
      </c>
      <c r="J91" s="141">
        <v>1.4761904761904763</v>
      </c>
      <c r="K91" s="444">
        <f t="shared" si="18"/>
        <v>1.4761904761904763</v>
      </c>
      <c r="L91" s="444">
        <v>1.4761904761904763</v>
      </c>
      <c r="M91" s="445"/>
      <c r="O91" s="192"/>
      <c r="P91" s="192"/>
      <c r="AB91" s="192"/>
      <c r="AC91" s="192"/>
    </row>
    <row r="92" spans="2:29" s="441" customFormat="1" ht="14.25" x14ac:dyDescent="0.2">
      <c r="B92" s="441">
        <f t="shared" si="19"/>
        <v>2020</v>
      </c>
      <c r="C92" s="442">
        <v>44075</v>
      </c>
      <c r="D92" s="443" t="e">
        <v>#N/A</v>
      </c>
      <c r="E92" s="141">
        <v>3.1655309999999997</v>
      </c>
      <c r="F92" s="444">
        <f t="shared" si="17"/>
        <v>3.1507656666666666</v>
      </c>
      <c r="G92" s="444">
        <v>3.1655309999999997</v>
      </c>
      <c r="H92" s="445"/>
      <c r="I92" s="443" t="e">
        <v>#N/A</v>
      </c>
      <c r="J92" s="141">
        <v>1.4761904761904763</v>
      </c>
      <c r="K92" s="444">
        <f t="shared" si="18"/>
        <v>1.4761904761904763</v>
      </c>
      <c r="L92" s="444">
        <v>1.4761904761904763</v>
      </c>
      <c r="M92" s="445"/>
      <c r="O92" s="192"/>
      <c r="P92" s="192"/>
      <c r="AB92" s="192"/>
      <c r="AC92" s="192"/>
    </row>
    <row r="93" spans="2:29" s="441" customFormat="1" ht="14.25" x14ac:dyDescent="0.2">
      <c r="B93" s="441">
        <f t="shared" si="19"/>
        <v>2020</v>
      </c>
      <c r="C93" s="442">
        <v>44105</v>
      </c>
      <c r="D93" s="443" t="e">
        <v>#N/A</v>
      </c>
      <c r="E93" s="141">
        <v>3.1714339999999996</v>
      </c>
      <c r="F93" s="444">
        <f t="shared" si="17"/>
        <v>3.1507656666666666</v>
      </c>
      <c r="G93" s="444">
        <v>3.1714339999999996</v>
      </c>
      <c r="H93" s="445"/>
      <c r="I93" s="443" t="e">
        <v>#N/A</v>
      </c>
      <c r="J93" s="141">
        <v>1.4761904761904763</v>
      </c>
      <c r="K93" s="444">
        <f t="shared" si="18"/>
        <v>1.4761904761904763</v>
      </c>
      <c r="L93" s="444">
        <v>1.4761904761904763</v>
      </c>
      <c r="M93" s="445"/>
      <c r="O93" s="192"/>
      <c r="P93" s="192"/>
      <c r="AB93" s="192"/>
      <c r="AC93" s="192"/>
    </row>
    <row r="94" spans="2:29" s="441" customFormat="1" ht="14.25" x14ac:dyDescent="0.2">
      <c r="B94" s="441">
        <f t="shared" si="19"/>
        <v>2020</v>
      </c>
      <c r="C94" s="442">
        <v>44136</v>
      </c>
      <c r="D94" s="443" t="e">
        <v>#N/A</v>
      </c>
      <c r="E94" s="141">
        <v>3.1799009999999996</v>
      </c>
      <c r="F94" s="444">
        <f t="shared" si="17"/>
        <v>3.1507656666666666</v>
      </c>
      <c r="G94" s="444">
        <v>3.1799009999999996</v>
      </c>
      <c r="H94" s="445"/>
      <c r="I94" s="443" t="e">
        <v>#N/A</v>
      </c>
      <c r="J94" s="141">
        <v>1.4761904761904763</v>
      </c>
      <c r="K94" s="444">
        <f t="shared" si="18"/>
        <v>1.4761904761904763</v>
      </c>
      <c r="L94" s="444">
        <v>1.4761904761904763</v>
      </c>
      <c r="M94" s="445"/>
      <c r="O94" s="192"/>
      <c r="P94" s="192"/>
      <c r="AB94" s="192"/>
      <c r="AC94" s="192"/>
    </row>
    <row r="95" spans="2:29" s="441" customFormat="1" ht="14.25" x14ac:dyDescent="0.2">
      <c r="B95" s="441">
        <f t="shared" si="19"/>
        <v>2020</v>
      </c>
      <c r="C95" s="442">
        <v>44166</v>
      </c>
      <c r="D95" s="443" t="e">
        <v>#N/A</v>
      </c>
      <c r="E95" s="141">
        <v>3.197546</v>
      </c>
      <c r="F95" s="444"/>
      <c r="G95" s="444">
        <v>3.197546</v>
      </c>
      <c r="H95" s="445"/>
      <c r="I95" s="443" t="e">
        <v>#N/A</v>
      </c>
      <c r="J95" s="141">
        <v>1.4761904761904763</v>
      </c>
      <c r="K95" s="444"/>
      <c r="L95" s="444">
        <v>1.4761904761904763</v>
      </c>
      <c r="M95" s="445"/>
      <c r="O95" s="192"/>
      <c r="P95" s="192"/>
      <c r="AB95" s="192"/>
      <c r="AC95" s="192"/>
    </row>
    <row r="96" spans="2:29" s="441" customFormat="1" ht="14.25" x14ac:dyDescent="0.2">
      <c r="G96" s="444"/>
      <c r="O96" s="192"/>
      <c r="P96" s="192"/>
      <c r="AB96" s="192"/>
      <c r="AC96" s="192"/>
    </row>
    <row r="97" spans="2:29" s="441" customFormat="1" ht="14.25" x14ac:dyDescent="0.2">
      <c r="G97" s="444"/>
      <c r="O97" s="192"/>
      <c r="P97" s="192"/>
      <c r="AB97" s="192"/>
      <c r="AC97" s="192"/>
    </row>
    <row r="98" spans="2:29" s="441" customFormat="1" ht="14.25" x14ac:dyDescent="0.2">
      <c r="G98" s="444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4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4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4"/>
      <c r="O101" s="192"/>
      <c r="P101" s="192"/>
      <c r="AB101" s="192"/>
      <c r="AC101" s="192"/>
    </row>
    <row r="102" spans="2:29" s="441" customFormat="1" ht="14.25" x14ac:dyDescent="0.2">
      <c r="G102" s="444"/>
      <c r="O102" s="192"/>
      <c r="P102" s="192"/>
      <c r="AB102" s="192"/>
      <c r="AC102" s="192"/>
    </row>
    <row r="103" spans="2:29" s="441" customFormat="1" ht="14.25" x14ac:dyDescent="0.2">
      <c r="G103" s="444"/>
      <c r="O103" s="192"/>
      <c r="P103" s="192"/>
      <c r="AB103" s="192"/>
      <c r="AC103" s="192"/>
    </row>
    <row r="104" spans="2:29" s="441" customFormat="1" ht="14.25" x14ac:dyDescent="0.2">
      <c r="G104" s="444"/>
      <c r="O104" s="192"/>
      <c r="P104" s="192"/>
      <c r="AB104" s="192"/>
      <c r="AC104" s="192"/>
    </row>
    <row r="105" spans="2:29" s="441" customFormat="1" ht="14.25" x14ac:dyDescent="0.2">
      <c r="G105" s="444"/>
      <c r="O105" s="192"/>
      <c r="P105" s="192"/>
      <c r="AB105" s="192"/>
      <c r="AC105" s="192"/>
    </row>
    <row r="106" spans="2:29" s="441" customFormat="1" ht="14.25" x14ac:dyDescent="0.2">
      <c r="G106" s="444"/>
      <c r="O106" s="192"/>
      <c r="P106" s="192"/>
      <c r="AB106" s="192"/>
      <c r="AC106" s="192"/>
    </row>
    <row r="107" spans="2:29" s="441" customFormat="1" ht="14.25" x14ac:dyDescent="0.2">
      <c r="G107" s="444"/>
      <c r="O107" s="192"/>
      <c r="P107" s="192"/>
      <c r="AB107" s="192"/>
      <c r="AC107" s="192"/>
    </row>
    <row r="108" spans="2:29" s="441" customFormat="1" ht="14.25" x14ac:dyDescent="0.2">
      <c r="G108" s="444"/>
      <c r="O108" s="192"/>
      <c r="P108" s="192"/>
      <c r="AB108" s="192"/>
      <c r="AC108" s="192"/>
    </row>
    <row r="109" spans="2:29" s="441" customFormat="1" ht="14.25" x14ac:dyDescent="0.2">
      <c r="G109" s="444"/>
      <c r="O109" s="192"/>
      <c r="P109" s="192"/>
      <c r="AB109" s="192"/>
      <c r="AC109" s="192"/>
    </row>
    <row r="110" spans="2:29" s="441" customFormat="1" ht="14.25" x14ac:dyDescent="0.2">
      <c r="G110" s="444"/>
      <c r="O110" s="192"/>
      <c r="P110" s="192"/>
      <c r="AB110" s="192"/>
      <c r="AC110" s="192"/>
    </row>
    <row r="111" spans="2:29" s="441" customFormat="1" ht="14.25" x14ac:dyDescent="0.2">
      <c r="G111" s="444"/>
      <c r="O111" s="192"/>
      <c r="P111" s="192"/>
      <c r="AB111" s="192"/>
      <c r="AC111" s="192"/>
    </row>
    <row r="112" spans="2:29" s="441" customFormat="1" ht="14.25" x14ac:dyDescent="0.2">
      <c r="G112" s="444"/>
      <c r="O112" s="192"/>
      <c r="P112" s="192"/>
      <c r="AB112" s="192"/>
      <c r="AC112" s="192"/>
    </row>
    <row r="113" spans="7:29" s="441" customFormat="1" ht="14.25" x14ac:dyDescent="0.2">
      <c r="G113" s="444"/>
      <c r="O113" s="192"/>
      <c r="P113" s="192"/>
      <c r="AB113" s="192"/>
      <c r="AC113" s="192"/>
    </row>
    <row r="114" spans="7:29" s="441" customFormat="1" ht="14.25" x14ac:dyDescent="0.2">
      <c r="G114" s="444"/>
      <c r="O114" s="192"/>
      <c r="P114" s="192"/>
      <c r="AB114" s="192"/>
      <c r="AC114" s="192"/>
    </row>
    <row r="115" spans="7:29" s="441" customFormat="1" ht="14.25" x14ac:dyDescent="0.2">
      <c r="G115" s="444"/>
      <c r="O115" s="192"/>
      <c r="P115" s="192"/>
      <c r="AB115" s="192"/>
      <c r="AC115" s="192"/>
    </row>
    <row r="116" spans="7:29" s="441" customFormat="1" ht="14.25" x14ac:dyDescent="0.2">
      <c r="G116" s="444"/>
      <c r="O116" s="192"/>
      <c r="P116" s="192"/>
      <c r="AB116" s="192"/>
      <c r="AC116" s="192"/>
    </row>
    <row r="117" spans="7:29" s="441" customFormat="1" ht="14.25" x14ac:dyDescent="0.2">
      <c r="G117" s="444"/>
      <c r="O117" s="192"/>
      <c r="P117" s="192"/>
      <c r="AB117" s="192"/>
      <c r="AC117" s="192"/>
    </row>
    <row r="118" spans="7:29" s="441" customFormat="1" ht="14.25" x14ac:dyDescent="0.2">
      <c r="G118" s="444"/>
      <c r="O118" s="192"/>
      <c r="P118" s="192"/>
      <c r="AB118" s="192"/>
      <c r="AC118" s="192"/>
    </row>
    <row r="119" spans="7:29" s="441" customFormat="1" ht="14.25" x14ac:dyDescent="0.2">
      <c r="G119" s="444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5" spans="1:18" x14ac:dyDescent="0.2">
      <c r="Q5" s="180" t="s">
        <v>369</v>
      </c>
      <c r="R5" s="181"/>
    </row>
    <row r="6" spans="1:18" x14ac:dyDescent="0.2">
      <c r="Q6" s="341" t="s">
        <v>423</v>
      </c>
      <c r="R6" s="216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6" spans="2:11" x14ac:dyDescent="0.2">
      <c r="J26" s="567"/>
      <c r="K26" s="567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  <c r="J27" s="568"/>
      <c r="K27" s="568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1:11" x14ac:dyDescent="0.2">
      <c r="B33" s="55"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1:11" x14ac:dyDescent="0.2">
      <c r="A34">
        <v>2013</v>
      </c>
      <c r="B34" s="55"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1:11" x14ac:dyDescent="0.2">
      <c r="B35" s="55"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1:11" x14ac:dyDescent="0.2">
      <c r="B36" s="55"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1:11" x14ac:dyDescent="0.2">
      <c r="B37" s="55"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1:11" x14ac:dyDescent="0.2">
      <c r="B38" s="55"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1:11" x14ac:dyDescent="0.2">
      <c r="B39" s="55"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1:11" x14ac:dyDescent="0.2">
      <c r="B40" s="55"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1:11" x14ac:dyDescent="0.2">
      <c r="B41" s="55"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1:11" x14ac:dyDescent="0.2">
      <c r="B42" s="55"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1:11" x14ac:dyDescent="0.2">
      <c r="B43" s="55"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1:11" x14ac:dyDescent="0.2">
      <c r="B44" s="55"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1:11" x14ac:dyDescent="0.2">
      <c r="B45" s="55"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1:11" x14ac:dyDescent="0.2">
      <c r="A46">
        <v>2014</v>
      </c>
      <c r="B46" s="55"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1:11" x14ac:dyDescent="0.2">
      <c r="B47" s="55"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1:11" x14ac:dyDescent="0.2">
      <c r="B48" s="55"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1:11" x14ac:dyDescent="0.2">
      <c r="B49" s="55"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1:11" x14ac:dyDescent="0.2">
      <c r="B50" s="55"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1:11" x14ac:dyDescent="0.2">
      <c r="B51" s="55"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1:11" x14ac:dyDescent="0.2">
      <c r="B52" s="55"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1:11" x14ac:dyDescent="0.2">
      <c r="B53" s="55"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1:11" x14ac:dyDescent="0.2">
      <c r="B54" s="55"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1:11" x14ac:dyDescent="0.2">
      <c r="B55" s="55"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1:11" x14ac:dyDescent="0.2">
      <c r="B56" s="55"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1:11" x14ac:dyDescent="0.2">
      <c r="B57" s="55"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1:11" x14ac:dyDescent="0.2">
      <c r="A58">
        <v>2015</v>
      </c>
      <c r="B58" s="55"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1:11" x14ac:dyDescent="0.2">
      <c r="B59" s="55"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1:11" x14ac:dyDescent="0.2">
      <c r="B60" s="55"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1:11" x14ac:dyDescent="0.2">
      <c r="B61" s="55"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1:11" x14ac:dyDescent="0.2">
      <c r="B62" s="55"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1:11" x14ac:dyDescent="0.2">
      <c r="B63" s="55"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1:11" x14ac:dyDescent="0.2">
      <c r="B64" s="55"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1:11" x14ac:dyDescent="0.2">
      <c r="B65" s="55"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1:11" x14ac:dyDescent="0.2">
      <c r="B66" s="55"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1:11" x14ac:dyDescent="0.2">
      <c r="B67" s="55"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1:11" x14ac:dyDescent="0.2">
      <c r="B68" s="55"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1:11" x14ac:dyDescent="0.2">
      <c r="B69" s="55"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1:11" x14ac:dyDescent="0.2">
      <c r="A70">
        <v>2016</v>
      </c>
      <c r="B70" s="55"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1:11" x14ac:dyDescent="0.2">
      <c r="B71" s="55"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1:11" x14ac:dyDescent="0.2">
      <c r="B72" s="55"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1:11" x14ac:dyDescent="0.2">
      <c r="B73" s="55"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1:11" x14ac:dyDescent="0.2">
      <c r="B74" s="55"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1:11" x14ac:dyDescent="0.2">
      <c r="B75" s="55"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1:11" x14ac:dyDescent="0.2">
      <c r="B76" s="55"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1:11" x14ac:dyDescent="0.2">
      <c r="B77" s="101"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1"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1"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1"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1"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1"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1"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1"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1"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1"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1"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1"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1"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1">
        <v>43497</v>
      </c>
      <c r="C90" s="100">
        <v>2.6859999999999999</v>
      </c>
      <c r="D90" s="104">
        <v>2.6859999999999999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1">
        <v>43525</v>
      </c>
      <c r="C91" s="100" t="e">
        <v>#N/A</v>
      </c>
      <c r="D91" s="104">
        <v>2.9069790000000002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1">
        <v>43556</v>
      </c>
      <c r="C92" s="100" t="e">
        <v>#N/A</v>
      </c>
      <c r="D92" s="104">
        <v>2.7956479999999999</v>
      </c>
      <c r="E92" s="104">
        <v>2.8613999999999997</v>
      </c>
      <c r="F92" s="105">
        <v>0.22579709999999995</v>
      </c>
      <c r="G92" s="106">
        <v>13</v>
      </c>
      <c r="H92" s="51">
        <f t="shared" si="2"/>
        <v>2.5877645635506727</v>
      </c>
      <c r="I92" s="51">
        <f t="shared" si="3"/>
        <v>3.1639701985739292</v>
      </c>
      <c r="J92" s="51">
        <f t="shared" si="4"/>
        <v>2.5877645634896314</v>
      </c>
      <c r="K92" s="51">
        <f t="shared" si="5"/>
        <v>3.1639701986485615</v>
      </c>
    </row>
    <row r="93" spans="1:11" x14ac:dyDescent="0.2">
      <c r="B93" s="101">
        <v>43586</v>
      </c>
      <c r="C93" s="100" t="e">
        <v>#N/A</v>
      </c>
      <c r="D93" s="104">
        <v>2.723319</v>
      </c>
      <c r="E93" s="104">
        <v>2.8652000000000002</v>
      </c>
      <c r="F93" s="105">
        <v>0.21095795000000001</v>
      </c>
      <c r="G93" s="106">
        <v>34</v>
      </c>
      <c r="H93" s="51">
        <f t="shared" si="2"/>
        <v>2.4614835694586779</v>
      </c>
      <c r="I93" s="51">
        <f t="shared" si="3"/>
        <v>3.3351313581204938</v>
      </c>
      <c r="J93" s="51">
        <f t="shared" si="4"/>
        <v>2.4614835693709498</v>
      </c>
      <c r="K93" s="51">
        <f t="shared" si="5"/>
        <v>3.3351313582393596</v>
      </c>
    </row>
    <row r="94" spans="1:11" x14ac:dyDescent="0.2">
      <c r="A94">
        <v>2018</v>
      </c>
      <c r="B94" s="101">
        <v>43617</v>
      </c>
      <c r="C94" s="100" t="e">
        <v>#N/A</v>
      </c>
      <c r="D94" s="104">
        <v>2.7298480000000001</v>
      </c>
      <c r="E94" s="104">
        <v>2.9021999999999997</v>
      </c>
      <c r="F94" s="105">
        <v>0.20436769999999999</v>
      </c>
      <c r="G94" s="106">
        <v>56</v>
      </c>
      <c r="H94" s="51">
        <f t="shared" si="2"/>
        <v>2.4028281002982901</v>
      </c>
      <c r="I94" s="51">
        <f t="shared" si="3"/>
        <v>3.5053547271876777</v>
      </c>
      <c r="J94" s="51">
        <f t="shared" si="4"/>
        <v>2.4028281001918175</v>
      </c>
      <c r="K94" s="51">
        <f t="shared" si="5"/>
        <v>3.5053547273430046</v>
      </c>
    </row>
    <row r="95" spans="1:11" x14ac:dyDescent="0.2">
      <c r="B95" s="101">
        <v>43647</v>
      </c>
      <c r="C95" s="100" t="e">
        <v>#N/A</v>
      </c>
      <c r="D95" s="104">
        <v>2.7554979999999998</v>
      </c>
      <c r="E95" s="104">
        <v>2.9434</v>
      </c>
      <c r="F95" s="105">
        <v>0.20014104999999999</v>
      </c>
      <c r="G95" s="106">
        <v>76</v>
      </c>
      <c r="H95" s="51">
        <f t="shared" si="2"/>
        <v>2.3729716017526647</v>
      </c>
      <c r="I95" s="51">
        <f t="shared" si="3"/>
        <v>3.6509512181271386</v>
      </c>
      <c r="J95" s="51">
        <f t="shared" si="4"/>
        <v>2.3729716016327029</v>
      </c>
      <c r="K95" s="51">
        <f t="shared" si="5"/>
        <v>3.6509512183117065</v>
      </c>
    </row>
    <row r="96" spans="1:11" x14ac:dyDescent="0.2">
      <c r="B96" s="101">
        <v>43678</v>
      </c>
      <c r="C96" s="100" t="e">
        <v>#N/A</v>
      </c>
      <c r="D96" s="104">
        <v>2.7605529999999998</v>
      </c>
      <c r="E96" s="104">
        <v>2.9574000000000003</v>
      </c>
      <c r="F96" s="105">
        <v>0.19875472499999999</v>
      </c>
      <c r="G96" s="106">
        <v>98</v>
      </c>
      <c r="H96" s="51">
        <f t="shared" si="2"/>
        <v>2.3195706103933404</v>
      </c>
      <c r="I96" s="51">
        <f t="shared" si="3"/>
        <v>3.7706180276688643</v>
      </c>
      <c r="J96" s="51">
        <f t="shared" si="4"/>
        <v>2.3195706102611058</v>
      </c>
      <c r="K96" s="51">
        <f t="shared" si="5"/>
        <v>3.7706180278838208</v>
      </c>
    </row>
    <row r="97" spans="1:11" x14ac:dyDescent="0.2">
      <c r="B97" s="101">
        <v>43709</v>
      </c>
      <c r="C97" s="100" t="e">
        <v>#N/A</v>
      </c>
      <c r="D97" s="104">
        <v>2.7389250000000001</v>
      </c>
      <c r="E97" s="104">
        <v>2.9437999999999995</v>
      </c>
      <c r="F97" s="105">
        <v>0.1973664</v>
      </c>
      <c r="G97" s="106">
        <v>120</v>
      </c>
      <c r="H97" s="51">
        <f t="shared" si="2"/>
        <v>2.254126392304689</v>
      </c>
      <c r="I97" s="51">
        <f t="shared" si="3"/>
        <v>3.8444864802543974</v>
      </c>
      <c r="J97" s="51">
        <f t="shared" si="4"/>
        <v>2.2541263921634842</v>
      </c>
      <c r="K97" s="51">
        <f t="shared" si="5"/>
        <v>3.8444864804952266</v>
      </c>
    </row>
    <row r="98" spans="1:11" x14ac:dyDescent="0.2">
      <c r="B98" s="101">
        <v>43739</v>
      </c>
      <c r="C98" s="100" t="e">
        <v>#N/A</v>
      </c>
      <c r="D98" s="104">
        <v>2.8670239999999998</v>
      </c>
      <c r="E98" s="104">
        <v>2.9565999999999999</v>
      </c>
      <c r="F98" s="105">
        <v>0.19732215000000003</v>
      </c>
      <c r="G98" s="106">
        <v>140</v>
      </c>
      <c r="H98" s="51">
        <f t="shared" si="2"/>
        <v>2.216163997934407</v>
      </c>
      <c r="I98" s="51">
        <f t="shared" si="3"/>
        <v>3.9444208858855068</v>
      </c>
      <c r="J98" s="51">
        <f t="shared" si="4"/>
        <v>2.2161639977844909</v>
      </c>
      <c r="K98" s="51">
        <f t="shared" si="5"/>
        <v>3.9444208861523333</v>
      </c>
    </row>
    <row r="99" spans="1:11" x14ac:dyDescent="0.2">
      <c r="B99" s="101">
        <v>43770</v>
      </c>
      <c r="C99" s="100" t="e">
        <v>#N/A</v>
      </c>
      <c r="D99" s="104">
        <v>2.9922179999999998</v>
      </c>
      <c r="E99" s="104">
        <v>3.0002000000000004</v>
      </c>
      <c r="F99" s="105">
        <v>0.20831539999999996</v>
      </c>
      <c r="G99" s="106">
        <v>163</v>
      </c>
      <c r="H99" s="51">
        <f t="shared" si="2"/>
        <v>2.160434396326361</v>
      </c>
      <c r="I99" s="51">
        <f t="shared" si="3"/>
        <v>4.1663843416424928</v>
      </c>
      <c r="J99" s="51">
        <f t="shared" si="4"/>
        <v>2.1604343961598804</v>
      </c>
      <c r="K99" s="51">
        <f t="shared" si="5"/>
        <v>4.1663843419635498</v>
      </c>
    </row>
    <row r="100" spans="1:11" x14ac:dyDescent="0.2">
      <c r="B100" s="101">
        <v>43800</v>
      </c>
      <c r="C100" s="100" t="e">
        <v>#N/A</v>
      </c>
      <c r="D100" s="104">
        <v>3.1023999999999998</v>
      </c>
      <c r="E100" s="104">
        <v>3.137</v>
      </c>
      <c r="F100" s="105">
        <v>0.23596233928571425</v>
      </c>
      <c r="G100" s="106">
        <v>183</v>
      </c>
      <c r="H100" s="51">
        <f t="shared" si="2"/>
        <v>2.1152186676906068</v>
      </c>
      <c r="I100" s="51">
        <f t="shared" si="3"/>
        <v>4.6523648596313398</v>
      </c>
      <c r="J100" s="51">
        <f t="shared" si="4"/>
        <v>2.1152186674949793</v>
      </c>
      <c r="K100" s="51">
        <f t="shared" si="5"/>
        <v>4.6523648600616179</v>
      </c>
    </row>
    <row r="101" spans="1:11" x14ac:dyDescent="0.2">
      <c r="B101" s="101">
        <v>43831</v>
      </c>
      <c r="C101" s="100" t="e">
        <v>#N/A</v>
      </c>
      <c r="D101" s="104">
        <v>3.201292</v>
      </c>
      <c r="E101" s="104">
        <v>3.2151999999999994</v>
      </c>
      <c r="F101" s="105">
        <v>0.26966787333333336</v>
      </c>
      <c r="G101" s="106">
        <v>204</v>
      </c>
      <c r="H101" s="51">
        <f t="shared" si="2"/>
        <v>1.9983943284853194</v>
      </c>
      <c r="I101" s="51">
        <f t="shared" si="3"/>
        <v>5.1729085159260331</v>
      </c>
      <c r="J101" s="51">
        <f t="shared" si="4"/>
        <v>1.9983943282623058</v>
      </c>
      <c r="K101" s="51">
        <f t="shared" si="5"/>
        <v>5.1729085165033117</v>
      </c>
    </row>
    <row r="102" spans="1:11" x14ac:dyDescent="0.2">
      <c r="B102" s="101">
        <v>43862</v>
      </c>
      <c r="C102" s="100" t="e">
        <v>#N/A</v>
      </c>
      <c r="D102" s="104">
        <v>3.1302949999999998</v>
      </c>
      <c r="E102" s="104">
        <v>3.1494</v>
      </c>
      <c r="F102" s="105">
        <v>0.29216873809523813</v>
      </c>
      <c r="G102" s="106">
        <v>225</v>
      </c>
      <c r="H102" s="51">
        <f t="shared" si="2"/>
        <v>1.8333003749546175</v>
      </c>
      <c r="I102" s="51">
        <f t="shared" si="3"/>
        <v>5.4103083681775468</v>
      </c>
      <c r="J102" s="51">
        <f t="shared" si="4"/>
        <v>1.8333003747218268</v>
      </c>
      <c r="K102" s="51">
        <f t="shared" si="5"/>
        <v>5.4103083688645421</v>
      </c>
    </row>
    <row r="103" spans="1:11" x14ac:dyDescent="0.2">
      <c r="B103" s="101">
        <v>43891</v>
      </c>
      <c r="C103" s="100" t="e">
        <v>#N/A</v>
      </c>
      <c r="D103" s="104">
        <v>2.849891</v>
      </c>
      <c r="E103" s="104">
        <v>3.0143999999999997</v>
      </c>
      <c r="F103" s="105">
        <v>0.29813596666666664</v>
      </c>
      <c r="G103" s="106">
        <v>244</v>
      </c>
      <c r="H103" s="51">
        <f t="shared" si="2"/>
        <v>1.6962416738896509</v>
      </c>
      <c r="I103" s="51">
        <f t="shared" si="3"/>
        <v>5.3569060941437092</v>
      </c>
      <c r="J103" s="51">
        <f t="shared" si="4"/>
        <v>1.6962416736607731</v>
      </c>
      <c r="K103" s="51">
        <f t="shared" si="5"/>
        <v>5.3569060948665292</v>
      </c>
    </row>
    <row r="104" spans="1:11" x14ac:dyDescent="0.2">
      <c r="B104" s="101">
        <v>43922</v>
      </c>
      <c r="C104" s="100" t="e">
        <v>#N/A</v>
      </c>
      <c r="D104" s="104">
        <v>2.659313</v>
      </c>
      <c r="E104" s="104">
        <v>2.6393999999999997</v>
      </c>
      <c r="F104" s="105">
        <v>0.17679610000000001</v>
      </c>
      <c r="G104" s="106">
        <v>266</v>
      </c>
      <c r="H104" s="51">
        <f t="shared" si="2"/>
        <v>1.848810275702357</v>
      </c>
      <c r="I104" s="51">
        <f t="shared" si="3"/>
        <v>3.7680623326011502</v>
      </c>
      <c r="J104" s="51">
        <f t="shared" si="4"/>
        <v>1.8488102755478983</v>
      </c>
      <c r="K104" s="51">
        <f t="shared" si="5"/>
        <v>3.768062332915953</v>
      </c>
    </row>
    <row r="105" spans="1:11" x14ac:dyDescent="0.2">
      <c r="B105" s="101">
        <v>43952</v>
      </c>
      <c r="C105" s="100" t="e">
        <v>#N/A</v>
      </c>
      <c r="D105" s="104">
        <v>2.5970780000000002</v>
      </c>
      <c r="E105" s="104">
        <v>2.5859999999999999</v>
      </c>
      <c r="F105" s="105">
        <v>0.16200272500000001</v>
      </c>
      <c r="G105" s="106">
        <v>287</v>
      </c>
      <c r="H105" s="51">
        <f t="shared" si="2"/>
        <v>1.8427508317880115</v>
      </c>
      <c r="I105" s="51">
        <f t="shared" si="3"/>
        <v>3.629028886944663</v>
      </c>
      <c r="J105" s="51">
        <f t="shared" si="4"/>
        <v>1.8427508316414782</v>
      </c>
      <c r="K105" s="51">
        <f t="shared" si="5"/>
        <v>3.6290288872332392</v>
      </c>
    </row>
    <row r="106" spans="1:11" x14ac:dyDescent="0.2">
      <c r="A106">
        <v>2019</v>
      </c>
      <c r="B106" s="101">
        <v>43983</v>
      </c>
      <c r="C106" s="100" t="e">
        <v>#N/A</v>
      </c>
      <c r="D106" s="104">
        <v>2.5699399999999999</v>
      </c>
      <c r="E106" s="104">
        <v>2.6078000000000001</v>
      </c>
      <c r="F106" s="105">
        <v>0.15579709999999999</v>
      </c>
      <c r="G106" s="106">
        <v>307</v>
      </c>
      <c r="H106" s="51">
        <f t="shared" si="2"/>
        <v>1.86166432736193</v>
      </c>
      <c r="I106" s="51">
        <f t="shared" si="3"/>
        <v>3.652979079014107</v>
      </c>
      <c r="J106" s="51">
        <f t="shared" si="4"/>
        <v>1.8616643272146862</v>
      </c>
      <c r="K106" s="51">
        <f t="shared" si="5"/>
        <v>3.6529790793030315</v>
      </c>
    </row>
    <row r="107" spans="1:11" x14ac:dyDescent="0.2">
      <c r="B107" s="101">
        <v>44013</v>
      </c>
      <c r="C107" s="100" t="e">
        <v>#N/A</v>
      </c>
      <c r="D107" s="104">
        <v>2.6760350000000002</v>
      </c>
      <c r="E107" s="104">
        <v>2.6323999999999996</v>
      </c>
      <c r="F107" s="105">
        <v>0.15252387499999998</v>
      </c>
      <c r="G107" s="106">
        <v>329</v>
      </c>
      <c r="H107" s="51">
        <f t="shared" si="2"/>
        <v>1.8707191437653623</v>
      </c>
      <c r="I107" s="51">
        <f t="shared" si="3"/>
        <v>3.7042063652870514</v>
      </c>
      <c r="J107" s="51">
        <f t="shared" si="4"/>
        <v>1.8707191436154107</v>
      </c>
      <c r="K107" s="51">
        <f t="shared" si="5"/>
        <v>3.7042063655839703</v>
      </c>
    </row>
    <row r="108" spans="1:11" x14ac:dyDescent="0.2">
      <c r="B108" s="101">
        <v>44044</v>
      </c>
      <c r="C108" s="100" t="e">
        <v>#N/A</v>
      </c>
      <c r="D108" s="104">
        <v>2.6405249999999998</v>
      </c>
      <c r="E108" s="104">
        <v>2.6332</v>
      </c>
      <c r="F108" s="105">
        <v>0.15005535</v>
      </c>
      <c r="G108" s="106">
        <v>351</v>
      </c>
      <c r="H108" s="51">
        <f t="shared" si="2"/>
        <v>1.8609762875037865</v>
      </c>
      <c r="I108" s="51">
        <f t="shared" si="3"/>
        <v>3.7258627563173032</v>
      </c>
      <c r="J108" s="51">
        <f t="shared" si="4"/>
        <v>1.8609762873522024</v>
      </c>
      <c r="K108" s="51">
        <f t="shared" si="5"/>
        <v>3.7258627566207894</v>
      </c>
    </row>
    <row r="109" spans="1:11" x14ac:dyDescent="0.2">
      <c r="B109" s="101">
        <v>44075</v>
      </c>
      <c r="C109" s="100" t="e">
        <v>#N/A</v>
      </c>
      <c r="D109" s="104">
        <v>2.6333489999999999</v>
      </c>
      <c r="E109" s="104">
        <v>2.6154000000000002</v>
      </c>
      <c r="F109" s="105">
        <v>0.14903127499999999</v>
      </c>
      <c r="G109" s="106">
        <v>372</v>
      </c>
      <c r="H109" s="51">
        <f t="shared" si="2"/>
        <v>1.834046343428283</v>
      </c>
      <c r="I109" s="51">
        <f t="shared" si="3"/>
        <v>3.7296315791092653</v>
      </c>
      <c r="J109" s="51">
        <f t="shared" si="4"/>
        <v>1.8340463432755383</v>
      </c>
      <c r="K109" s="51">
        <f t="shared" si="5"/>
        <v>3.7296315794198796</v>
      </c>
    </row>
    <row r="110" spans="1:11" x14ac:dyDescent="0.2">
      <c r="B110" s="101">
        <v>44105</v>
      </c>
      <c r="C110" s="100" t="e">
        <v>#N/A</v>
      </c>
      <c r="D110" s="104">
        <v>2.743134</v>
      </c>
      <c r="E110" s="104">
        <v>2.6358000000000001</v>
      </c>
      <c r="F110" s="105">
        <v>0.14834450000000002</v>
      </c>
      <c r="G110" s="106">
        <v>393</v>
      </c>
      <c r="H110" s="51">
        <f t="shared" si="2"/>
        <v>1.8332597939677595</v>
      </c>
      <c r="I110" s="51">
        <f t="shared" si="3"/>
        <v>3.7896656343308108</v>
      </c>
      <c r="J110" s="51">
        <f t="shared" si="4"/>
        <v>1.8332597938115529</v>
      </c>
      <c r="K110" s="51">
        <f t="shared" si="5"/>
        <v>3.7896656346537161</v>
      </c>
    </row>
    <row r="111" spans="1:11" x14ac:dyDescent="0.2">
      <c r="B111" s="101">
        <v>44136</v>
      </c>
      <c r="C111" s="100" t="e">
        <v>#N/A</v>
      </c>
      <c r="D111" s="104">
        <v>2.9061900000000001</v>
      </c>
      <c r="E111" s="104">
        <v>2.6792000000000002</v>
      </c>
      <c r="F111" s="105">
        <v>0.14818902500000003</v>
      </c>
      <c r="G111" s="106">
        <v>415</v>
      </c>
      <c r="H111" s="51">
        <f t="shared" si="2"/>
        <v>1.8455803285969192</v>
      </c>
      <c r="I111" s="51">
        <f t="shared" si="3"/>
        <v>3.8893525948323675</v>
      </c>
      <c r="J111" s="51">
        <f t="shared" si="4"/>
        <v>1.845580328435491</v>
      </c>
      <c r="K111" s="51">
        <f t="shared" si="5"/>
        <v>3.8893525951725594</v>
      </c>
    </row>
    <row r="112" spans="1:11" x14ac:dyDescent="0.2">
      <c r="B112" s="107">
        <v>44166</v>
      </c>
      <c r="C112" s="100" t="e">
        <v>#N/A</v>
      </c>
      <c r="D112" s="108">
        <v>3.0789019999999998</v>
      </c>
      <c r="E112" s="108">
        <v>2.8253999999999997</v>
      </c>
      <c r="F112" s="109">
        <v>0.149962175</v>
      </c>
      <c r="G112" s="76">
        <v>435</v>
      </c>
      <c r="H112" s="53">
        <f t="shared" si="2"/>
        <v>1.9203045967149366</v>
      </c>
      <c r="I112" s="53">
        <f t="shared" si="3"/>
        <v>4.1570931890994345</v>
      </c>
      <c r="J112" s="51">
        <f t="shared" si="4"/>
        <v>1.9203045965409149</v>
      </c>
      <c r="K112" s="51">
        <f t="shared" si="5"/>
        <v>4.157093189476158</v>
      </c>
    </row>
    <row r="113" spans="2:13" x14ac:dyDescent="0.2">
      <c r="B113" s="32" t="s">
        <v>550</v>
      </c>
    </row>
    <row r="114" spans="2:13" ht="12.75" customHeight="1" x14ac:dyDescent="0.2">
      <c r="B114" s="565" t="s">
        <v>548</v>
      </c>
      <c r="C114" s="565"/>
      <c r="D114" s="565"/>
      <c r="E114" s="565"/>
      <c r="F114" s="565"/>
      <c r="G114" s="565"/>
      <c r="H114" s="565"/>
      <c r="I114" s="565"/>
      <c r="J114" s="565"/>
      <c r="K114" s="565"/>
      <c r="L114" s="565"/>
      <c r="M114" s="565"/>
    </row>
    <row r="115" spans="2:13" x14ac:dyDescent="0.2">
      <c r="B115" s="565"/>
      <c r="C115" s="565"/>
      <c r="D115" s="565"/>
      <c r="E115" s="565"/>
      <c r="F115" s="565"/>
      <c r="G115" s="565"/>
      <c r="H115" s="565"/>
      <c r="I115" s="565"/>
      <c r="J115" s="565"/>
      <c r="K115" s="565"/>
      <c r="L115" s="565"/>
      <c r="M115" s="565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62" t="s">
        <v>422</v>
      </c>
      <c r="R6" s="463" t="s">
        <v>298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4" t="s">
        <v>423</v>
      </c>
      <c r="R7" s="465" t="s">
        <v>300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66"/>
      <c r="E24" s="566"/>
      <c r="F24" s="566"/>
      <c r="G24" s="566"/>
      <c r="H24" s="566"/>
      <c r="I24" s="32"/>
      <c r="J24" s="566"/>
      <c r="K24" s="566"/>
      <c r="L24" s="566"/>
      <c r="M24" s="566"/>
    </row>
    <row r="25" spans="1:29" s="393" customFormat="1" x14ac:dyDescent="0.25">
      <c r="D25" s="438" t="s">
        <v>542</v>
      </c>
      <c r="E25" s="438" t="s">
        <v>301</v>
      </c>
      <c r="F25" s="472" t="s">
        <v>543</v>
      </c>
      <c r="G25" s="472" t="s">
        <v>498</v>
      </c>
      <c r="H25" s="438"/>
      <c r="I25" s="439" t="s">
        <v>540</v>
      </c>
      <c r="J25" s="438" t="s">
        <v>242</v>
      </c>
      <c r="K25" s="472" t="s">
        <v>541</v>
      </c>
      <c r="L25" s="472" t="s">
        <v>498</v>
      </c>
      <c r="O25" s="461"/>
      <c r="P25" s="461"/>
      <c r="AB25" s="461"/>
      <c r="AC25" s="461"/>
    </row>
    <row r="26" spans="1:29" x14ac:dyDescent="0.25">
      <c r="B26" s="131">
        <f t="shared" ref="B26:B73" si="0">YEAR(C26)</f>
        <v>2015</v>
      </c>
      <c r="C26" s="134">
        <v>42005</v>
      </c>
      <c r="D26" s="135">
        <v>9.5</v>
      </c>
      <c r="E26" s="141" t="e">
        <v>#N/A</v>
      </c>
      <c r="F26" s="140"/>
      <c r="G26" s="545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2.3674710000000001</v>
      </c>
      <c r="J38" s="141" t="e">
        <v>#N/A</v>
      </c>
      <c r="K38" s="140"/>
      <c r="L38" s="140">
        <v>2.3674710000000001</v>
      </c>
      <c r="M38" s="138"/>
    </row>
    <row r="39" spans="2:13" x14ac:dyDescent="0.25">
      <c r="B39" s="131">
        <f t="shared" si="0"/>
        <v>2016</v>
      </c>
      <c r="C39" s="134"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2.0625930000000001</v>
      </c>
      <c r="J39" s="141" t="e">
        <v>#N/A</v>
      </c>
      <c r="K39" s="149">
        <f t="shared" ref="K39" si="4">AVERAGEIF($B$26:$B$97,B39,$L$26:$L$97)</f>
        <v>2.6079685833333328</v>
      </c>
      <c r="L39" s="140">
        <v>2.0625930000000001</v>
      </c>
      <c r="M39" s="138"/>
    </row>
    <row r="40" spans="2:13" x14ac:dyDescent="0.25">
      <c r="B40" s="131">
        <f t="shared" si="0"/>
        <v>2016</v>
      </c>
      <c r="C40" s="134"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1.7929729999999999</v>
      </c>
      <c r="J40" s="141" t="e">
        <v>#N/A</v>
      </c>
      <c r="K40" s="140">
        <f t="shared" ref="K40:K48" si="6">AVERAGEIF($B$26:$B$97,B40,$L$26:$L$97)</f>
        <v>2.6079685833333328</v>
      </c>
      <c r="L40" s="140">
        <v>1.7929729999999999</v>
      </c>
      <c r="M40" s="138"/>
    </row>
    <row r="41" spans="2:13" x14ac:dyDescent="0.25">
      <c r="B41" s="131">
        <f t="shared" si="0"/>
        <v>2016</v>
      </c>
      <c r="C41" s="134"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1.9879290000000001</v>
      </c>
      <c r="J41" s="141" t="e">
        <v>#N/A</v>
      </c>
      <c r="K41" s="140">
        <f t="shared" si="6"/>
        <v>2.6079685833333328</v>
      </c>
      <c r="L41" s="140">
        <v>1.9879290000000001</v>
      </c>
      <c r="M41" s="138"/>
    </row>
    <row r="42" spans="2:13" x14ac:dyDescent="0.25">
      <c r="B42" s="131">
        <f t="shared" si="0"/>
        <v>2016</v>
      </c>
      <c r="C42" s="134"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1.9931140000000001</v>
      </c>
      <c r="J42" s="141" t="e">
        <v>#N/A</v>
      </c>
      <c r="K42" s="140">
        <f t="shared" si="6"/>
        <v>2.6079685833333328</v>
      </c>
      <c r="L42" s="140">
        <v>1.9931140000000001</v>
      </c>
      <c r="M42" s="138"/>
    </row>
    <row r="43" spans="2:13" x14ac:dyDescent="0.25">
      <c r="B43" s="131">
        <f t="shared" si="0"/>
        <v>2016</v>
      </c>
      <c r="C43" s="134"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2.6827190000000001</v>
      </c>
      <c r="J43" s="141" t="e">
        <v>#N/A</v>
      </c>
      <c r="K43" s="140">
        <f t="shared" si="6"/>
        <v>2.6079685833333328</v>
      </c>
      <c r="L43" s="140">
        <v>2.6827190000000001</v>
      </c>
      <c r="M43" s="138"/>
    </row>
    <row r="44" spans="2:13" x14ac:dyDescent="0.25">
      <c r="B44" s="131">
        <f t="shared" si="0"/>
        <v>2016</v>
      </c>
      <c r="C44" s="134"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2.9264139999999998</v>
      </c>
      <c r="J44" s="141" t="e">
        <v>#N/A</v>
      </c>
      <c r="K44" s="140">
        <f t="shared" si="6"/>
        <v>2.6079685833333328</v>
      </c>
      <c r="L44" s="140">
        <v>2.9264139999999998</v>
      </c>
      <c r="M44" s="138"/>
    </row>
    <row r="45" spans="2:13" x14ac:dyDescent="0.25">
      <c r="B45" s="131">
        <f t="shared" si="0"/>
        <v>2016</v>
      </c>
      <c r="C45" s="134"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2.9264139999999998</v>
      </c>
      <c r="J45" s="141" t="e">
        <v>#N/A</v>
      </c>
      <c r="K45" s="140">
        <f t="shared" si="6"/>
        <v>2.6079685833333328</v>
      </c>
      <c r="L45" s="140">
        <v>2.9264139999999998</v>
      </c>
      <c r="M45" s="138"/>
    </row>
    <row r="46" spans="2:13" x14ac:dyDescent="0.25">
      <c r="B46" s="131">
        <f t="shared" si="0"/>
        <v>2016</v>
      </c>
      <c r="C46" s="134"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3.1027040000000001</v>
      </c>
      <c r="J46" s="141" t="e">
        <v>#N/A</v>
      </c>
      <c r="K46" s="140">
        <f t="shared" si="6"/>
        <v>2.6079685833333328</v>
      </c>
      <c r="L46" s="140">
        <v>3.1027040000000001</v>
      </c>
      <c r="M46" s="138"/>
    </row>
    <row r="47" spans="2:13" x14ac:dyDescent="0.25">
      <c r="B47" s="131">
        <f t="shared" si="0"/>
        <v>2016</v>
      </c>
      <c r="C47" s="134"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3.0871490000000001</v>
      </c>
      <c r="J47" s="141" t="e">
        <v>#N/A</v>
      </c>
      <c r="K47" s="140">
        <f t="shared" si="6"/>
        <v>2.6079685833333328</v>
      </c>
      <c r="L47" s="140">
        <v>3.0871490000000001</v>
      </c>
      <c r="M47" s="138"/>
    </row>
    <row r="48" spans="2:13" x14ac:dyDescent="0.25">
      <c r="B48" s="131">
        <f t="shared" si="0"/>
        <v>2016</v>
      </c>
      <c r="C48" s="134"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2.6422759999999998</v>
      </c>
      <c r="J48" s="141" t="e">
        <v>#N/A</v>
      </c>
      <c r="K48" s="149">
        <f t="shared" si="6"/>
        <v>2.6079685833333328</v>
      </c>
      <c r="L48" s="140">
        <v>2.6422759999999998</v>
      </c>
      <c r="M48" s="138"/>
    </row>
    <row r="49" spans="2:13" x14ac:dyDescent="0.25">
      <c r="B49" s="131">
        <f t="shared" si="0"/>
        <v>2016</v>
      </c>
      <c r="C49" s="134"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3.7238669999999998</v>
      </c>
      <c r="J49" s="141" t="e">
        <v>#N/A</v>
      </c>
      <c r="K49" s="140"/>
      <c r="L49" s="140">
        <v>3.7238669999999998</v>
      </c>
      <c r="M49" s="138"/>
    </row>
    <row r="50" spans="2:13" x14ac:dyDescent="0.25">
      <c r="B50" s="131">
        <f t="shared" si="0"/>
        <v>2017</v>
      </c>
      <c r="C50" s="134"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3.82653</v>
      </c>
      <c r="J62" s="141" t="e">
        <v>#N/A</v>
      </c>
      <c r="K62" s="140"/>
      <c r="L62" s="140">
        <v>3.82653</v>
      </c>
      <c r="M62" s="138"/>
    </row>
    <row r="63" spans="2:13" x14ac:dyDescent="0.25">
      <c r="B63" s="131">
        <f t="shared" si="0"/>
        <v>2018</v>
      </c>
      <c r="C63" s="134">
        <v>43132</v>
      </c>
      <c r="D63" s="135">
        <v>9.6300000000000008</v>
      </c>
      <c r="E63" s="141" t="e">
        <v>#N/A</v>
      </c>
      <c r="F63" s="140">
        <f t="shared" ref="F63:F72" si="11">AVERAGEIF($B$26:$B$97,B63,$G$26:$G$97)</f>
        <v>12.808333333333332</v>
      </c>
      <c r="G63" s="140">
        <v>9.6300000000000008</v>
      </c>
      <c r="H63" s="138"/>
      <c r="I63" s="135">
        <v>2.7687900000000001</v>
      </c>
      <c r="J63" s="141" t="e">
        <v>#N/A</v>
      </c>
      <c r="K63" s="149">
        <f t="shared" ref="K63" si="12">AVERAGEIF($B$26:$B$97,B63,$L$26:$L$97)</f>
        <v>3.2676734166666663</v>
      </c>
      <c r="L63" s="140">
        <v>2.7687900000000001</v>
      </c>
      <c r="M63" s="138"/>
    </row>
    <row r="64" spans="2:13" x14ac:dyDescent="0.25">
      <c r="B64" s="131">
        <f t="shared" si="0"/>
        <v>2018</v>
      </c>
      <c r="C64" s="134">
        <v>43160</v>
      </c>
      <c r="D64" s="135">
        <v>9.7799999999999994</v>
      </c>
      <c r="E64" s="141" t="e">
        <v>#N/A</v>
      </c>
      <c r="F64" s="140">
        <f t="shared" si="11"/>
        <v>12.808333333333332</v>
      </c>
      <c r="G64" s="140">
        <v>9.7799999999999994</v>
      </c>
      <c r="H64" s="138"/>
      <c r="I64" s="135">
        <v>2.7926410000000002</v>
      </c>
      <c r="J64" s="141" t="e">
        <v>#N/A</v>
      </c>
      <c r="K64" s="140">
        <f t="shared" ref="K64:K72" si="13">AVERAGEIF($B$26:$B$97,B64,$L$26:$L$97)</f>
        <v>3.2676734166666663</v>
      </c>
      <c r="L64" s="140">
        <v>2.7926410000000002</v>
      </c>
      <c r="M64" s="138"/>
    </row>
    <row r="65" spans="2:13" x14ac:dyDescent="0.25">
      <c r="B65" s="131">
        <f t="shared" si="0"/>
        <v>2018</v>
      </c>
      <c r="C65" s="134">
        <v>43191</v>
      </c>
      <c r="D65" s="135">
        <v>10.039999999999999</v>
      </c>
      <c r="E65" s="141" t="e">
        <v>#N/A</v>
      </c>
      <c r="F65" s="150">
        <f t="shared" si="11"/>
        <v>12.808333333333332</v>
      </c>
      <c r="G65" s="140">
        <v>10.039999999999999</v>
      </c>
      <c r="H65" s="138"/>
      <c r="I65" s="135">
        <v>2.8994520000000001</v>
      </c>
      <c r="J65" s="141" t="e">
        <v>#N/A</v>
      </c>
      <c r="K65" s="140">
        <f t="shared" si="13"/>
        <v>3.2676734166666663</v>
      </c>
      <c r="L65" s="140">
        <v>2.8994520000000001</v>
      </c>
      <c r="M65" s="138"/>
    </row>
    <row r="66" spans="2:13" x14ac:dyDescent="0.25">
      <c r="B66" s="131">
        <f t="shared" si="0"/>
        <v>2018</v>
      </c>
      <c r="C66" s="134">
        <v>43221</v>
      </c>
      <c r="D66" s="135">
        <v>13.64</v>
      </c>
      <c r="E66" s="141" t="e">
        <v>#N/A</v>
      </c>
      <c r="F66" s="150">
        <f t="shared" si="11"/>
        <v>12.808333333333332</v>
      </c>
      <c r="G66" s="140">
        <v>13.64</v>
      </c>
      <c r="H66" s="138"/>
      <c r="I66" s="135">
        <v>2.9036</v>
      </c>
      <c r="J66" s="141" t="e">
        <v>#N/A</v>
      </c>
      <c r="K66" s="140">
        <f t="shared" si="13"/>
        <v>3.2676734166666663</v>
      </c>
      <c r="L66" s="140">
        <v>2.9036</v>
      </c>
      <c r="M66" s="138"/>
    </row>
    <row r="67" spans="2:13" x14ac:dyDescent="0.25">
      <c r="B67" s="131">
        <f t="shared" si="0"/>
        <v>2018</v>
      </c>
      <c r="C67" s="134">
        <v>43252</v>
      </c>
      <c r="D67" s="135">
        <v>16.510000000000002</v>
      </c>
      <c r="E67" s="141" t="e">
        <v>#N/A</v>
      </c>
      <c r="F67" s="150">
        <f t="shared" si="11"/>
        <v>12.808333333333332</v>
      </c>
      <c r="G67" s="140">
        <v>16.510000000000002</v>
      </c>
      <c r="H67" s="138"/>
      <c r="I67" s="135">
        <v>3.0767790000000002</v>
      </c>
      <c r="J67" s="141" t="e">
        <v>#N/A</v>
      </c>
      <c r="K67" s="140">
        <f t="shared" si="13"/>
        <v>3.2676734166666663</v>
      </c>
      <c r="L67" s="140">
        <v>3.0767790000000002</v>
      </c>
      <c r="M67" s="138"/>
    </row>
    <row r="68" spans="2:13" x14ac:dyDescent="0.25">
      <c r="B68" s="131">
        <f t="shared" si="0"/>
        <v>2018</v>
      </c>
      <c r="C68" s="134">
        <v>43282</v>
      </c>
      <c r="D68" s="135">
        <v>17.920000000000002</v>
      </c>
      <c r="E68" s="141" t="e">
        <v>#N/A</v>
      </c>
      <c r="F68" s="150">
        <f t="shared" si="11"/>
        <v>12.808333333333332</v>
      </c>
      <c r="G68" s="140">
        <v>17.920000000000002</v>
      </c>
      <c r="H68" s="138"/>
      <c r="I68" s="135">
        <v>2.937821</v>
      </c>
      <c r="J68" s="141" t="e">
        <v>#N/A</v>
      </c>
      <c r="K68" s="140">
        <f t="shared" si="13"/>
        <v>3.2676734166666663</v>
      </c>
      <c r="L68" s="140">
        <v>2.937821</v>
      </c>
      <c r="M68" s="138"/>
    </row>
    <row r="69" spans="2:13" x14ac:dyDescent="0.25">
      <c r="B69" s="131">
        <f t="shared" si="0"/>
        <v>2018</v>
      </c>
      <c r="C69" s="134">
        <v>43313</v>
      </c>
      <c r="D69" s="135">
        <v>18.63</v>
      </c>
      <c r="E69" s="141" t="e">
        <v>#N/A</v>
      </c>
      <c r="F69" s="150">
        <f t="shared" si="11"/>
        <v>12.808333333333332</v>
      </c>
      <c r="G69" s="140">
        <v>18.63</v>
      </c>
      <c r="H69" s="138"/>
      <c r="I69" s="135">
        <v>3.070557</v>
      </c>
      <c r="J69" s="141" t="e">
        <v>#N/A</v>
      </c>
      <c r="K69" s="140">
        <f t="shared" si="13"/>
        <v>3.2676734166666663</v>
      </c>
      <c r="L69" s="140">
        <v>3.070557</v>
      </c>
      <c r="M69" s="138"/>
    </row>
    <row r="70" spans="2:13" x14ac:dyDescent="0.25">
      <c r="B70" s="131">
        <f t="shared" si="0"/>
        <v>2018</v>
      </c>
      <c r="C70" s="134">
        <v>43344</v>
      </c>
      <c r="D70" s="135">
        <v>17.32</v>
      </c>
      <c r="E70" s="141" t="e">
        <v>#N/A</v>
      </c>
      <c r="F70" s="150">
        <f t="shared" si="11"/>
        <v>12.808333333333332</v>
      </c>
      <c r="G70" s="140">
        <v>17.32</v>
      </c>
      <c r="H70" s="138"/>
      <c r="I70" s="135">
        <v>3.1058150000000002</v>
      </c>
      <c r="J70" s="141" t="e">
        <v>#N/A</v>
      </c>
      <c r="K70" s="140">
        <f t="shared" si="13"/>
        <v>3.2676734166666663</v>
      </c>
      <c r="L70" s="140">
        <v>3.1058150000000002</v>
      </c>
      <c r="M70" s="138"/>
    </row>
    <row r="71" spans="2:13" x14ac:dyDescent="0.25">
      <c r="B71" s="131">
        <f t="shared" si="0"/>
        <v>2018</v>
      </c>
      <c r="C71" s="134">
        <v>43374</v>
      </c>
      <c r="D71" s="135">
        <v>12.26</v>
      </c>
      <c r="E71" s="141" t="e">
        <v>#N/A</v>
      </c>
      <c r="F71" s="150">
        <f t="shared" si="11"/>
        <v>12.808333333333332</v>
      </c>
      <c r="G71" s="140">
        <v>12.26</v>
      </c>
      <c r="H71" s="138"/>
      <c r="I71" s="135">
        <v>3.3972120000000001</v>
      </c>
      <c r="J71" s="141" t="e">
        <v>#N/A</v>
      </c>
      <c r="K71" s="140">
        <f t="shared" si="13"/>
        <v>3.2676734166666663</v>
      </c>
      <c r="L71" s="140">
        <v>3.3972120000000001</v>
      </c>
      <c r="M71" s="138"/>
    </row>
    <row r="72" spans="2:13" x14ac:dyDescent="0.25">
      <c r="B72" s="131">
        <f t="shared" si="0"/>
        <v>2018</v>
      </c>
      <c r="C72" s="134">
        <v>43405</v>
      </c>
      <c r="D72" s="135">
        <v>9.43</v>
      </c>
      <c r="E72" s="141" t="e">
        <v>#N/A</v>
      </c>
      <c r="F72" s="140">
        <f t="shared" si="11"/>
        <v>12.808333333333332</v>
      </c>
      <c r="G72" s="140">
        <v>9.43</v>
      </c>
      <c r="H72" s="138"/>
      <c r="I72" s="135">
        <v>4.2423669999999998</v>
      </c>
      <c r="J72" s="141" t="e">
        <v>#N/A</v>
      </c>
      <c r="K72" s="149">
        <f t="shared" si="13"/>
        <v>3.2676734166666663</v>
      </c>
      <c r="L72" s="140">
        <v>4.2423669999999998</v>
      </c>
      <c r="M72" s="138"/>
    </row>
    <row r="73" spans="2:13" x14ac:dyDescent="0.25">
      <c r="B73" s="131">
        <f t="shared" si="0"/>
        <v>2018</v>
      </c>
      <c r="C73" s="134"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4.1905169999999998</v>
      </c>
      <c r="J73" s="141" t="e">
        <v>#N/A</v>
      </c>
      <c r="K73" s="140"/>
      <c r="L73" s="140">
        <v>4.1905169999999998</v>
      </c>
      <c r="M73" s="138"/>
    </row>
    <row r="74" spans="2:13" x14ac:dyDescent="0.25">
      <c r="B74" s="131">
        <f t="shared" ref="B74:B97" si="14">YEAR(C74)</f>
        <v>2019</v>
      </c>
      <c r="C74" s="134">
        <v>43466</v>
      </c>
      <c r="D74" s="135">
        <v>9.6241090000000007</v>
      </c>
      <c r="E74" s="141" t="e">
        <v>#N/A</v>
      </c>
      <c r="F74" s="140"/>
      <c r="G74" s="140">
        <v>9.6241090000000007</v>
      </c>
      <c r="H74" s="138"/>
      <c r="I74" s="135">
        <v>3.2240329999999999</v>
      </c>
      <c r="J74" s="141" t="e">
        <v>#N/A</v>
      </c>
      <c r="K74" s="140"/>
      <c r="L74" s="140">
        <v>3.2240329999999999</v>
      </c>
      <c r="M74" s="138"/>
    </row>
    <row r="75" spans="2:13" x14ac:dyDescent="0.25">
      <c r="B75" s="131">
        <f t="shared" si="14"/>
        <v>2019</v>
      </c>
      <c r="C75" s="134">
        <v>43497</v>
      </c>
      <c r="D75" s="135">
        <v>9.5985130000000005</v>
      </c>
      <c r="E75" s="141">
        <v>9.5985130000000005</v>
      </c>
      <c r="F75" s="140">
        <f t="shared" ref="F75" si="15">AVERAGEIF($B$26:$B$97,B75,$G$26:$G$97)</f>
        <v>12.504704166666665</v>
      </c>
      <c r="G75" s="140">
        <v>9.5985130000000005</v>
      </c>
      <c r="H75" s="138"/>
      <c r="I75" s="135">
        <v>2.7853819999999998</v>
      </c>
      <c r="J75" s="141">
        <v>2.7853819999999998</v>
      </c>
      <c r="K75" s="149">
        <f t="shared" ref="K75" si="16">AVERAGEIF($B$26:$B$97,B75,$L$26:$L$97)</f>
        <v>2.9526339166666666</v>
      </c>
      <c r="L75" s="140">
        <v>2.7853819999999998</v>
      </c>
      <c r="M75" s="138"/>
    </row>
    <row r="76" spans="2:13" x14ac:dyDescent="0.25">
      <c r="B76" s="131">
        <f t="shared" si="14"/>
        <v>2019</v>
      </c>
      <c r="C76" s="134">
        <v>43525</v>
      </c>
      <c r="D76" s="135" t="e">
        <v>#N/A</v>
      </c>
      <c r="E76" s="141">
        <v>9.6449859999999994</v>
      </c>
      <c r="F76" s="140">
        <f t="shared" ref="F76:F84" si="17">AVERAGEIF($B$26:$B$97,B76,$G$26:$G$97)</f>
        <v>12.504704166666665</v>
      </c>
      <c r="G76" s="140">
        <v>9.6449859999999994</v>
      </c>
      <c r="H76" s="138"/>
      <c r="I76" s="135" t="e">
        <v>#N/A</v>
      </c>
      <c r="J76" s="141">
        <v>3.0145369999999998</v>
      </c>
      <c r="K76" s="140">
        <f t="shared" ref="K76:K84" si="18">AVERAGEIF($B$26:$B$97,B76,$L$26:$L$97)</f>
        <v>2.9526339166666666</v>
      </c>
      <c r="L76" s="140">
        <v>3.0145369999999998</v>
      </c>
      <c r="M76" s="138"/>
    </row>
    <row r="77" spans="2:13" x14ac:dyDescent="0.25">
      <c r="B77" s="131">
        <f t="shared" si="14"/>
        <v>2019</v>
      </c>
      <c r="C77" s="134">
        <v>43556</v>
      </c>
      <c r="D77" s="135" t="e">
        <v>#N/A</v>
      </c>
      <c r="E77" s="141">
        <v>10.504670000000001</v>
      </c>
      <c r="F77" s="140">
        <f t="shared" si="17"/>
        <v>12.504704166666665</v>
      </c>
      <c r="G77" s="140">
        <v>10.504670000000001</v>
      </c>
      <c r="H77" s="138"/>
      <c r="I77" s="135" t="e">
        <v>#N/A</v>
      </c>
      <c r="J77" s="141">
        <v>2.8990870000000002</v>
      </c>
      <c r="K77" s="140">
        <f t="shared" si="18"/>
        <v>2.9526339166666666</v>
      </c>
      <c r="L77" s="140">
        <v>2.8990870000000002</v>
      </c>
      <c r="M77" s="138"/>
    </row>
    <row r="78" spans="2:13" x14ac:dyDescent="0.25">
      <c r="B78" s="131">
        <f t="shared" si="14"/>
        <v>2019</v>
      </c>
      <c r="C78" s="134">
        <v>43586</v>
      </c>
      <c r="D78" s="135" t="e">
        <v>#N/A</v>
      </c>
      <c r="E78" s="141">
        <v>12.55588</v>
      </c>
      <c r="F78" s="140">
        <f t="shared" si="17"/>
        <v>12.504704166666665</v>
      </c>
      <c r="G78" s="140">
        <v>12.55588</v>
      </c>
      <c r="H78" s="138"/>
      <c r="I78" s="135" t="e">
        <v>#N/A</v>
      </c>
      <c r="J78" s="141">
        <v>2.8240820000000002</v>
      </c>
      <c r="K78" s="140">
        <f t="shared" si="18"/>
        <v>2.9526339166666666</v>
      </c>
      <c r="L78" s="140">
        <v>2.8240820000000002</v>
      </c>
      <c r="M78" s="138"/>
    </row>
    <row r="79" spans="2:13" x14ac:dyDescent="0.25">
      <c r="B79" s="131">
        <f t="shared" si="14"/>
        <v>2019</v>
      </c>
      <c r="C79" s="134">
        <v>43617</v>
      </c>
      <c r="D79" s="135" t="e">
        <v>#N/A</v>
      </c>
      <c r="E79" s="141">
        <v>14.882860000000001</v>
      </c>
      <c r="F79" s="140">
        <f t="shared" si="17"/>
        <v>12.504704166666665</v>
      </c>
      <c r="G79" s="140">
        <v>14.882860000000001</v>
      </c>
      <c r="H79" s="138"/>
      <c r="I79" s="135" t="e">
        <v>#N/A</v>
      </c>
      <c r="J79" s="141">
        <v>2.8308529999999998</v>
      </c>
      <c r="K79" s="140">
        <f t="shared" si="18"/>
        <v>2.9526339166666666</v>
      </c>
      <c r="L79" s="140">
        <v>2.8308529999999998</v>
      </c>
      <c r="M79" s="138"/>
    </row>
    <row r="80" spans="2:13" x14ac:dyDescent="0.25">
      <c r="B80" s="131">
        <f t="shared" si="14"/>
        <v>2019</v>
      </c>
      <c r="C80" s="134">
        <v>43647</v>
      </c>
      <c r="D80" s="135" t="e">
        <v>#N/A</v>
      </c>
      <c r="E80" s="141">
        <v>16.317460000000001</v>
      </c>
      <c r="F80" s="140">
        <f t="shared" si="17"/>
        <v>12.504704166666665</v>
      </c>
      <c r="G80" s="140">
        <v>16.317460000000001</v>
      </c>
      <c r="H80" s="138"/>
      <c r="I80" s="135" t="e">
        <v>#N/A</v>
      </c>
      <c r="J80" s="141">
        <v>2.8574510000000002</v>
      </c>
      <c r="K80" s="140">
        <f t="shared" si="18"/>
        <v>2.9526339166666666</v>
      </c>
      <c r="L80" s="140">
        <v>2.8574510000000002</v>
      </c>
      <c r="M80" s="138"/>
    </row>
    <row r="81" spans="2:13" x14ac:dyDescent="0.25">
      <c r="B81" s="131">
        <f t="shared" si="14"/>
        <v>2019</v>
      </c>
      <c r="C81" s="134">
        <v>43678</v>
      </c>
      <c r="D81" s="135" t="e">
        <v>#N/A</v>
      </c>
      <c r="E81" s="141">
        <v>17.125530000000001</v>
      </c>
      <c r="F81" s="140">
        <f t="shared" si="17"/>
        <v>12.504704166666665</v>
      </c>
      <c r="G81" s="140">
        <v>17.125530000000001</v>
      </c>
      <c r="H81" s="138"/>
      <c r="I81" s="135" t="e">
        <v>#N/A</v>
      </c>
      <c r="J81" s="141">
        <v>2.8626939999999998</v>
      </c>
      <c r="K81" s="140">
        <f t="shared" si="18"/>
        <v>2.9526339166666666</v>
      </c>
      <c r="L81" s="140">
        <v>2.8626939999999998</v>
      </c>
      <c r="M81" s="138"/>
    </row>
    <row r="82" spans="2:13" x14ac:dyDescent="0.25">
      <c r="B82" s="131">
        <f t="shared" si="14"/>
        <v>2019</v>
      </c>
      <c r="C82" s="134">
        <v>43709</v>
      </c>
      <c r="D82" s="135" t="e">
        <v>#N/A</v>
      </c>
      <c r="E82" s="141">
        <v>16.14188</v>
      </c>
      <c r="F82" s="140">
        <f t="shared" si="17"/>
        <v>12.504704166666665</v>
      </c>
      <c r="G82" s="140">
        <v>16.14188</v>
      </c>
      <c r="H82" s="138"/>
      <c r="I82" s="135" t="e">
        <v>#N/A</v>
      </c>
      <c r="J82" s="141">
        <v>2.840265</v>
      </c>
      <c r="K82" s="140">
        <f t="shared" si="18"/>
        <v>2.9526339166666666</v>
      </c>
      <c r="L82" s="140">
        <v>2.840265</v>
      </c>
      <c r="M82" s="138"/>
    </row>
    <row r="83" spans="2:13" x14ac:dyDescent="0.25">
      <c r="B83" s="131">
        <f t="shared" si="14"/>
        <v>2019</v>
      </c>
      <c r="C83" s="134">
        <v>43739</v>
      </c>
      <c r="D83" s="135" t="e">
        <v>#N/A</v>
      </c>
      <c r="E83" s="141">
        <v>13.11265</v>
      </c>
      <c r="F83" s="140">
        <f t="shared" si="17"/>
        <v>12.504704166666665</v>
      </c>
      <c r="G83" s="140">
        <v>13.11265</v>
      </c>
      <c r="H83" s="138"/>
      <c r="I83" s="135" t="e">
        <v>#N/A</v>
      </c>
      <c r="J83" s="141">
        <v>2.9731040000000002</v>
      </c>
      <c r="K83" s="140">
        <f t="shared" si="18"/>
        <v>2.9526339166666666</v>
      </c>
      <c r="L83" s="140">
        <v>2.9731040000000002</v>
      </c>
      <c r="M83" s="138"/>
    </row>
    <row r="84" spans="2:13" x14ac:dyDescent="0.25">
      <c r="B84" s="131">
        <f t="shared" si="14"/>
        <v>2019</v>
      </c>
      <c r="C84" s="134">
        <v>43770</v>
      </c>
      <c r="D84" s="135" t="e">
        <v>#N/A</v>
      </c>
      <c r="E84" s="141">
        <v>10.709820000000001</v>
      </c>
      <c r="F84" s="140">
        <f t="shared" si="17"/>
        <v>12.504704166666665</v>
      </c>
      <c r="G84" s="140">
        <v>10.709820000000001</v>
      </c>
      <c r="H84" s="138"/>
      <c r="I84" s="135" t="e">
        <v>#N/A</v>
      </c>
      <c r="J84" s="141">
        <v>3.1029300000000002</v>
      </c>
      <c r="K84" s="149">
        <f t="shared" si="18"/>
        <v>2.9526339166666666</v>
      </c>
      <c r="L84" s="140">
        <v>3.1029300000000002</v>
      </c>
      <c r="M84" s="138"/>
    </row>
    <row r="85" spans="2:13" x14ac:dyDescent="0.25">
      <c r="B85" s="131">
        <f t="shared" si="14"/>
        <v>2019</v>
      </c>
      <c r="C85" s="134">
        <v>43800</v>
      </c>
      <c r="D85" s="135" t="e">
        <v>#N/A</v>
      </c>
      <c r="E85" s="141">
        <v>9.8380919999999996</v>
      </c>
      <c r="F85" s="140"/>
      <c r="G85" s="140">
        <v>9.8380919999999996</v>
      </c>
      <c r="H85" s="138"/>
      <c r="I85" s="135" t="e">
        <v>#N/A</v>
      </c>
      <c r="J85" s="141">
        <v>3.2171889999999999</v>
      </c>
      <c r="K85" s="140"/>
      <c r="L85" s="140">
        <v>3.2171889999999999</v>
      </c>
      <c r="M85" s="138"/>
    </row>
    <row r="86" spans="2:13" x14ac:dyDescent="0.25">
      <c r="B86" s="131">
        <f t="shared" si="14"/>
        <v>2020</v>
      </c>
      <c r="C86" s="134">
        <v>43831</v>
      </c>
      <c r="D86" s="135" t="e">
        <v>#N/A</v>
      </c>
      <c r="E86" s="141">
        <v>9.6866040000000009</v>
      </c>
      <c r="F86" s="140"/>
      <c r="G86" s="140">
        <v>9.6866040000000009</v>
      </c>
      <c r="H86" s="138"/>
      <c r="I86" s="135" t="e">
        <v>#N/A</v>
      </c>
      <c r="J86" s="141">
        <v>3.3197399999999999</v>
      </c>
      <c r="K86" s="140"/>
      <c r="L86" s="140">
        <v>3.3197399999999999</v>
      </c>
      <c r="M86" s="138"/>
    </row>
    <row r="87" spans="2:13" x14ac:dyDescent="0.25">
      <c r="B87" s="131">
        <f t="shared" si="14"/>
        <v>2020</v>
      </c>
      <c r="C87" s="134">
        <v>43862</v>
      </c>
      <c r="D87" s="135" t="e">
        <v>#N/A</v>
      </c>
      <c r="E87" s="141">
        <v>9.8397469999999991</v>
      </c>
      <c r="F87" s="149">
        <f t="shared" ref="F87" si="19">AVERAGEIF($B$26:$B$97,B87,$G$26:$G$97)</f>
        <v>12.748043333333333</v>
      </c>
      <c r="G87" s="140">
        <v>9.8397469999999991</v>
      </c>
      <c r="H87" s="138"/>
      <c r="I87" s="135" t="e">
        <v>#N/A</v>
      </c>
      <c r="J87" s="141">
        <v>3.2461150000000001</v>
      </c>
      <c r="K87" s="149">
        <f t="shared" ref="K87" si="20">AVERAGEIF($B$26:$B$97,B87,$L$26:$L$97)</f>
        <v>2.9110269166666662</v>
      </c>
      <c r="L87" s="140">
        <v>3.2461150000000001</v>
      </c>
      <c r="M87" s="138"/>
    </row>
    <row r="88" spans="2:13" x14ac:dyDescent="0.25">
      <c r="B88" s="131">
        <f t="shared" si="14"/>
        <v>2020</v>
      </c>
      <c r="C88" s="134">
        <v>43891</v>
      </c>
      <c r="D88" s="135" t="e">
        <v>#N/A</v>
      </c>
      <c r="E88" s="141">
        <v>10.14603</v>
      </c>
      <c r="F88" s="140">
        <f t="shared" ref="F88:F96" si="21">AVERAGEIF($B$26:$B$97,B88,$G$26:$G$97)</f>
        <v>12.748043333333333</v>
      </c>
      <c r="G88" s="140">
        <v>10.14603</v>
      </c>
      <c r="H88" s="138"/>
      <c r="I88" s="135" t="e">
        <v>#N/A</v>
      </c>
      <c r="J88" s="141">
        <v>2.9553370000000001</v>
      </c>
      <c r="K88" s="140">
        <f t="shared" ref="K88:K96" si="22">AVERAGEIF($B$26:$B$97,B88,$L$26:$L$97)</f>
        <v>2.9110269166666662</v>
      </c>
      <c r="L88" s="140">
        <v>2.9553370000000001</v>
      </c>
      <c r="M88" s="138"/>
    </row>
    <row r="89" spans="2:13" x14ac:dyDescent="0.25">
      <c r="B89" s="131">
        <f t="shared" si="14"/>
        <v>2020</v>
      </c>
      <c r="C89" s="134">
        <v>43922</v>
      </c>
      <c r="D89" s="135" t="e">
        <v>#N/A</v>
      </c>
      <c r="E89" s="141">
        <v>10.957879999999999</v>
      </c>
      <c r="F89" s="140">
        <f t="shared" si="21"/>
        <v>12.748043333333333</v>
      </c>
      <c r="G89" s="140">
        <v>10.957879999999999</v>
      </c>
      <c r="H89" s="138"/>
      <c r="I89" s="135" t="e">
        <v>#N/A</v>
      </c>
      <c r="J89" s="141">
        <v>2.7577069999999999</v>
      </c>
      <c r="K89" s="140">
        <f t="shared" si="22"/>
        <v>2.9110269166666662</v>
      </c>
      <c r="L89" s="140">
        <v>2.7577069999999999</v>
      </c>
      <c r="M89" s="138"/>
    </row>
    <row r="90" spans="2:13" x14ac:dyDescent="0.25">
      <c r="B90" s="131">
        <f t="shared" si="14"/>
        <v>2020</v>
      </c>
      <c r="C90" s="134">
        <v>43952</v>
      </c>
      <c r="D90" s="135" t="e">
        <v>#N/A</v>
      </c>
      <c r="E90" s="141">
        <v>12.94595</v>
      </c>
      <c r="F90" s="140">
        <f t="shared" si="21"/>
        <v>12.748043333333333</v>
      </c>
      <c r="G90" s="140">
        <v>12.94595</v>
      </c>
      <c r="H90" s="138"/>
      <c r="I90" s="135" t="e">
        <v>#N/A</v>
      </c>
      <c r="J90" s="141">
        <v>2.6931699999999998</v>
      </c>
      <c r="K90" s="140">
        <f t="shared" si="22"/>
        <v>2.9110269166666662</v>
      </c>
      <c r="L90" s="140">
        <v>2.6931699999999998</v>
      </c>
      <c r="M90" s="138"/>
    </row>
    <row r="91" spans="2:13" x14ac:dyDescent="0.25">
      <c r="B91" s="131">
        <f t="shared" si="14"/>
        <v>2020</v>
      </c>
      <c r="C91" s="134">
        <v>43983</v>
      </c>
      <c r="D91" s="135" t="e">
        <v>#N/A</v>
      </c>
      <c r="E91" s="141">
        <v>15.242789999999999</v>
      </c>
      <c r="F91" s="140">
        <f t="shared" si="21"/>
        <v>12.748043333333333</v>
      </c>
      <c r="G91" s="140">
        <v>15.242789999999999</v>
      </c>
      <c r="H91" s="138"/>
      <c r="I91" s="135" t="e">
        <v>#N/A</v>
      </c>
      <c r="J91" s="141">
        <v>2.665028</v>
      </c>
      <c r="K91" s="140">
        <f t="shared" si="22"/>
        <v>2.9110269166666662</v>
      </c>
      <c r="L91" s="140">
        <v>2.665028</v>
      </c>
      <c r="M91" s="138"/>
    </row>
    <row r="92" spans="2:13" x14ac:dyDescent="0.25">
      <c r="B92" s="131">
        <f t="shared" si="14"/>
        <v>2020</v>
      </c>
      <c r="C92" s="134">
        <v>44013</v>
      </c>
      <c r="D92" s="135" t="e">
        <v>#N/A</v>
      </c>
      <c r="E92" s="141">
        <v>16.612459999999999</v>
      </c>
      <c r="F92" s="140">
        <f t="shared" si="21"/>
        <v>12.748043333333333</v>
      </c>
      <c r="G92" s="140">
        <v>16.612459999999999</v>
      </c>
      <c r="H92" s="138"/>
      <c r="I92" s="135" t="e">
        <v>#N/A</v>
      </c>
      <c r="J92" s="141">
        <v>2.775048</v>
      </c>
      <c r="K92" s="140">
        <f t="shared" si="22"/>
        <v>2.9110269166666662</v>
      </c>
      <c r="L92" s="140">
        <v>2.775048</v>
      </c>
      <c r="M92" s="138"/>
    </row>
    <row r="93" spans="2:13" x14ac:dyDescent="0.25">
      <c r="B93" s="131">
        <f t="shared" si="14"/>
        <v>2020</v>
      </c>
      <c r="C93" s="134">
        <v>44044</v>
      </c>
      <c r="D93" s="135" t="e">
        <v>#N/A</v>
      </c>
      <c r="E93" s="141">
        <v>17.370850000000001</v>
      </c>
      <c r="F93" s="140">
        <f t="shared" si="21"/>
        <v>12.748043333333333</v>
      </c>
      <c r="G93" s="140">
        <v>17.370850000000001</v>
      </c>
      <c r="H93" s="138"/>
      <c r="I93" s="135" t="e">
        <v>#N/A</v>
      </c>
      <c r="J93" s="141">
        <v>2.7382240000000002</v>
      </c>
      <c r="K93" s="140">
        <f t="shared" si="22"/>
        <v>2.9110269166666662</v>
      </c>
      <c r="L93" s="140">
        <v>2.7382240000000002</v>
      </c>
      <c r="M93" s="138"/>
    </row>
    <row r="94" spans="2:13" x14ac:dyDescent="0.25">
      <c r="B94" s="131">
        <f t="shared" si="14"/>
        <v>2020</v>
      </c>
      <c r="C94" s="134">
        <v>44075</v>
      </c>
      <c r="D94" s="135" t="e">
        <v>#N/A</v>
      </c>
      <c r="E94" s="141">
        <v>16.340990000000001</v>
      </c>
      <c r="F94" s="140">
        <f t="shared" si="21"/>
        <v>12.748043333333333</v>
      </c>
      <c r="G94" s="140">
        <v>16.340990000000001</v>
      </c>
      <c r="H94" s="138"/>
      <c r="I94" s="135" t="e">
        <v>#N/A</v>
      </c>
      <c r="J94" s="141">
        <v>2.7307830000000002</v>
      </c>
      <c r="K94" s="140">
        <f t="shared" si="22"/>
        <v>2.9110269166666662</v>
      </c>
      <c r="L94" s="140">
        <v>2.7307830000000002</v>
      </c>
      <c r="M94" s="138"/>
    </row>
    <row r="95" spans="2:13" x14ac:dyDescent="0.25">
      <c r="B95" s="131">
        <f t="shared" si="14"/>
        <v>2020</v>
      </c>
      <c r="C95" s="134">
        <v>44105</v>
      </c>
      <c r="D95" s="135" t="e">
        <v>#N/A</v>
      </c>
      <c r="E95" s="141">
        <v>13.21102</v>
      </c>
      <c r="F95" s="140">
        <f t="shared" si="21"/>
        <v>12.748043333333333</v>
      </c>
      <c r="G95" s="140">
        <v>13.21102</v>
      </c>
      <c r="H95" s="138"/>
      <c r="I95" s="135" t="e">
        <v>#N/A</v>
      </c>
      <c r="J95" s="141">
        <v>2.84463</v>
      </c>
      <c r="K95" s="140">
        <f t="shared" si="22"/>
        <v>2.9110269166666662</v>
      </c>
      <c r="L95" s="140">
        <v>2.84463</v>
      </c>
      <c r="M95" s="138"/>
    </row>
    <row r="96" spans="2:13" x14ac:dyDescent="0.25">
      <c r="B96" s="131">
        <f t="shared" si="14"/>
        <v>2020</v>
      </c>
      <c r="C96" s="134">
        <v>44136</v>
      </c>
      <c r="D96" s="135" t="e">
        <v>#N/A</v>
      </c>
      <c r="E96" s="141">
        <v>10.738020000000001</v>
      </c>
      <c r="F96" s="149">
        <f t="shared" si="21"/>
        <v>12.748043333333333</v>
      </c>
      <c r="G96" s="140">
        <v>10.738020000000001</v>
      </c>
      <c r="H96" s="138"/>
      <c r="I96" s="135" t="e">
        <v>#N/A</v>
      </c>
      <c r="J96" s="141">
        <v>3.013719</v>
      </c>
      <c r="K96" s="149">
        <f t="shared" si="22"/>
        <v>2.9110269166666662</v>
      </c>
      <c r="L96" s="140">
        <v>3.013719</v>
      </c>
      <c r="M96" s="138"/>
    </row>
    <row r="97" spans="2:13" x14ac:dyDescent="0.25">
      <c r="B97" s="131">
        <f t="shared" si="14"/>
        <v>2020</v>
      </c>
      <c r="C97" s="134">
        <v>44166</v>
      </c>
      <c r="D97" s="135" t="e">
        <v>#N/A</v>
      </c>
      <c r="E97" s="141">
        <v>9.8841789999999996</v>
      </c>
      <c r="F97" s="140"/>
      <c r="G97" s="140">
        <v>9.8841789999999996</v>
      </c>
      <c r="H97" s="138"/>
      <c r="I97" s="135" t="e">
        <v>#N/A</v>
      </c>
      <c r="J97" s="141">
        <v>3.192822</v>
      </c>
      <c r="K97" s="140"/>
      <c r="L97" s="140">
        <v>3.192822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">
        <v>552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">
        <v>549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369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507</v>
      </c>
      <c r="R6" s="204" t="s">
        <v>318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506</v>
      </c>
      <c r="R7" s="204" t="s">
        <v>319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505</v>
      </c>
      <c r="R8" s="248" t="s">
        <v>320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6"/>
      <c r="D26" s="466"/>
      <c r="E26" s="471" t="s">
        <v>36</v>
      </c>
    </row>
    <row r="27" spans="1:13" x14ac:dyDescent="0.2">
      <c r="A27" s="123" t="s">
        <v>509</v>
      </c>
      <c r="D27" s="123" t="s">
        <v>508</v>
      </c>
      <c r="E27" s="469" t="s">
        <v>507</v>
      </c>
      <c r="F27" s="468"/>
      <c r="G27" s="469" t="s">
        <v>506</v>
      </c>
      <c r="H27" s="468"/>
      <c r="I27" s="469" t="s">
        <v>505</v>
      </c>
      <c r="J27" s="470" t="s">
        <v>234</v>
      </c>
      <c r="K27" s="470" t="s">
        <v>233</v>
      </c>
    </row>
    <row r="28" spans="1:13" x14ac:dyDescent="0.2">
      <c r="A28" s="16" t="s">
        <v>553</v>
      </c>
      <c r="B28" s="570" t="str">
        <f>LEFT(A28,4)</f>
        <v>2014</v>
      </c>
      <c r="C28" s="179" t="str">
        <f t="shared" ref="C28:C55" si="0">RIGHT(A28,2)</f>
        <v>Q1</v>
      </c>
      <c r="D28" s="80">
        <v>41640</v>
      </c>
      <c r="E28" s="321">
        <v>92.624993721999999</v>
      </c>
      <c r="G28" s="6">
        <v>92.928463765000004</v>
      </c>
      <c r="I28" s="6">
        <v>0.30347004293000002</v>
      </c>
      <c r="J28" s="165">
        <f>+IF(I28&gt;0,+I28,0)*-1</f>
        <v>-0.30347004293000002</v>
      </c>
      <c r="K28" s="165">
        <f>+IF(I28&lt;0,+I28,0)*-1</f>
        <v>0</v>
      </c>
    </row>
    <row r="29" spans="1:13" x14ac:dyDescent="0.2">
      <c r="A29" s="16" t="s">
        <v>554</v>
      </c>
      <c r="B29" s="569"/>
      <c r="C29" s="179" t="str">
        <f t="shared" si="0"/>
        <v>Q2</v>
      </c>
      <c r="D29" s="80">
        <v>41730</v>
      </c>
      <c r="E29" s="6">
        <v>93.286630076999998</v>
      </c>
      <c r="G29" s="6">
        <v>93.275012700999994</v>
      </c>
      <c r="I29" s="6">
        <v>-1.1617376314E-2</v>
      </c>
      <c r="J29" s="165">
        <f t="shared" ref="J29:J55" si="1">+IF(I29&gt;0,+I29,0)*-1</f>
        <v>0</v>
      </c>
      <c r="K29" s="165">
        <f t="shared" ref="K29:K55" si="2">+IF(I29&lt;0,+I29,0)*-1</f>
        <v>1.1617376314E-2</v>
      </c>
    </row>
    <row r="30" spans="1:13" x14ac:dyDescent="0.2">
      <c r="A30" s="16" t="s">
        <v>555</v>
      </c>
      <c r="B30" s="569"/>
      <c r="C30" s="179" t="str">
        <f t="shared" si="0"/>
        <v>Q3</v>
      </c>
      <c r="D30" s="80">
        <v>41821</v>
      </c>
      <c r="E30" s="6">
        <v>94.588638500000002</v>
      </c>
      <c r="G30" s="6">
        <v>94.370443597999994</v>
      </c>
      <c r="I30" s="6">
        <v>-0.21819490184000001</v>
      </c>
      <c r="J30" s="165">
        <f t="shared" si="1"/>
        <v>0</v>
      </c>
      <c r="K30" s="165">
        <f t="shared" si="2"/>
        <v>0.21819490184000001</v>
      </c>
    </row>
    <row r="31" spans="1:13" x14ac:dyDescent="0.2">
      <c r="A31" s="16" t="s">
        <v>556</v>
      </c>
      <c r="B31" s="569"/>
      <c r="C31" s="179" t="str">
        <f t="shared" si="0"/>
        <v>Q4</v>
      </c>
      <c r="D31" s="80">
        <v>41913</v>
      </c>
      <c r="E31" s="6">
        <v>96.168406946000005</v>
      </c>
      <c r="G31" s="6">
        <v>94.895366659999993</v>
      </c>
      <c r="I31" s="6">
        <v>-1.2730402853</v>
      </c>
      <c r="J31" s="165">
        <f t="shared" si="1"/>
        <v>0</v>
      </c>
      <c r="K31" s="165">
        <f t="shared" si="2"/>
        <v>1.2730402853</v>
      </c>
    </row>
    <row r="32" spans="1:13" x14ac:dyDescent="0.2">
      <c r="A32" s="16" t="s">
        <v>557</v>
      </c>
      <c r="B32" s="569" t="str">
        <f>LEFT(A32,4)</f>
        <v>2015</v>
      </c>
      <c r="C32" s="179" t="str">
        <f t="shared" si="0"/>
        <v>Q1</v>
      </c>
      <c r="D32" s="80">
        <v>42005</v>
      </c>
      <c r="E32" s="6">
        <v>95.677785462000003</v>
      </c>
      <c r="G32" s="6">
        <v>94.527261953999997</v>
      </c>
      <c r="I32" s="6">
        <v>-1.1505235081</v>
      </c>
      <c r="J32" s="165">
        <f t="shared" si="1"/>
        <v>0</v>
      </c>
      <c r="K32" s="165">
        <f t="shared" si="2"/>
        <v>1.1505235081</v>
      </c>
    </row>
    <row r="33" spans="1:11" x14ac:dyDescent="0.2">
      <c r="A33" s="3" t="s">
        <v>558</v>
      </c>
      <c r="B33" s="569"/>
      <c r="C33" s="179" t="str">
        <f t="shared" si="0"/>
        <v>Q2</v>
      </c>
      <c r="D33" s="80">
        <v>42095</v>
      </c>
      <c r="E33" s="6">
        <v>96.747558815000005</v>
      </c>
      <c r="G33" s="6">
        <v>95.360734366000003</v>
      </c>
      <c r="I33" s="6">
        <v>-1.3868244490999999</v>
      </c>
      <c r="J33" s="165">
        <f t="shared" si="1"/>
        <v>0</v>
      </c>
      <c r="K33" s="165">
        <f t="shared" si="2"/>
        <v>1.3868244490999999</v>
      </c>
    </row>
    <row r="34" spans="1:11" x14ac:dyDescent="0.2">
      <c r="A34" s="3" t="s">
        <v>559</v>
      </c>
      <c r="B34" s="569"/>
      <c r="C34" s="179" t="str">
        <f t="shared" si="0"/>
        <v>Q3</v>
      </c>
      <c r="D34" s="80">
        <v>42186</v>
      </c>
      <c r="E34" s="6">
        <v>97.666281378999997</v>
      </c>
      <c r="G34" s="6">
        <v>97.044538324000001</v>
      </c>
      <c r="I34" s="6">
        <v>-0.62174305541999997</v>
      </c>
      <c r="J34" s="165">
        <f t="shared" si="1"/>
        <v>0</v>
      </c>
      <c r="K34" s="165">
        <f t="shared" si="2"/>
        <v>0.62174305541999997</v>
      </c>
    </row>
    <row r="35" spans="1:11" x14ac:dyDescent="0.2">
      <c r="A35" s="3" t="s">
        <v>560</v>
      </c>
      <c r="B35" s="569"/>
      <c r="C35" s="179" t="str">
        <f t="shared" si="0"/>
        <v>Q4</v>
      </c>
      <c r="D35" s="80">
        <v>42278</v>
      </c>
      <c r="E35" s="6">
        <v>97.829785594000001</v>
      </c>
      <c r="G35" s="6">
        <v>96.475884782999998</v>
      </c>
      <c r="I35" s="6">
        <v>-1.3539008104000001</v>
      </c>
      <c r="J35" s="165">
        <f t="shared" si="1"/>
        <v>0</v>
      </c>
      <c r="K35" s="165">
        <f t="shared" si="2"/>
        <v>1.3539008104000001</v>
      </c>
    </row>
    <row r="36" spans="1:11" x14ac:dyDescent="0.2">
      <c r="A36" s="3" t="s">
        <v>561</v>
      </c>
      <c r="B36" s="569" t="str">
        <f>LEFT(A36,4)</f>
        <v>2016</v>
      </c>
      <c r="C36" s="179" t="str">
        <f t="shared" si="0"/>
        <v>Q1</v>
      </c>
      <c r="D36" s="80">
        <v>42370</v>
      </c>
      <c r="E36" s="6">
        <v>97.237870075000004</v>
      </c>
      <c r="G36" s="6">
        <v>96.098757702</v>
      </c>
      <c r="I36" s="6">
        <v>-1.1391123727000001</v>
      </c>
      <c r="J36" s="165">
        <f t="shared" si="1"/>
        <v>0</v>
      </c>
      <c r="K36" s="165">
        <f t="shared" si="2"/>
        <v>1.1391123727000001</v>
      </c>
    </row>
    <row r="37" spans="1:11" x14ac:dyDescent="0.2">
      <c r="A37" s="3" t="s">
        <v>562</v>
      </c>
      <c r="B37" s="569"/>
      <c r="C37" s="179" t="str">
        <f t="shared" si="0"/>
        <v>Q2</v>
      </c>
      <c r="D37" s="80">
        <v>42461</v>
      </c>
      <c r="E37" s="6">
        <v>96.584885170999996</v>
      </c>
      <c r="G37" s="6">
        <v>96.548356939000001</v>
      </c>
      <c r="I37" s="6">
        <v>-3.6528231898000002E-2</v>
      </c>
      <c r="J37" s="165">
        <f t="shared" si="1"/>
        <v>0</v>
      </c>
      <c r="K37" s="165">
        <f t="shared" si="2"/>
        <v>3.6528231898000002E-2</v>
      </c>
    </row>
    <row r="38" spans="1:11" x14ac:dyDescent="0.2">
      <c r="A38" s="3" t="s">
        <v>563</v>
      </c>
      <c r="B38" s="569"/>
      <c r="C38" s="179" t="str">
        <f t="shared" si="0"/>
        <v>Q3</v>
      </c>
      <c r="D38" s="80">
        <v>42552</v>
      </c>
      <c r="E38" s="6">
        <v>97.183231594000006</v>
      </c>
      <c r="G38" s="6">
        <v>97.504883008999997</v>
      </c>
      <c r="I38" s="6">
        <v>0.32165141540999997</v>
      </c>
      <c r="J38" s="165">
        <f t="shared" si="1"/>
        <v>-0.32165141540999997</v>
      </c>
      <c r="K38" s="165">
        <f t="shared" si="2"/>
        <v>0</v>
      </c>
    </row>
    <row r="39" spans="1:11" x14ac:dyDescent="0.2">
      <c r="A39" s="3" t="s">
        <v>564</v>
      </c>
      <c r="B39" s="569"/>
      <c r="C39" s="179" t="str">
        <f t="shared" si="0"/>
        <v>Q4</v>
      </c>
      <c r="D39" s="80">
        <v>42644</v>
      </c>
      <c r="E39" s="6">
        <v>98.550133844000001</v>
      </c>
      <c r="G39" s="6">
        <v>97.571239695000003</v>
      </c>
      <c r="I39" s="6">
        <v>-0.97889414853000001</v>
      </c>
      <c r="J39" s="165">
        <f t="shared" si="1"/>
        <v>0</v>
      </c>
      <c r="K39" s="165">
        <f t="shared" si="2"/>
        <v>0.97889414853000001</v>
      </c>
    </row>
    <row r="40" spans="1:11" x14ac:dyDescent="0.2">
      <c r="A40" s="3" t="s">
        <v>565</v>
      </c>
      <c r="B40" s="569" t="str">
        <f>LEFT(A40,4)</f>
        <v>2017</v>
      </c>
      <c r="C40" s="179" t="str">
        <f t="shared" si="0"/>
        <v>Q1</v>
      </c>
      <c r="D40" s="80">
        <v>42736</v>
      </c>
      <c r="E40" s="6">
        <v>97.13637722</v>
      </c>
      <c r="G40" s="6">
        <v>96.784858077999999</v>
      </c>
      <c r="I40" s="6">
        <v>-0.35151914220000002</v>
      </c>
      <c r="J40" s="165">
        <f t="shared" si="1"/>
        <v>0</v>
      </c>
      <c r="K40" s="165">
        <f t="shared" si="2"/>
        <v>0.35151914220000002</v>
      </c>
    </row>
    <row r="41" spans="1:11" x14ac:dyDescent="0.2">
      <c r="A41" s="3" t="s">
        <v>566</v>
      </c>
      <c r="B41" s="569"/>
      <c r="C41" s="179" t="str">
        <f t="shared" si="0"/>
        <v>Q2</v>
      </c>
      <c r="D41" s="80">
        <v>42826</v>
      </c>
      <c r="E41" s="6">
        <v>97.454070694999999</v>
      </c>
      <c r="G41" s="6">
        <v>98.575296945999995</v>
      </c>
      <c r="I41" s="6">
        <v>1.1212262514</v>
      </c>
      <c r="J41" s="165">
        <f t="shared" si="1"/>
        <v>-1.1212262514</v>
      </c>
      <c r="K41" s="165">
        <f t="shared" si="2"/>
        <v>0</v>
      </c>
    </row>
    <row r="42" spans="1:11" x14ac:dyDescent="0.2">
      <c r="A42" s="3" t="s">
        <v>567</v>
      </c>
      <c r="B42" s="569"/>
      <c r="C42" s="179" t="str">
        <f t="shared" si="0"/>
        <v>Q3</v>
      </c>
      <c r="D42" s="80">
        <v>42917</v>
      </c>
      <c r="E42" s="6">
        <v>98.511625617000007</v>
      </c>
      <c r="G42" s="6">
        <v>99.053682957000007</v>
      </c>
      <c r="I42" s="6">
        <v>0.54205733977000004</v>
      </c>
      <c r="J42" s="165">
        <f t="shared" si="1"/>
        <v>-0.54205733977000004</v>
      </c>
      <c r="K42" s="165">
        <f t="shared" si="2"/>
        <v>0</v>
      </c>
    </row>
    <row r="43" spans="1:11" x14ac:dyDescent="0.2">
      <c r="A43" s="3" t="s">
        <v>568</v>
      </c>
      <c r="B43" s="569"/>
      <c r="C43" s="179" t="str">
        <f t="shared" si="0"/>
        <v>Q4</v>
      </c>
      <c r="D43" s="80">
        <v>43009</v>
      </c>
      <c r="E43" s="6">
        <v>99.054851759000002</v>
      </c>
      <c r="G43" s="6">
        <v>99.384123411999994</v>
      </c>
      <c r="I43" s="6">
        <v>0.32927165315000001</v>
      </c>
      <c r="J43" s="165">
        <f t="shared" si="1"/>
        <v>-0.32927165315000001</v>
      </c>
      <c r="K43" s="165">
        <f t="shared" si="2"/>
        <v>0</v>
      </c>
    </row>
    <row r="44" spans="1:11" x14ac:dyDescent="0.2">
      <c r="A44" s="3" t="s">
        <v>569</v>
      </c>
      <c r="B44" s="569" t="str">
        <f>LEFT(A44,4)</f>
        <v>2018</v>
      </c>
      <c r="C44" s="179" t="str">
        <f t="shared" si="0"/>
        <v>Q1</v>
      </c>
      <c r="D44" s="80">
        <v>43101</v>
      </c>
      <c r="E44" s="6">
        <v>99.144332915999996</v>
      </c>
      <c r="G44" s="6">
        <v>99.071389613999997</v>
      </c>
      <c r="I44" s="6">
        <v>-7.2943302294999998E-2</v>
      </c>
      <c r="J44" s="165">
        <f t="shared" si="1"/>
        <v>0</v>
      </c>
      <c r="K44" s="165">
        <f t="shared" si="2"/>
        <v>7.2943302294999998E-2</v>
      </c>
    </row>
    <row r="45" spans="1:11" x14ac:dyDescent="0.2">
      <c r="A45" s="3" t="s">
        <v>570</v>
      </c>
      <c r="B45" s="569"/>
      <c r="C45" s="179" t="str">
        <f t="shared" si="0"/>
        <v>Q2</v>
      </c>
      <c r="D45" s="80">
        <v>43191</v>
      </c>
      <c r="E45" s="6">
        <v>99.629816468000001</v>
      </c>
      <c r="G45" s="6">
        <v>99.485118873999994</v>
      </c>
      <c r="I45" s="6">
        <v>-0.14469759446</v>
      </c>
      <c r="J45" s="165">
        <f t="shared" si="1"/>
        <v>0</v>
      </c>
      <c r="K45" s="165">
        <f t="shared" si="2"/>
        <v>0.14469759446</v>
      </c>
    </row>
    <row r="46" spans="1:11" x14ac:dyDescent="0.2">
      <c r="A46" s="3" t="s">
        <v>571</v>
      </c>
      <c r="B46" s="569"/>
      <c r="C46" s="179" t="str">
        <f t="shared" si="0"/>
        <v>Q3</v>
      </c>
      <c r="D46" s="80">
        <v>43282</v>
      </c>
      <c r="E46" s="6">
        <v>101.23984948</v>
      </c>
      <c r="G46" s="6">
        <v>100.42425153000001</v>
      </c>
      <c r="I46" s="6">
        <v>-0.81559794998000001</v>
      </c>
      <c r="J46" s="165">
        <f t="shared" si="1"/>
        <v>0</v>
      </c>
      <c r="K46" s="165">
        <f t="shared" si="2"/>
        <v>0.81559794998000001</v>
      </c>
    </row>
    <row r="47" spans="1:11" x14ac:dyDescent="0.2">
      <c r="A47" s="3" t="s">
        <v>572</v>
      </c>
      <c r="B47" s="569"/>
      <c r="C47" s="179" t="str">
        <f t="shared" si="0"/>
        <v>Q4</v>
      </c>
      <c r="D47" s="80">
        <v>43374</v>
      </c>
      <c r="E47" s="6">
        <v>101.94400967999999</v>
      </c>
      <c r="G47" s="6">
        <v>100.73753139999999</v>
      </c>
      <c r="I47" s="6">
        <v>-1.20647828</v>
      </c>
      <c r="J47" s="165">
        <f t="shared" si="1"/>
        <v>0</v>
      </c>
      <c r="K47" s="165">
        <f t="shared" si="2"/>
        <v>1.20647828</v>
      </c>
    </row>
    <row r="48" spans="1:11" x14ac:dyDescent="0.2">
      <c r="A48" s="3" t="s">
        <v>573</v>
      </c>
      <c r="B48" s="569" t="str">
        <f>LEFT(A48,4)</f>
        <v>2019</v>
      </c>
      <c r="C48" s="179" t="str">
        <f t="shared" si="0"/>
        <v>Q1</v>
      </c>
      <c r="D48" s="80">
        <v>43466</v>
      </c>
      <c r="E48" s="6">
        <v>100.37702044</v>
      </c>
      <c r="G48" s="6">
        <v>100.6686888</v>
      </c>
      <c r="I48" s="6">
        <v>0.29166835324000001</v>
      </c>
      <c r="J48" s="165">
        <f t="shared" si="1"/>
        <v>-0.29166835324000001</v>
      </c>
      <c r="K48" s="165">
        <f t="shared" si="2"/>
        <v>0</v>
      </c>
    </row>
    <row r="49" spans="1:11" x14ac:dyDescent="0.2">
      <c r="A49" s="3" t="s">
        <v>574</v>
      </c>
      <c r="B49" s="569"/>
      <c r="C49" s="179" t="str">
        <f t="shared" si="0"/>
        <v>Q2</v>
      </c>
      <c r="D49" s="80">
        <v>43556</v>
      </c>
      <c r="E49" s="6">
        <v>101.47974644999999</v>
      </c>
      <c r="G49" s="6">
        <v>100.9111585</v>
      </c>
      <c r="I49" s="6">
        <v>-0.56858795121000005</v>
      </c>
      <c r="J49" s="165">
        <f t="shared" si="1"/>
        <v>0</v>
      </c>
      <c r="K49" s="165">
        <f t="shared" si="2"/>
        <v>0.56858795121000005</v>
      </c>
    </row>
    <row r="50" spans="1:11" x14ac:dyDescent="0.2">
      <c r="A50" s="3" t="s">
        <v>575</v>
      </c>
      <c r="B50" s="569"/>
      <c r="C50" s="179" t="str">
        <f t="shared" si="0"/>
        <v>Q3</v>
      </c>
      <c r="D50" s="80">
        <v>43647</v>
      </c>
      <c r="E50" s="6">
        <v>102.14949935</v>
      </c>
      <c r="G50" s="6">
        <v>101.99139329</v>
      </c>
      <c r="I50" s="6">
        <v>-0.15810605799999999</v>
      </c>
      <c r="J50" s="165">
        <f t="shared" si="1"/>
        <v>0</v>
      </c>
      <c r="K50" s="165">
        <f t="shared" si="2"/>
        <v>0.15810605799999999</v>
      </c>
    </row>
    <row r="51" spans="1:11" x14ac:dyDescent="0.2">
      <c r="A51" s="3" t="s">
        <v>576</v>
      </c>
      <c r="B51" s="569"/>
      <c r="C51" s="179" t="str">
        <f t="shared" si="0"/>
        <v>Q4</v>
      </c>
      <c r="D51" s="80">
        <v>43739</v>
      </c>
      <c r="E51" s="6">
        <v>102.24611407</v>
      </c>
      <c r="G51" s="6">
        <v>101.95610451</v>
      </c>
      <c r="I51" s="6">
        <v>-0.29000955179999999</v>
      </c>
      <c r="J51" s="165">
        <f t="shared" si="1"/>
        <v>0</v>
      </c>
      <c r="K51" s="165">
        <f t="shared" si="2"/>
        <v>0.29000955179999999</v>
      </c>
    </row>
    <row r="52" spans="1:11" x14ac:dyDescent="0.2">
      <c r="A52" s="3" t="s">
        <v>577</v>
      </c>
      <c r="B52" s="569" t="str">
        <f>LEFT(A52,4)</f>
        <v>2020</v>
      </c>
      <c r="C52" s="179" t="str">
        <f t="shared" si="0"/>
        <v>Q1</v>
      </c>
      <c r="D52" s="80">
        <v>43831</v>
      </c>
      <c r="E52" s="6">
        <v>102.10075243999999</v>
      </c>
      <c r="G52" s="6">
        <v>101.92076668999999</v>
      </c>
      <c r="I52" s="6">
        <v>-0.17998575474</v>
      </c>
      <c r="J52" s="165">
        <f t="shared" si="1"/>
        <v>0</v>
      </c>
      <c r="K52" s="165">
        <f t="shared" si="2"/>
        <v>0.17998575474</v>
      </c>
    </row>
    <row r="53" spans="1:11" x14ac:dyDescent="0.2">
      <c r="A53" s="3" t="s">
        <v>578</v>
      </c>
      <c r="B53" s="569"/>
      <c r="C53" s="179" t="str">
        <f t="shared" si="0"/>
        <v>Q2</v>
      </c>
      <c r="D53" s="80">
        <v>43922</v>
      </c>
      <c r="E53" s="6">
        <v>103.35058084000001</v>
      </c>
      <c r="G53" s="6">
        <v>102.41293723</v>
      </c>
      <c r="I53" s="6">
        <v>-0.93764361424999998</v>
      </c>
      <c r="J53" s="165">
        <f t="shared" si="1"/>
        <v>0</v>
      </c>
      <c r="K53" s="165">
        <f t="shared" si="2"/>
        <v>0.93764361424999998</v>
      </c>
    </row>
    <row r="54" spans="1:11" x14ac:dyDescent="0.2">
      <c r="A54" s="3" t="s">
        <v>579</v>
      </c>
      <c r="B54" s="569"/>
      <c r="C54" s="179" t="str">
        <f t="shared" si="0"/>
        <v>Q3</v>
      </c>
      <c r="D54" s="80">
        <v>44013</v>
      </c>
      <c r="E54" s="6">
        <v>103.74359733999999</v>
      </c>
      <c r="G54" s="6">
        <v>103.57793717</v>
      </c>
      <c r="I54" s="6">
        <v>-0.16566017223000001</v>
      </c>
      <c r="J54" s="165">
        <f t="shared" si="1"/>
        <v>0</v>
      </c>
      <c r="K54" s="165">
        <f t="shared" si="2"/>
        <v>0.16566017223000001</v>
      </c>
    </row>
    <row r="55" spans="1:11" x14ac:dyDescent="0.2">
      <c r="A55" s="5" t="s">
        <v>580</v>
      </c>
      <c r="B55" s="569"/>
      <c r="C55" s="179" t="str">
        <f t="shared" si="0"/>
        <v>Q4</v>
      </c>
      <c r="D55" s="81">
        <v>44105</v>
      </c>
      <c r="E55" s="6">
        <v>103.90567615000001</v>
      </c>
      <c r="G55" s="6">
        <v>103.46522210000001</v>
      </c>
      <c r="I55" s="6">
        <v>-0.44045404724999998</v>
      </c>
      <c r="J55" s="165">
        <f t="shared" si="1"/>
        <v>0</v>
      </c>
      <c r="K55" s="165">
        <f t="shared" si="2"/>
        <v>0.44045404724999998</v>
      </c>
    </row>
    <row r="56" spans="1:11" x14ac:dyDescent="0.2">
      <c r="C56" s="367" t="s">
        <v>551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v>20.5</v>
      </c>
      <c r="C59" s="17">
        <v>86</v>
      </c>
      <c r="D59"/>
      <c r="F59"/>
      <c r="H59"/>
    </row>
    <row r="60" spans="1:11" x14ac:dyDescent="0.2">
      <c r="B60">
        <v>20.5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v>20.5</v>
      </c>
      <c r="C62" s="124">
        <v>-2</v>
      </c>
    </row>
    <row r="63" spans="1:11" x14ac:dyDescent="0.2">
      <c r="B63">
        <v>20.5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">
        <v>549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184</v>
      </c>
      <c r="R6" s="315" t="s">
        <v>431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185</v>
      </c>
      <c r="R7" s="314" t="s">
        <v>432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186</v>
      </c>
      <c r="R8" s="214" t="s">
        <v>433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187</v>
      </c>
      <c r="R9" s="309" t="s">
        <v>434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194</v>
      </c>
      <c r="R10" s="214" t="s">
        <v>435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421</v>
      </c>
      <c r="R11" s="309" t="s">
        <v>436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5" t="s">
        <v>546</v>
      </c>
      <c r="R12" s="455" t="s">
        <v>547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437</v>
      </c>
      <c r="R13" s="214" t="s">
        <v>438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441</v>
      </c>
      <c r="R14" s="309" t="s">
        <v>439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115</v>
      </c>
      <c r="R15" s="309" t="s">
        <v>440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114</v>
      </c>
      <c r="R16" s="313" t="s">
        <v>531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1" t="s">
        <v>544</v>
      </c>
      <c r="B25" s="571"/>
      <c r="C25" s="571"/>
      <c r="D25" s="571"/>
      <c r="E25" s="571"/>
      <c r="F25" s="571"/>
      <c r="G25" s="571"/>
      <c r="H25" s="571"/>
      <c r="I25" s="23"/>
      <c r="K25" s="571" t="s">
        <v>545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3" t="s">
        <v>421</v>
      </c>
      <c r="H27" s="556" t="s">
        <v>546</v>
      </c>
      <c r="I27" s="5" t="s">
        <v>5</v>
      </c>
      <c r="K27" s="318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v>1.80475446703</v>
      </c>
      <c r="K28" s="114">
        <v>0.43887096774000001</v>
      </c>
      <c r="L28" s="114">
        <v>0</v>
      </c>
      <c r="M28" s="114">
        <v>0</v>
      </c>
      <c r="N28" s="20">
        <f>+K28-L28-M28</f>
        <v>0.43887096774000001</v>
      </c>
    </row>
    <row r="29" spans="1:18" x14ac:dyDescent="0.2">
      <c r="A29" s="1"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v>1.7813269223599999</v>
      </c>
      <c r="K29" s="114">
        <v>0.33714285713999997</v>
      </c>
      <c r="L29" s="114">
        <v>0</v>
      </c>
      <c r="M29" s="114">
        <v>0</v>
      </c>
      <c r="N29" s="20">
        <f t="shared" ref="N29:N63" si="0">+K29-L29-M29</f>
        <v>0.33714285713999997</v>
      </c>
    </row>
    <row r="30" spans="1:18" x14ac:dyDescent="0.2">
      <c r="A30" s="1"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v>1.83791365314</v>
      </c>
      <c r="K30" s="114">
        <v>0.50700000000000001</v>
      </c>
      <c r="L30" s="114">
        <v>0.192</v>
      </c>
      <c r="M30" s="114">
        <v>0</v>
      </c>
      <c r="N30" s="20">
        <f t="shared" si="0"/>
        <v>0.315</v>
      </c>
    </row>
    <row r="31" spans="1:18" x14ac:dyDescent="0.2">
      <c r="A31" s="1"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v>1.8945145166099999</v>
      </c>
      <c r="K31" s="114">
        <v>0.75133333332999996</v>
      </c>
      <c r="L31" s="114">
        <v>0.42499999999999999</v>
      </c>
      <c r="M31" s="114">
        <v>0</v>
      </c>
      <c r="N31" s="20">
        <f t="shared" si="0"/>
        <v>0.32633333332999998</v>
      </c>
    </row>
    <row r="32" spans="1:18" x14ac:dyDescent="0.2">
      <c r="A32" s="1"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v>1.54012937144</v>
      </c>
      <c r="K32" s="114">
        <v>0.68</v>
      </c>
      <c r="L32" s="114">
        <v>0.36499999999999999</v>
      </c>
      <c r="M32" s="114">
        <v>0</v>
      </c>
      <c r="N32" s="20">
        <f t="shared" si="0"/>
        <v>0.31500000000000006</v>
      </c>
    </row>
    <row r="33" spans="1:14" x14ac:dyDescent="0.2">
      <c r="A33" s="1"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v>1.36975807773</v>
      </c>
      <c r="K33" s="114">
        <v>0.60333333333000005</v>
      </c>
      <c r="L33" s="114">
        <v>0.29499999999999998</v>
      </c>
      <c r="M33" s="114">
        <v>0</v>
      </c>
      <c r="N33" s="20">
        <f t="shared" si="0"/>
        <v>0.30833333333000007</v>
      </c>
    </row>
    <row r="34" spans="1:14" x14ac:dyDescent="0.2">
      <c r="A34" s="1"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v>1.1484004969499999</v>
      </c>
      <c r="K34" s="114">
        <v>0.54241935484000003</v>
      </c>
      <c r="L34" s="114">
        <v>0.22</v>
      </c>
      <c r="M34" s="114">
        <v>0</v>
      </c>
      <c r="N34" s="20">
        <f t="shared" si="0"/>
        <v>0.32241935484000006</v>
      </c>
    </row>
    <row r="35" spans="1:14" x14ac:dyDescent="0.2">
      <c r="A35" s="1"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v>1.2370564919799998</v>
      </c>
      <c r="K35" s="114">
        <v>0.71399999999999997</v>
      </c>
      <c r="L35" s="114">
        <v>0.13</v>
      </c>
      <c r="M35" s="114">
        <v>0.27700000000000002</v>
      </c>
      <c r="N35" s="20">
        <f t="shared" si="0"/>
        <v>0.30699999999999994</v>
      </c>
    </row>
    <row r="36" spans="1:14" x14ac:dyDescent="0.2">
      <c r="A36" s="1"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v>1.125</v>
      </c>
      <c r="K36" s="114">
        <v>0.63300000000000001</v>
      </c>
      <c r="L36" s="114">
        <v>0.17499999999999999</v>
      </c>
      <c r="M36" s="114">
        <v>1.6E-2</v>
      </c>
      <c r="N36" s="20">
        <f t="shared" si="0"/>
        <v>0.442</v>
      </c>
    </row>
    <row r="37" spans="1:14" x14ac:dyDescent="0.2">
      <c r="A37" s="1"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v>1.2250000000000001</v>
      </c>
      <c r="K37" s="114">
        <v>0.61632258065000001</v>
      </c>
      <c r="L37" s="114">
        <v>0</v>
      </c>
      <c r="M37" s="114">
        <v>0.27100000000000002</v>
      </c>
      <c r="N37" s="20">
        <f t="shared" si="0"/>
        <v>0.34532258064999999</v>
      </c>
    </row>
    <row r="38" spans="1:14" x14ac:dyDescent="0.2">
      <c r="A38" s="1"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v>1.2050000000000001</v>
      </c>
      <c r="K38" s="114">
        <v>0.35499999999999998</v>
      </c>
      <c r="L38" s="114">
        <v>0</v>
      </c>
      <c r="M38" s="114">
        <v>0</v>
      </c>
      <c r="N38" s="20">
        <f t="shared" si="0"/>
        <v>0.35499999999999998</v>
      </c>
    </row>
    <row r="39" spans="1:14" x14ac:dyDescent="0.2">
      <c r="A39" s="1"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v>1.19</v>
      </c>
      <c r="K39" s="114">
        <v>0.64798387096999999</v>
      </c>
      <c r="L39" s="114">
        <v>0</v>
      </c>
      <c r="M39" s="114">
        <v>0.03</v>
      </c>
      <c r="N39" s="20">
        <f t="shared" si="0"/>
        <v>0.61798387096999996</v>
      </c>
    </row>
    <row r="40" spans="1:14" x14ac:dyDescent="0.2">
      <c r="A40" s="1"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v>1.155</v>
      </c>
      <c r="K40" s="114">
        <v>0.44577419354999998</v>
      </c>
      <c r="L40" s="114">
        <v>0.1</v>
      </c>
      <c r="M40" s="114">
        <v>4.9000000000000002E-2</v>
      </c>
      <c r="N40" s="20">
        <f t="shared" si="0"/>
        <v>0.29677419354999995</v>
      </c>
    </row>
    <row r="41" spans="1:14" x14ac:dyDescent="0.2">
      <c r="A41" s="1"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v>1.23</v>
      </c>
      <c r="K41" s="114">
        <v>0.55012499999999998</v>
      </c>
      <c r="L41" s="114">
        <v>0.17</v>
      </c>
      <c r="M41" s="114">
        <v>4.9000000000000002E-2</v>
      </c>
      <c r="N41" s="20">
        <f t="shared" si="0"/>
        <v>0.33112499999999995</v>
      </c>
    </row>
    <row r="42" spans="1:14" x14ac:dyDescent="0.2">
      <c r="A42" s="1"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v>1.2349999999999999</v>
      </c>
      <c r="K42" s="114">
        <v>0.58350000000000002</v>
      </c>
      <c r="L42" s="114">
        <v>0.249</v>
      </c>
      <c r="M42" s="114">
        <v>4.9000000000000002E-2</v>
      </c>
      <c r="N42" s="20">
        <f t="shared" si="0"/>
        <v>0.28550000000000003</v>
      </c>
    </row>
    <row r="43" spans="1:14" x14ac:dyDescent="0.2">
      <c r="A43" s="1"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v>1.2349999999999999</v>
      </c>
      <c r="K43" s="114">
        <v>0.40150000000000002</v>
      </c>
      <c r="L43" s="114">
        <v>0</v>
      </c>
      <c r="M43" s="114">
        <v>0.13600000000000001</v>
      </c>
      <c r="N43" s="20">
        <f t="shared" si="0"/>
        <v>0.26550000000000001</v>
      </c>
    </row>
    <row r="44" spans="1:14" x14ac:dyDescent="0.2">
      <c r="A44" s="1"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v>1.39</v>
      </c>
      <c r="K44" s="114">
        <v>0.3705</v>
      </c>
      <c r="L44" s="114">
        <v>0</v>
      </c>
      <c r="M44" s="114">
        <v>0.115</v>
      </c>
      <c r="N44" s="20">
        <f t="shared" si="0"/>
        <v>0.2555</v>
      </c>
    </row>
    <row r="45" spans="1:14" x14ac:dyDescent="0.2">
      <c r="A45" s="1"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v>1.67</v>
      </c>
      <c r="K45" s="114">
        <v>0.4365</v>
      </c>
      <c r="L45" s="114">
        <v>0.11700000000000001</v>
      </c>
      <c r="M45" s="114">
        <v>6.4000000000000001E-2</v>
      </c>
      <c r="N45" s="20">
        <f t="shared" si="0"/>
        <v>0.2555</v>
      </c>
    </row>
    <row r="46" spans="1:14" x14ac:dyDescent="0.2">
      <c r="A46" s="1">
        <v>43282</v>
      </c>
      <c r="B46" s="114">
        <v>7.8E-2</v>
      </c>
      <c r="C46" s="114">
        <v>0.63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v>1.7479999999999998</v>
      </c>
      <c r="K46" s="114">
        <v>0.26548387096999998</v>
      </c>
      <c r="L46" s="114">
        <v>0</v>
      </c>
      <c r="M46" s="114">
        <v>0</v>
      </c>
      <c r="N46" s="20">
        <f t="shared" si="0"/>
        <v>0.26548387096999998</v>
      </c>
    </row>
    <row r="47" spans="1:14" x14ac:dyDescent="0.2">
      <c r="A47" s="1"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v>1.5300000000000002</v>
      </c>
      <c r="K47" s="114">
        <v>0.27294354839000001</v>
      </c>
      <c r="L47" s="114">
        <v>0</v>
      </c>
      <c r="M47" s="114">
        <v>1.2E-2</v>
      </c>
      <c r="N47" s="20">
        <f t="shared" si="0"/>
        <v>0.26094354839</v>
      </c>
    </row>
    <row r="48" spans="1:14" x14ac:dyDescent="0.2">
      <c r="A48" s="1"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v>1.46</v>
      </c>
      <c r="K48" s="114">
        <v>0.36399999999999999</v>
      </c>
      <c r="L48" s="114">
        <v>0</v>
      </c>
      <c r="M48" s="114">
        <v>0.08</v>
      </c>
      <c r="N48" s="20">
        <f t="shared" si="0"/>
        <v>0.28399999999999997</v>
      </c>
    </row>
    <row r="49" spans="1:14" x14ac:dyDescent="0.2">
      <c r="A49" s="1"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v>1.4849999999999999</v>
      </c>
      <c r="K49" s="114">
        <v>0.39514516128999999</v>
      </c>
      <c r="L49" s="114">
        <v>0</v>
      </c>
      <c r="M49" s="114">
        <v>0.16</v>
      </c>
      <c r="N49" s="20">
        <f t="shared" si="0"/>
        <v>0.23514516128999999</v>
      </c>
    </row>
    <row r="50" spans="1:14" x14ac:dyDescent="0.2">
      <c r="A50" s="1">
        <v>43405</v>
      </c>
      <c r="B50" s="114">
        <v>1.1000000000000001</v>
      </c>
      <c r="C50" s="114">
        <v>0.15</v>
      </c>
      <c r="D50" s="114">
        <v>0.23</v>
      </c>
      <c r="E50" s="114">
        <v>0.1</v>
      </c>
      <c r="F50" s="114">
        <v>0.25</v>
      </c>
      <c r="G50" s="114">
        <v>0.25</v>
      </c>
      <c r="H50" s="114">
        <v>0</v>
      </c>
      <c r="I50" s="114">
        <v>2.08</v>
      </c>
      <c r="K50" s="114">
        <v>0.39500000000000002</v>
      </c>
      <c r="L50" s="114">
        <v>0.11899999999999999</v>
      </c>
      <c r="M50" s="114">
        <v>0</v>
      </c>
      <c r="N50" s="20">
        <f t="shared" si="0"/>
        <v>0.27600000000000002</v>
      </c>
    </row>
    <row r="51" spans="1:14" x14ac:dyDescent="0.2">
      <c r="A51" s="1"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v>2.415</v>
      </c>
      <c r="K51" s="114">
        <v>0.51374193548000002</v>
      </c>
      <c r="L51" s="114">
        <v>5.0999999999999997E-2</v>
      </c>
      <c r="M51" s="114">
        <v>0.13100000000000001</v>
      </c>
      <c r="N51" s="20">
        <f t="shared" si="0"/>
        <v>0.33174193548000003</v>
      </c>
    </row>
    <row r="52" spans="1:14" x14ac:dyDescent="0.2">
      <c r="A52" s="1">
        <v>43466</v>
      </c>
      <c r="B52" s="114">
        <v>1.1499999999999999</v>
      </c>
      <c r="C52" s="114">
        <v>0.47</v>
      </c>
      <c r="D52" s="114">
        <v>0.27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v>2.5327419354799998</v>
      </c>
      <c r="K52" s="114">
        <v>0.34200000000000003</v>
      </c>
      <c r="L52" s="114">
        <v>0.04</v>
      </c>
      <c r="M52" s="114">
        <v>8.3000000000000004E-2</v>
      </c>
      <c r="N52" s="20">
        <f t="shared" si="0"/>
        <v>0.21900000000000003</v>
      </c>
    </row>
    <row r="53" spans="1:14" x14ac:dyDescent="0.2">
      <c r="A53" s="1">
        <v>43497</v>
      </c>
      <c r="B53" s="114">
        <v>1.1499999999999999</v>
      </c>
      <c r="C53" s="114">
        <v>0.46</v>
      </c>
      <c r="D53" s="114">
        <v>0.26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v>2.7378571428599998</v>
      </c>
      <c r="K53" s="114">
        <v>0.45100000000000001</v>
      </c>
      <c r="L53" s="114">
        <v>0.04</v>
      </c>
      <c r="M53" s="114">
        <v>0.20200000000000001</v>
      </c>
      <c r="N53" s="20">
        <f t="shared" si="0"/>
        <v>0.20900000000000002</v>
      </c>
    </row>
    <row r="54" spans="1:14" x14ac:dyDescent="0.2">
      <c r="A54" s="1">
        <v>43525</v>
      </c>
      <c r="B54" s="114" t="e">
        <v>#N/A</v>
      </c>
      <c r="C54" s="114" t="e">
        <v>#N/A</v>
      </c>
      <c r="D54" s="114" t="e">
        <v>#N/A</v>
      </c>
      <c r="E54" s="114" t="e">
        <v>#N/A</v>
      </c>
      <c r="F54" s="114" t="e">
        <v>#N/A</v>
      </c>
      <c r="G54" s="114" t="e">
        <v>#N/A</v>
      </c>
      <c r="H54" s="114" t="e">
        <v>#N/A</v>
      </c>
      <c r="I54" s="114" t="e">
        <v>#N/A</v>
      </c>
      <c r="K54" s="114" t="e">
        <v>#N/A</v>
      </c>
      <c r="L54" s="114" t="e">
        <v>#N/A</v>
      </c>
      <c r="M54" s="114" t="e">
        <v>#N/A</v>
      </c>
      <c r="N54" s="20" t="e">
        <f t="shared" si="0"/>
        <v>#N/A</v>
      </c>
    </row>
    <row r="55" spans="1:14" x14ac:dyDescent="0.2">
      <c r="A55" s="1">
        <v>43556</v>
      </c>
      <c r="B55" s="114" t="e">
        <v>#N/A</v>
      </c>
      <c r="C55" s="114" t="e">
        <v>#N/A</v>
      </c>
      <c r="D55" s="114" t="e">
        <v>#N/A</v>
      </c>
      <c r="E55" s="114" t="e">
        <v>#N/A</v>
      </c>
      <c r="F55" s="114" t="e">
        <v>#N/A</v>
      </c>
      <c r="G55" s="114" t="e">
        <v>#N/A</v>
      </c>
      <c r="H55" s="114" t="e">
        <v>#N/A</v>
      </c>
      <c r="I55" s="114" t="e">
        <v>#N/A</v>
      </c>
      <c r="K55" s="114" t="e">
        <v>#N/A</v>
      </c>
      <c r="L55" s="114" t="e">
        <v>#N/A</v>
      </c>
      <c r="M55" s="114" t="e">
        <v>#N/A</v>
      </c>
      <c r="N55" s="20" t="e">
        <f t="shared" si="0"/>
        <v>#N/A</v>
      </c>
    </row>
    <row r="56" spans="1:14" x14ac:dyDescent="0.2">
      <c r="A56" s="1">
        <v>43586</v>
      </c>
      <c r="B56" s="114" t="e">
        <v>#N/A</v>
      </c>
      <c r="C56" s="114" t="e">
        <v>#N/A</v>
      </c>
      <c r="D56" s="114" t="e">
        <v>#N/A</v>
      </c>
      <c r="E56" s="114" t="e">
        <v>#N/A</v>
      </c>
      <c r="F56" s="114" t="e">
        <v>#N/A</v>
      </c>
      <c r="G56" s="114" t="e">
        <v>#N/A</v>
      </c>
      <c r="H56" s="114" t="e">
        <v>#N/A</v>
      </c>
      <c r="I56" s="114" t="e">
        <v>#N/A</v>
      </c>
      <c r="K56" s="114" t="e">
        <v>#N/A</v>
      </c>
      <c r="L56" s="114" t="e">
        <v>#N/A</v>
      </c>
      <c r="M56" s="114" t="e">
        <v>#N/A</v>
      </c>
      <c r="N56" s="20" t="e">
        <f t="shared" si="0"/>
        <v>#N/A</v>
      </c>
    </row>
    <row r="57" spans="1:14" x14ac:dyDescent="0.2">
      <c r="A57" s="1">
        <v>43617</v>
      </c>
      <c r="B57" s="114" t="e">
        <v>#N/A</v>
      </c>
      <c r="C57" s="114" t="e">
        <v>#N/A</v>
      </c>
      <c r="D57" s="114" t="e">
        <v>#N/A</v>
      </c>
      <c r="E57" s="114" t="e">
        <v>#N/A</v>
      </c>
      <c r="F57" s="114" t="e">
        <v>#N/A</v>
      </c>
      <c r="G57" s="114" t="e">
        <v>#N/A</v>
      </c>
      <c r="H57" s="114" t="e">
        <v>#N/A</v>
      </c>
      <c r="I57" s="114" t="e">
        <v>#N/A</v>
      </c>
      <c r="K57" s="114" t="e">
        <v>#N/A</v>
      </c>
      <c r="L57" s="114" t="e">
        <v>#N/A</v>
      </c>
      <c r="M57" s="114" t="e">
        <v>#N/A</v>
      </c>
      <c r="N57" s="20" t="e">
        <f t="shared" si="0"/>
        <v>#N/A</v>
      </c>
    </row>
    <row r="58" spans="1:14" x14ac:dyDescent="0.2">
      <c r="A58" s="1">
        <v>43647</v>
      </c>
      <c r="B58" s="114" t="e">
        <v>#N/A</v>
      </c>
      <c r="C58" s="114" t="e">
        <v>#N/A</v>
      </c>
      <c r="D58" s="114" t="e">
        <v>#N/A</v>
      </c>
      <c r="E58" s="114" t="e">
        <v>#N/A</v>
      </c>
      <c r="F58" s="114" t="e">
        <v>#N/A</v>
      </c>
      <c r="G58" s="114" t="e">
        <v>#N/A</v>
      </c>
      <c r="H58" s="114" t="e">
        <v>#N/A</v>
      </c>
      <c r="I58" s="114" t="e">
        <v>#N/A</v>
      </c>
      <c r="K58" s="114" t="e">
        <v>#N/A</v>
      </c>
      <c r="L58" s="114" t="e">
        <v>#N/A</v>
      </c>
      <c r="M58" s="114" t="e">
        <v>#N/A</v>
      </c>
      <c r="N58" s="20" t="e">
        <f t="shared" si="0"/>
        <v>#N/A</v>
      </c>
    </row>
    <row r="59" spans="1:14" x14ac:dyDescent="0.2">
      <c r="A59" s="1">
        <v>43678</v>
      </c>
      <c r="B59" s="114" t="e">
        <v>#N/A</v>
      </c>
      <c r="C59" s="114" t="e">
        <v>#N/A</v>
      </c>
      <c r="D59" s="114" t="e">
        <v>#N/A</v>
      </c>
      <c r="E59" s="114" t="e">
        <v>#N/A</v>
      </c>
      <c r="F59" s="114" t="e">
        <v>#N/A</v>
      </c>
      <c r="G59" s="114" t="e">
        <v>#N/A</v>
      </c>
      <c r="H59" s="114" t="e">
        <v>#N/A</v>
      </c>
      <c r="I59" s="114" t="e">
        <v>#N/A</v>
      </c>
      <c r="K59" s="114" t="e">
        <v>#N/A</v>
      </c>
      <c r="L59" s="114" t="e">
        <v>#N/A</v>
      </c>
      <c r="M59" s="114" t="e">
        <v>#N/A</v>
      </c>
      <c r="N59" s="20" t="e">
        <f t="shared" si="0"/>
        <v>#N/A</v>
      </c>
    </row>
    <row r="60" spans="1:14" x14ac:dyDescent="0.2">
      <c r="A60" s="1">
        <v>43709</v>
      </c>
      <c r="B60" s="114" t="e">
        <v>#N/A</v>
      </c>
      <c r="C60" s="114" t="e">
        <v>#N/A</v>
      </c>
      <c r="D60" s="114" t="e">
        <v>#N/A</v>
      </c>
      <c r="E60" s="114" t="e">
        <v>#N/A</v>
      </c>
      <c r="F60" s="114" t="e">
        <v>#N/A</v>
      </c>
      <c r="G60" s="114" t="e">
        <v>#N/A</v>
      </c>
      <c r="H60" s="114" t="e">
        <v>#N/A</v>
      </c>
      <c r="I60" s="114" t="e">
        <v>#N/A</v>
      </c>
      <c r="K60" s="114" t="e">
        <v>#N/A</v>
      </c>
      <c r="L60" s="114" t="e">
        <v>#N/A</v>
      </c>
      <c r="M60" s="114" t="e">
        <v>#N/A</v>
      </c>
      <c r="N60" s="20" t="e">
        <f t="shared" si="0"/>
        <v>#N/A</v>
      </c>
    </row>
    <row r="61" spans="1:14" x14ac:dyDescent="0.2">
      <c r="A61" s="1"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">
        <v>551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  <c r="N2" s="490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346</v>
      </c>
      <c r="R6" s="214" t="s">
        <v>345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348</v>
      </c>
      <c r="R7" s="214" t="s">
        <v>347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376</v>
      </c>
      <c r="R9" s="216" t="s">
        <v>319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26" x14ac:dyDescent="0.25">
      <c r="A26"/>
      <c r="B26" s="308" t="s">
        <v>346</v>
      </c>
      <c r="C26" s="152">
        <v>46.814971653000001</v>
      </c>
      <c r="D26" s="83">
        <v>47.230511581000002</v>
      </c>
      <c r="E26" s="83">
        <v>47.607800308999998</v>
      </c>
      <c r="F26" s="83">
        <v>47.935756628</v>
      </c>
      <c r="G26" s="83">
        <v>48.186504995999996</v>
      </c>
      <c r="H26" s="24" t="s">
        <v>14</v>
      </c>
      <c r="I26" s="20">
        <f t="shared" ref="I26:L27" si="0">D26-C26</f>
        <v>0.41553992800000117</v>
      </c>
      <c r="J26" s="20">
        <f t="shared" si="0"/>
        <v>0.37728872799999635</v>
      </c>
      <c r="K26" s="20">
        <f t="shared" si="0"/>
        <v>0.32795631900000188</v>
      </c>
      <c r="L26" s="20">
        <f t="shared" si="0"/>
        <v>0.25074836799999645</v>
      </c>
    </row>
    <row r="27" spans="1:26" x14ac:dyDescent="0.25">
      <c r="A27" s="133"/>
      <c r="B27" s="308" t="s">
        <v>348</v>
      </c>
      <c r="C27" s="83">
        <v>50.119155999999997</v>
      </c>
      <c r="D27" s="83">
        <v>51.227755365</v>
      </c>
      <c r="E27" s="83">
        <v>52.327692601000003</v>
      </c>
      <c r="F27" s="83">
        <v>53.451276833000001</v>
      </c>
      <c r="G27" s="83">
        <v>54.661412243000001</v>
      </c>
      <c r="H27" s="24" t="s">
        <v>114</v>
      </c>
      <c r="I27" s="20">
        <f t="shared" si="0"/>
        <v>1.1085993650000034</v>
      </c>
      <c r="J27" s="20">
        <f t="shared" si="0"/>
        <v>1.0999372360000024</v>
      </c>
      <c r="K27" s="20">
        <f t="shared" si="0"/>
        <v>1.1235842319999989</v>
      </c>
      <c r="L27" s="20">
        <f t="shared" si="0"/>
        <v>1.2101354099999995</v>
      </c>
    </row>
    <row r="28" spans="1:26" s="133" customFormat="1" x14ac:dyDescent="0.25">
      <c r="B28" s="551" t="s">
        <v>376</v>
      </c>
      <c r="C28" s="362">
        <v>96.934127653000004</v>
      </c>
      <c r="D28" s="362">
        <v>98.458266945999995</v>
      </c>
      <c r="E28" s="362">
        <v>99.935492909999994</v>
      </c>
      <c r="F28" s="362">
        <v>101.38703346</v>
      </c>
      <c r="G28" s="362">
        <v>102.84791724</v>
      </c>
      <c r="H28"/>
      <c r="I28" s="363">
        <f>+D28-C28</f>
        <v>1.5241392929999904</v>
      </c>
      <c r="J28" s="363">
        <f t="shared" ref="J28:L28" si="1">+E28-D28</f>
        <v>1.4772259639999987</v>
      </c>
      <c r="K28" s="363">
        <f t="shared" si="1"/>
        <v>1.4515405500000043</v>
      </c>
      <c r="L28" s="363">
        <f t="shared" si="1"/>
        <v>1.4608837800000032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367" t="s">
        <v>551</v>
      </c>
      <c r="C29"/>
      <c r="D29" s="10"/>
      <c r="E29"/>
      <c r="F29"/>
      <c r="G29"/>
      <c r="H29"/>
      <c r="I29" s="550"/>
      <c r="J29" s="550"/>
      <c r="K29" s="550"/>
      <c r="L29" s="550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488</v>
      </c>
      <c r="D31" s="395" t="s">
        <v>489</v>
      </c>
      <c r="E31" s="472" t="s">
        <v>241</v>
      </c>
      <c r="F31" s="472" t="s">
        <v>498</v>
      </c>
      <c r="G31" s="138"/>
    </row>
    <row r="32" spans="1:26" x14ac:dyDescent="0.25">
      <c r="A32">
        <f>+YEAR(B32)</f>
        <v>2017</v>
      </c>
      <c r="B32" s="129">
        <v>42736</v>
      </c>
      <c r="C32" s="473">
        <v>95.010753183000006</v>
      </c>
      <c r="D32" s="474" t="e">
        <v>#N/A</v>
      </c>
      <c r="F32" s="545">
        <v>95.010753183000006</v>
      </c>
      <c r="G32" s="138"/>
    </row>
    <row r="33" spans="1:7" x14ac:dyDescent="0.25">
      <c r="A33">
        <f t="shared" ref="A33:A79" si="2">+YEAR(B33)</f>
        <v>2017</v>
      </c>
      <c r="B33" s="129">
        <v>42767</v>
      </c>
      <c r="C33" s="473">
        <v>96.682282146999995</v>
      </c>
      <c r="D33" s="474" t="e">
        <v>#N/A</v>
      </c>
      <c r="E33" s="140">
        <f>AVERAGEIF($A$32:$A$79,A33,$F$32:$F$79)</f>
        <v>98.45373770499998</v>
      </c>
      <c r="F33" s="545">
        <v>96.682282146999995</v>
      </c>
      <c r="G33" s="138"/>
    </row>
    <row r="34" spans="1:7" x14ac:dyDescent="0.25">
      <c r="A34">
        <f t="shared" si="2"/>
        <v>2017</v>
      </c>
      <c r="B34" s="129">
        <v>42795</v>
      </c>
      <c r="C34" s="473">
        <v>98.651612201000006</v>
      </c>
      <c r="D34" s="474" t="e">
        <v>#N/A</v>
      </c>
      <c r="E34" s="140">
        <f t="shared" ref="E34:E42" si="3">AVERAGEIF($A$32:$A$79,A34,$F$32:$F$79)</f>
        <v>98.45373770499998</v>
      </c>
      <c r="F34" s="545">
        <v>98.651612201000006</v>
      </c>
      <c r="G34" s="138"/>
    </row>
    <row r="35" spans="1:7" x14ac:dyDescent="0.25">
      <c r="A35">
        <f t="shared" si="2"/>
        <v>2017</v>
      </c>
      <c r="B35" s="129">
        <v>42826</v>
      </c>
      <c r="C35" s="473">
        <v>96.299297249999995</v>
      </c>
      <c r="D35" s="474" t="e">
        <v>#N/A</v>
      </c>
      <c r="E35" s="140">
        <f t="shared" si="3"/>
        <v>98.45373770499998</v>
      </c>
      <c r="F35" s="545">
        <v>96.299297249999995</v>
      </c>
      <c r="G35" s="138"/>
    </row>
    <row r="36" spans="1:7" x14ac:dyDescent="0.25">
      <c r="A36">
        <f t="shared" si="2"/>
        <v>2017</v>
      </c>
      <c r="B36" s="129">
        <v>42856</v>
      </c>
      <c r="C36" s="473">
        <v>98.824660097999995</v>
      </c>
      <c r="D36" s="474" t="e">
        <v>#N/A</v>
      </c>
      <c r="E36" s="140">
        <f t="shared" si="3"/>
        <v>98.45373770499998</v>
      </c>
      <c r="F36" s="545">
        <v>98.824660097999995</v>
      </c>
      <c r="G36" s="138"/>
    </row>
    <row r="37" spans="1:7" x14ac:dyDescent="0.25">
      <c r="A37">
        <f t="shared" si="2"/>
        <v>2017</v>
      </c>
      <c r="B37" s="129">
        <v>42887</v>
      </c>
      <c r="C37" s="473">
        <v>100.59362139</v>
      </c>
      <c r="D37" s="474" t="e">
        <v>#N/A</v>
      </c>
      <c r="E37" s="140">
        <f t="shared" si="3"/>
        <v>98.45373770499998</v>
      </c>
      <c r="F37" s="545">
        <v>100.59362139</v>
      </c>
      <c r="G37" s="138"/>
    </row>
    <row r="38" spans="1:7" x14ac:dyDescent="0.25">
      <c r="A38">
        <f t="shared" si="2"/>
        <v>2017</v>
      </c>
      <c r="B38" s="129">
        <v>42917</v>
      </c>
      <c r="C38" s="473">
        <v>98.611366851</v>
      </c>
      <c r="D38" s="474" t="e">
        <v>#N/A</v>
      </c>
      <c r="E38" s="140">
        <f t="shared" si="3"/>
        <v>98.45373770499998</v>
      </c>
      <c r="F38" s="545">
        <v>98.611366851</v>
      </c>
      <c r="G38" s="138"/>
    </row>
    <row r="39" spans="1:7" x14ac:dyDescent="0.25">
      <c r="A39">
        <f t="shared" si="2"/>
        <v>2017</v>
      </c>
      <c r="B39" s="129">
        <v>42948</v>
      </c>
      <c r="C39" s="473">
        <v>98.843539703999994</v>
      </c>
      <c r="D39" s="474" t="e">
        <v>#N/A</v>
      </c>
      <c r="E39" s="140">
        <f t="shared" si="3"/>
        <v>98.45373770499998</v>
      </c>
      <c r="F39" s="545">
        <v>98.843539703999994</v>
      </c>
      <c r="G39" s="138"/>
    </row>
    <row r="40" spans="1:7" x14ac:dyDescent="0.25">
      <c r="A40">
        <f t="shared" si="2"/>
        <v>2017</v>
      </c>
      <c r="B40" s="129">
        <v>42979</v>
      </c>
      <c r="C40" s="473">
        <v>99.727890962000004</v>
      </c>
      <c r="D40" s="474" t="e">
        <v>#N/A</v>
      </c>
      <c r="E40" s="140">
        <f t="shared" si="3"/>
        <v>98.45373770499998</v>
      </c>
      <c r="F40" s="545">
        <v>99.727890962000004</v>
      </c>
      <c r="G40" s="138"/>
    </row>
    <row r="41" spans="1:7" x14ac:dyDescent="0.25">
      <c r="A41">
        <f t="shared" si="2"/>
        <v>2017</v>
      </c>
      <c r="B41" s="129">
        <v>43009</v>
      </c>
      <c r="C41" s="473">
        <v>98.151007797999995</v>
      </c>
      <c r="D41" s="474" t="e">
        <v>#N/A</v>
      </c>
      <c r="E41" s="140">
        <f t="shared" si="3"/>
        <v>98.45373770499998</v>
      </c>
      <c r="F41" s="545">
        <v>98.151007797999995</v>
      </c>
      <c r="G41" s="138"/>
    </row>
    <row r="42" spans="1:7" x14ac:dyDescent="0.25">
      <c r="A42">
        <f t="shared" si="2"/>
        <v>2017</v>
      </c>
      <c r="B42" s="129">
        <v>43040</v>
      </c>
      <c r="C42" s="473">
        <v>100.85533508</v>
      </c>
      <c r="D42" s="474" t="e">
        <v>#N/A</v>
      </c>
      <c r="E42" s="140">
        <f t="shared" si="3"/>
        <v>98.45373770499998</v>
      </c>
      <c r="F42" s="545">
        <v>100.85533508</v>
      </c>
      <c r="G42" s="138"/>
    </row>
    <row r="43" spans="1:7" x14ac:dyDescent="0.25">
      <c r="A43">
        <f t="shared" si="2"/>
        <v>2017</v>
      </c>
      <c r="B43" s="129">
        <v>43070</v>
      </c>
      <c r="C43" s="473">
        <v>99.193485796000004</v>
      </c>
      <c r="D43" s="474" t="e">
        <v>#N/A</v>
      </c>
      <c r="F43" s="545">
        <v>99.193485796000004</v>
      </c>
      <c r="G43" s="138"/>
    </row>
    <row r="44" spans="1:7" x14ac:dyDescent="0.25">
      <c r="A44">
        <f t="shared" si="2"/>
        <v>2018</v>
      </c>
      <c r="B44" s="129">
        <v>43101</v>
      </c>
      <c r="C44" s="473">
        <v>98.000928889999997</v>
      </c>
      <c r="D44" s="474" t="e">
        <v>#N/A</v>
      </c>
      <c r="F44" s="545">
        <v>98.000928889999997</v>
      </c>
      <c r="G44" s="138"/>
    </row>
    <row r="45" spans="1:7" x14ac:dyDescent="0.25">
      <c r="A45">
        <f t="shared" si="2"/>
        <v>2018</v>
      </c>
      <c r="B45" s="129">
        <v>43132</v>
      </c>
      <c r="C45" s="473">
        <v>99.546679982000001</v>
      </c>
      <c r="D45" s="474" t="e">
        <v>#N/A</v>
      </c>
      <c r="E45" s="140">
        <f>AVERAGEIF($A$32:$A$79,A45,$F$32:$F$79)</f>
        <v>99.93142776158335</v>
      </c>
      <c r="F45" s="545">
        <v>99.546679982000001</v>
      </c>
      <c r="G45" s="138"/>
    </row>
    <row r="46" spans="1:7" x14ac:dyDescent="0.25">
      <c r="A46">
        <f t="shared" si="2"/>
        <v>2018</v>
      </c>
      <c r="B46" s="129">
        <v>43160</v>
      </c>
      <c r="C46" s="473">
        <v>99.712555812000005</v>
      </c>
      <c r="D46" s="474" t="e">
        <v>#N/A</v>
      </c>
      <c r="E46" s="140">
        <f t="shared" ref="E46:E54" si="4">AVERAGEIF($A$32:$A$79,A46,$F$32:$F$79)</f>
        <v>99.93142776158335</v>
      </c>
      <c r="F46" s="545">
        <v>99.712555812000005</v>
      </c>
      <c r="G46" s="138"/>
    </row>
    <row r="47" spans="1:7" x14ac:dyDescent="0.25">
      <c r="A47">
        <f t="shared" si="2"/>
        <v>2018</v>
      </c>
      <c r="B47" s="129">
        <v>43191</v>
      </c>
      <c r="C47" s="473">
        <v>98.599089192999998</v>
      </c>
      <c r="D47" s="474" t="e">
        <v>#N/A</v>
      </c>
      <c r="E47" s="140">
        <f t="shared" si="4"/>
        <v>99.93142776158335</v>
      </c>
      <c r="F47" s="545">
        <v>98.599089192999998</v>
      </c>
      <c r="G47" s="138"/>
    </row>
    <row r="48" spans="1:7" x14ac:dyDescent="0.25">
      <c r="A48">
        <f t="shared" si="2"/>
        <v>2018</v>
      </c>
      <c r="B48" s="129">
        <v>43221</v>
      </c>
      <c r="C48" s="473">
        <v>99.072515769000006</v>
      </c>
      <c r="D48" s="474" t="e">
        <v>#N/A</v>
      </c>
      <c r="E48" s="140">
        <f t="shared" si="4"/>
        <v>99.93142776158335</v>
      </c>
      <c r="F48" s="545">
        <v>99.072515769000006</v>
      </c>
      <c r="G48" s="138"/>
    </row>
    <row r="49" spans="1:7" x14ac:dyDescent="0.25">
      <c r="A49">
        <f t="shared" si="2"/>
        <v>2018</v>
      </c>
      <c r="B49" s="129">
        <v>43252</v>
      </c>
      <c r="C49" s="473">
        <v>100.7975051</v>
      </c>
      <c r="D49" s="474" t="e">
        <v>#N/A</v>
      </c>
      <c r="E49" s="140">
        <f t="shared" si="4"/>
        <v>99.93142776158335</v>
      </c>
      <c r="F49" s="545">
        <v>100.7975051</v>
      </c>
      <c r="G49" s="138"/>
    </row>
    <row r="50" spans="1:7" x14ac:dyDescent="0.25">
      <c r="A50">
        <f t="shared" si="2"/>
        <v>2018</v>
      </c>
      <c r="B50" s="129">
        <v>43282</v>
      </c>
      <c r="C50" s="473">
        <v>100.71421023000001</v>
      </c>
      <c r="D50" s="474" t="e">
        <v>#N/A</v>
      </c>
      <c r="E50" s="140">
        <f t="shared" si="4"/>
        <v>99.93142776158335</v>
      </c>
      <c r="F50" s="545">
        <v>100.71421023000001</v>
      </c>
      <c r="G50" s="138"/>
    </row>
    <row r="51" spans="1:7" x14ac:dyDescent="0.25">
      <c r="A51">
        <f t="shared" si="2"/>
        <v>2018</v>
      </c>
      <c r="B51" s="129">
        <v>43313</v>
      </c>
      <c r="C51" s="473">
        <v>101.03799216</v>
      </c>
      <c r="D51" s="474" t="e">
        <v>#N/A</v>
      </c>
      <c r="E51" s="140">
        <f t="shared" si="4"/>
        <v>99.93142776158335</v>
      </c>
      <c r="F51" s="545">
        <v>101.03799216</v>
      </c>
      <c r="G51" s="138"/>
    </row>
    <row r="52" spans="1:7" x14ac:dyDescent="0.25">
      <c r="A52">
        <f t="shared" si="2"/>
        <v>2018</v>
      </c>
      <c r="B52" s="129">
        <v>43344</v>
      </c>
      <c r="C52" s="473">
        <v>99.490428883000007</v>
      </c>
      <c r="D52" s="474" t="e">
        <v>#N/A</v>
      </c>
      <c r="E52" s="140">
        <f t="shared" si="4"/>
        <v>99.93142776158335</v>
      </c>
      <c r="F52" s="545">
        <v>99.490428883000007</v>
      </c>
      <c r="G52" s="138"/>
    </row>
    <row r="53" spans="1:7" x14ac:dyDescent="0.25">
      <c r="A53">
        <f t="shared" si="2"/>
        <v>2018</v>
      </c>
      <c r="B53" s="129">
        <v>43374</v>
      </c>
      <c r="C53" s="473">
        <v>100.08581101</v>
      </c>
      <c r="D53" s="474" t="e">
        <v>#N/A</v>
      </c>
      <c r="E53" s="140">
        <f t="shared" si="4"/>
        <v>99.93142776158335</v>
      </c>
      <c r="F53" s="545">
        <v>100.08581101</v>
      </c>
      <c r="G53" s="138"/>
    </row>
    <row r="54" spans="1:7" x14ac:dyDescent="0.25">
      <c r="A54">
        <f t="shared" si="2"/>
        <v>2018</v>
      </c>
      <c r="B54" s="129">
        <v>43405</v>
      </c>
      <c r="C54" s="473">
        <v>100.50915242000001</v>
      </c>
      <c r="D54" s="474" t="e">
        <v>#N/A</v>
      </c>
      <c r="E54" s="140">
        <f t="shared" si="4"/>
        <v>99.93142776158335</v>
      </c>
      <c r="F54" s="545">
        <v>100.50915242000001</v>
      </c>
      <c r="G54" s="138"/>
    </row>
    <row r="55" spans="1:7" x14ac:dyDescent="0.25">
      <c r="A55">
        <f t="shared" si="2"/>
        <v>2018</v>
      </c>
      <c r="B55" s="129">
        <v>43435</v>
      </c>
      <c r="C55" s="473">
        <v>101.61026369</v>
      </c>
      <c r="D55" s="474" t="e">
        <v>#N/A</v>
      </c>
      <c r="F55" s="545">
        <v>101.61026369</v>
      </c>
      <c r="G55" s="138"/>
    </row>
    <row r="56" spans="1:7" x14ac:dyDescent="0.25">
      <c r="A56">
        <f t="shared" si="2"/>
        <v>2019</v>
      </c>
      <c r="B56" s="129">
        <v>43466</v>
      </c>
      <c r="C56" s="473">
        <v>99.454256591999993</v>
      </c>
      <c r="D56" s="474" t="e">
        <v>#N/A</v>
      </c>
      <c r="F56" s="545">
        <v>99.454256591999993</v>
      </c>
      <c r="G56" s="138"/>
    </row>
    <row r="57" spans="1:7" x14ac:dyDescent="0.25">
      <c r="A57">
        <f t="shared" si="2"/>
        <v>2019</v>
      </c>
      <c r="B57" s="129">
        <v>43497</v>
      </c>
      <c r="C57" s="473">
        <v>101.82846841</v>
      </c>
      <c r="D57" s="474">
        <v>101.82846841</v>
      </c>
      <c r="E57" s="140">
        <f>AVERAGEIF($A$32:$A$79,A57,$F$32:$F$79)</f>
        <v>101.39232583016667</v>
      </c>
      <c r="F57" s="545">
        <v>101.82846841</v>
      </c>
      <c r="G57" s="138"/>
    </row>
    <row r="58" spans="1:7" x14ac:dyDescent="0.25">
      <c r="A58">
        <f t="shared" si="2"/>
        <v>2019</v>
      </c>
      <c r="B58" s="129">
        <v>43525</v>
      </c>
      <c r="C58" s="473" t="e">
        <v>#N/A</v>
      </c>
      <c r="D58" s="474">
        <v>100.83557811999999</v>
      </c>
      <c r="E58" s="140">
        <f t="shared" ref="E58:E66" si="5">AVERAGEIF($A$32:$A$79,A58,$F$32:$F$79)</f>
        <v>101.39232583016667</v>
      </c>
      <c r="F58" s="545">
        <v>100.83557811999999</v>
      </c>
      <c r="G58" s="138"/>
    </row>
    <row r="59" spans="1:7" x14ac:dyDescent="0.25">
      <c r="A59">
        <f t="shared" si="2"/>
        <v>2019</v>
      </c>
      <c r="B59" s="129">
        <v>43556</v>
      </c>
      <c r="C59" s="473" t="e">
        <v>#N/A</v>
      </c>
      <c r="D59" s="474">
        <v>100.45060355</v>
      </c>
      <c r="E59" s="140">
        <f t="shared" si="5"/>
        <v>101.39232583016667</v>
      </c>
      <c r="F59" s="545">
        <v>100.45060355</v>
      </c>
      <c r="G59" s="138"/>
    </row>
    <row r="60" spans="1:7" x14ac:dyDescent="0.25">
      <c r="A60">
        <f t="shared" si="2"/>
        <v>2019</v>
      </c>
      <c r="B60" s="129">
        <v>43586</v>
      </c>
      <c r="C60" s="473" t="e">
        <v>#N/A</v>
      </c>
      <c r="D60" s="474">
        <v>100.39695848</v>
      </c>
      <c r="E60" s="140">
        <f t="shared" si="5"/>
        <v>101.39232583016667</v>
      </c>
      <c r="F60" s="545">
        <v>100.39695848</v>
      </c>
      <c r="G60" s="138"/>
    </row>
    <row r="61" spans="1:7" x14ac:dyDescent="0.25">
      <c r="A61">
        <f t="shared" si="2"/>
        <v>2019</v>
      </c>
      <c r="B61" s="129">
        <v>43617</v>
      </c>
      <c r="C61" s="473" t="e">
        <v>#N/A</v>
      </c>
      <c r="D61" s="474">
        <v>101.90305347</v>
      </c>
      <c r="E61" s="140">
        <f t="shared" si="5"/>
        <v>101.39232583016667</v>
      </c>
      <c r="F61" s="545">
        <v>101.90305347</v>
      </c>
      <c r="G61" s="138"/>
    </row>
    <row r="62" spans="1:7" x14ac:dyDescent="0.25">
      <c r="A62">
        <f t="shared" si="2"/>
        <v>2019</v>
      </c>
      <c r="B62" s="129">
        <v>43647</v>
      </c>
      <c r="C62" s="473" t="e">
        <v>#N/A</v>
      </c>
      <c r="D62" s="474">
        <v>102.12467991</v>
      </c>
      <c r="E62" s="140">
        <f t="shared" si="5"/>
        <v>101.39232583016667</v>
      </c>
      <c r="F62" s="545">
        <v>102.12467991</v>
      </c>
      <c r="G62" s="138"/>
    </row>
    <row r="63" spans="1:7" x14ac:dyDescent="0.25">
      <c r="A63">
        <f t="shared" si="2"/>
        <v>2019</v>
      </c>
      <c r="B63" s="129">
        <v>43678</v>
      </c>
      <c r="C63" s="473" t="e">
        <v>#N/A</v>
      </c>
      <c r="D63" s="474">
        <v>101.75657425999999</v>
      </c>
      <c r="E63" s="140">
        <f t="shared" si="5"/>
        <v>101.39232583016667</v>
      </c>
      <c r="F63" s="545">
        <v>101.75657425999999</v>
      </c>
      <c r="G63" s="138"/>
    </row>
    <row r="64" spans="1:7" x14ac:dyDescent="0.25">
      <c r="A64">
        <f t="shared" si="2"/>
        <v>2019</v>
      </c>
      <c r="B64" s="129">
        <v>43709</v>
      </c>
      <c r="C64" s="473" t="e">
        <v>#N/A</v>
      </c>
      <c r="D64" s="474">
        <v>102.09631011</v>
      </c>
      <c r="E64" s="140">
        <f t="shared" si="5"/>
        <v>101.39232583016667</v>
      </c>
      <c r="F64" s="545">
        <v>102.09631011</v>
      </c>
      <c r="G64" s="138"/>
    </row>
    <row r="65" spans="1:7" x14ac:dyDescent="0.25">
      <c r="A65">
        <f t="shared" si="2"/>
        <v>2019</v>
      </c>
      <c r="B65" s="129">
        <v>43739</v>
      </c>
      <c r="C65" s="473" t="e">
        <v>#N/A</v>
      </c>
      <c r="D65" s="474">
        <v>100.98572208</v>
      </c>
      <c r="E65" s="140">
        <f t="shared" si="5"/>
        <v>101.39232583016667</v>
      </c>
      <c r="F65" s="545">
        <v>100.98572208</v>
      </c>
      <c r="G65" s="138"/>
    </row>
    <row r="66" spans="1:7" x14ac:dyDescent="0.25">
      <c r="A66">
        <f t="shared" si="2"/>
        <v>2019</v>
      </c>
      <c r="B66" s="129">
        <v>43770</v>
      </c>
      <c r="C66" s="473" t="e">
        <v>#N/A</v>
      </c>
      <c r="D66" s="474">
        <v>101.74262342</v>
      </c>
      <c r="E66" s="140">
        <f t="shared" si="5"/>
        <v>101.39232583016667</v>
      </c>
      <c r="F66" s="545">
        <v>101.74262342</v>
      </c>
      <c r="G66" s="138"/>
    </row>
    <row r="67" spans="1:7" x14ac:dyDescent="0.25">
      <c r="A67">
        <f t="shared" si="2"/>
        <v>2019</v>
      </c>
      <c r="B67" s="129">
        <v>43800</v>
      </c>
      <c r="C67" s="473" t="e">
        <v>#N/A</v>
      </c>
      <c r="D67" s="474">
        <v>103.13308155999999</v>
      </c>
      <c r="F67" s="545">
        <v>103.13308155999999</v>
      </c>
      <c r="G67" s="138"/>
    </row>
    <row r="68" spans="1:7" x14ac:dyDescent="0.25">
      <c r="A68">
        <f t="shared" si="2"/>
        <v>2020</v>
      </c>
      <c r="B68" s="129">
        <v>43831</v>
      </c>
      <c r="C68" s="473" t="e">
        <v>#N/A</v>
      </c>
      <c r="D68" s="474">
        <v>100.37234170000001</v>
      </c>
      <c r="F68" s="545">
        <v>100.37234170000001</v>
      </c>
      <c r="G68" s="138"/>
    </row>
    <row r="69" spans="1:7" x14ac:dyDescent="0.25">
      <c r="A69">
        <f t="shared" si="2"/>
        <v>2020</v>
      </c>
      <c r="B69" s="129">
        <v>43862</v>
      </c>
      <c r="C69" s="473" t="e">
        <v>#N/A</v>
      </c>
      <c r="D69" s="474">
        <v>103.10369254</v>
      </c>
      <c r="E69" s="140">
        <f>AVERAGEIF($A$32:$A$79,A69,$F$32:$F$79)</f>
        <v>102.85212496666666</v>
      </c>
      <c r="F69" s="545">
        <v>103.10369254</v>
      </c>
      <c r="G69" s="138"/>
    </row>
    <row r="70" spans="1:7" x14ac:dyDescent="0.25">
      <c r="A70">
        <f t="shared" si="2"/>
        <v>2020</v>
      </c>
      <c r="B70" s="129">
        <v>43891</v>
      </c>
      <c r="C70" s="473" t="e">
        <v>#N/A</v>
      </c>
      <c r="D70" s="474">
        <v>102.36258362</v>
      </c>
      <c r="E70" s="140">
        <f t="shared" ref="E70:E78" si="6">AVERAGEIF($A$32:$A$79,A70,$F$32:$F$79)</f>
        <v>102.85212496666666</v>
      </c>
      <c r="F70" s="545">
        <v>102.36258362</v>
      </c>
      <c r="G70" s="138"/>
    </row>
    <row r="71" spans="1:7" x14ac:dyDescent="0.25">
      <c r="A71">
        <f t="shared" si="2"/>
        <v>2020</v>
      </c>
      <c r="B71" s="129">
        <v>43922</v>
      </c>
      <c r="C71" s="473" t="e">
        <v>#N/A</v>
      </c>
      <c r="D71" s="474">
        <v>101.98632248</v>
      </c>
      <c r="E71" s="140">
        <f t="shared" si="6"/>
        <v>102.85212496666666</v>
      </c>
      <c r="F71" s="545">
        <v>101.98632248</v>
      </c>
      <c r="G71" s="138"/>
    </row>
    <row r="72" spans="1:7" x14ac:dyDescent="0.25">
      <c r="A72">
        <f t="shared" si="2"/>
        <v>2020</v>
      </c>
      <c r="B72" s="129">
        <v>43952</v>
      </c>
      <c r="C72" s="473" t="e">
        <v>#N/A</v>
      </c>
      <c r="D72" s="474">
        <v>101.83828914</v>
      </c>
      <c r="E72" s="140">
        <f t="shared" si="6"/>
        <v>102.85212496666666</v>
      </c>
      <c r="F72" s="545">
        <v>101.83828914</v>
      </c>
      <c r="G72" s="138"/>
    </row>
    <row r="73" spans="1:7" x14ac:dyDescent="0.25">
      <c r="A73">
        <f t="shared" si="2"/>
        <v>2020</v>
      </c>
      <c r="B73" s="129">
        <v>43983</v>
      </c>
      <c r="C73" s="473" t="e">
        <v>#N/A</v>
      </c>
      <c r="D73" s="474">
        <v>103.43335500000001</v>
      </c>
      <c r="E73" s="140">
        <f t="shared" si="6"/>
        <v>102.85212496666666</v>
      </c>
      <c r="F73" s="545">
        <v>103.43335500000001</v>
      </c>
      <c r="G73" s="138"/>
    </row>
    <row r="74" spans="1:7" x14ac:dyDescent="0.25">
      <c r="A74">
        <f t="shared" si="2"/>
        <v>2020</v>
      </c>
      <c r="B74" s="129">
        <v>44013</v>
      </c>
      <c r="C74" s="473" t="e">
        <v>#N/A</v>
      </c>
      <c r="D74" s="474">
        <v>103.65530556</v>
      </c>
      <c r="E74" s="140">
        <f t="shared" si="6"/>
        <v>102.85212496666666</v>
      </c>
      <c r="F74" s="545">
        <v>103.65530556</v>
      </c>
      <c r="G74" s="138"/>
    </row>
    <row r="75" spans="1:7" x14ac:dyDescent="0.25">
      <c r="A75">
        <f t="shared" si="2"/>
        <v>2020</v>
      </c>
      <c r="B75" s="129">
        <v>44044</v>
      </c>
      <c r="C75" s="473" t="e">
        <v>#N/A</v>
      </c>
      <c r="D75" s="474">
        <v>103.31014447</v>
      </c>
      <c r="E75" s="140">
        <f t="shared" si="6"/>
        <v>102.85212496666666</v>
      </c>
      <c r="F75" s="545">
        <v>103.31014447</v>
      </c>
      <c r="G75" s="138"/>
    </row>
    <row r="76" spans="1:7" x14ac:dyDescent="0.25">
      <c r="A76">
        <f t="shared" si="2"/>
        <v>2020</v>
      </c>
      <c r="B76" s="129">
        <v>44075</v>
      </c>
      <c r="C76" s="473" t="e">
        <v>#N/A</v>
      </c>
      <c r="D76" s="474">
        <v>103.77470896</v>
      </c>
      <c r="E76" s="140">
        <f t="shared" si="6"/>
        <v>102.85212496666666</v>
      </c>
      <c r="F76" s="545">
        <v>103.77470896</v>
      </c>
      <c r="G76" s="138"/>
    </row>
    <row r="77" spans="1:7" x14ac:dyDescent="0.25">
      <c r="A77">
        <f t="shared" si="2"/>
        <v>2020</v>
      </c>
      <c r="B77" s="129">
        <v>44105</v>
      </c>
      <c r="C77" s="473" t="e">
        <v>#N/A</v>
      </c>
      <c r="D77" s="474">
        <v>102.50110908000001</v>
      </c>
      <c r="E77" s="140">
        <f t="shared" si="6"/>
        <v>102.85212496666666</v>
      </c>
      <c r="F77" s="545">
        <v>102.50110908000001</v>
      </c>
      <c r="G77" s="138"/>
    </row>
    <row r="78" spans="1:7" x14ac:dyDescent="0.25">
      <c r="A78">
        <f t="shared" si="2"/>
        <v>2020</v>
      </c>
      <c r="B78" s="129">
        <v>44136</v>
      </c>
      <c r="C78" s="473" t="e">
        <v>#N/A</v>
      </c>
      <c r="D78" s="474">
        <v>103.25100641</v>
      </c>
      <c r="E78" s="140">
        <f t="shared" si="6"/>
        <v>102.85212496666666</v>
      </c>
      <c r="F78" s="545">
        <v>103.25100641</v>
      </c>
      <c r="G78" s="138"/>
    </row>
    <row r="79" spans="1:7" x14ac:dyDescent="0.25">
      <c r="A79">
        <f t="shared" si="2"/>
        <v>2020</v>
      </c>
      <c r="B79" s="129">
        <v>44166</v>
      </c>
      <c r="C79" s="473" t="e">
        <v>#N/A</v>
      </c>
      <c r="D79" s="474">
        <v>104.63664064</v>
      </c>
      <c r="F79" s="545">
        <v>104.63664064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369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341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114</v>
      </c>
      <c r="Q7" s="214" t="s">
        <v>342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116</v>
      </c>
      <c r="Q8" s="214" t="s">
        <v>343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344</v>
      </c>
      <c r="Q9" s="309" t="s">
        <v>351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346</v>
      </c>
      <c r="Q10" s="214" t="s">
        <v>345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348</v>
      </c>
      <c r="Q11" s="214" t="s">
        <v>347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319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73" t="s">
        <v>42</v>
      </c>
      <c r="E25" s="573"/>
      <c r="F25" s="573"/>
      <c r="G25" s="573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v>2016</v>
      </c>
      <c r="D26" s="161">
        <v>2017</v>
      </c>
      <c r="E26" s="161">
        <v>2018</v>
      </c>
      <c r="F26" s="161">
        <v>2019</v>
      </c>
      <c r="G26" s="161">
        <v>2020</v>
      </c>
      <c r="H26" s="161"/>
      <c r="I26" s="161">
        <v>2017</v>
      </c>
      <c r="J26" s="161">
        <v>2018</v>
      </c>
      <c r="K26" s="161">
        <v>2019</v>
      </c>
      <c r="L26" s="161"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14.34</v>
      </c>
      <c r="G27" s="321">
        <v>14.82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0.47000000000000064</v>
      </c>
      <c r="L27" s="385">
        <f>G27-F27</f>
        <v>0.48000000000000043</v>
      </c>
    </row>
    <row r="28" spans="1:12" x14ac:dyDescent="0.2">
      <c r="B28" s="24" t="s">
        <v>114</v>
      </c>
      <c r="C28" s="321">
        <v>19.687234931999999</v>
      </c>
      <c r="D28" s="321">
        <v>19.957716775000002</v>
      </c>
      <c r="E28" s="321">
        <v>20.452870183999998</v>
      </c>
      <c r="F28" s="321">
        <v>20.809694225000001</v>
      </c>
      <c r="G28" s="321">
        <v>21.030747596000001</v>
      </c>
      <c r="H28" s="197"/>
      <c r="I28" s="385">
        <f t="shared" ref="I28:L35" si="0">D28-C28</f>
        <v>0.27048184300000244</v>
      </c>
      <c r="J28" s="385">
        <f t="shared" si="0"/>
        <v>0.49515340899999671</v>
      </c>
      <c r="K28" s="385">
        <f t="shared" si="0"/>
        <v>0.35682404100000298</v>
      </c>
      <c r="L28" s="385">
        <f t="shared" si="0"/>
        <v>0.221053371</v>
      </c>
    </row>
    <row r="29" spans="1:12" x14ac:dyDescent="0.2">
      <c r="B29" s="24" t="s">
        <v>116</v>
      </c>
      <c r="C29" s="321">
        <v>4.4429999999999996</v>
      </c>
      <c r="D29" s="321">
        <v>4.5542904109000002</v>
      </c>
      <c r="E29" s="321">
        <v>4.7702849314</v>
      </c>
      <c r="F29" s="321">
        <v>5.0055890412000004</v>
      </c>
      <c r="G29" s="321">
        <v>5.2220000000000004</v>
      </c>
      <c r="H29" s="197"/>
      <c r="I29" s="385">
        <f t="shared" si="0"/>
        <v>0.11129041090000058</v>
      </c>
      <c r="J29" s="385">
        <f t="shared" si="0"/>
        <v>0.21599452049999979</v>
      </c>
      <c r="K29" s="385">
        <f t="shared" si="0"/>
        <v>0.23530410980000038</v>
      </c>
      <c r="L29" s="385">
        <f t="shared" si="0"/>
        <v>0.21641095880000005</v>
      </c>
    </row>
    <row r="30" spans="1:12" x14ac:dyDescent="0.2">
      <c r="B30" s="24" t="s">
        <v>344</v>
      </c>
      <c r="C30" s="321">
        <v>8.3476311474999996</v>
      </c>
      <c r="D30" s="321">
        <v>8.6473098954999994</v>
      </c>
      <c r="E30" s="321">
        <v>8.6974236583</v>
      </c>
      <c r="F30" s="321">
        <v>8.7834838254999994</v>
      </c>
      <c r="G30" s="321">
        <v>8.9031831976000007</v>
      </c>
      <c r="H30" s="197"/>
      <c r="I30" s="385">
        <f t="shared" ref="I30" si="1">D30-C30</f>
        <v>0.29967874799999983</v>
      </c>
      <c r="J30" s="385">
        <f t="shared" ref="J30" si="2">E30-D30</f>
        <v>5.0113762800000572E-2</v>
      </c>
      <c r="K30" s="385">
        <f t="shared" ref="K30" si="3">F30-E30</f>
        <v>8.6060167199999427E-2</v>
      </c>
      <c r="L30" s="385">
        <f t="shared" ref="L30" si="4">G30-F30</f>
        <v>0.11969937210000126</v>
      </c>
    </row>
    <row r="31" spans="1:12" x14ac:dyDescent="0.2">
      <c r="B31" s="24" t="s">
        <v>346</v>
      </c>
      <c r="C31" s="321">
        <v>46.814971653000001</v>
      </c>
      <c r="D31" s="321">
        <v>47.230511581000002</v>
      </c>
      <c r="E31" s="321">
        <v>47.607800308999998</v>
      </c>
      <c r="F31" s="321">
        <v>47.935756628</v>
      </c>
      <c r="G31" s="321">
        <v>48.186504995999996</v>
      </c>
      <c r="H31" s="165"/>
      <c r="I31" s="385">
        <f t="shared" si="0"/>
        <v>0.41553992800000117</v>
      </c>
      <c r="J31" s="385">
        <f>E31-D31</f>
        <v>0.37728872799999635</v>
      </c>
      <c r="K31" s="385">
        <f>F31-E31</f>
        <v>0.32795631900000188</v>
      </c>
      <c r="L31" s="385">
        <f>G31-F31</f>
        <v>0.25074836799999645</v>
      </c>
    </row>
    <row r="32" spans="1:12" x14ac:dyDescent="0.2">
      <c r="B32" s="24" t="s">
        <v>348</v>
      </c>
      <c r="C32" s="321">
        <v>50.119155999999997</v>
      </c>
      <c r="D32" s="321">
        <v>51.227755365</v>
      </c>
      <c r="E32" s="321">
        <v>52.327692601000003</v>
      </c>
      <c r="F32" s="321">
        <v>53.451276833000001</v>
      </c>
      <c r="G32" s="321">
        <v>54.661412243000001</v>
      </c>
      <c r="H32" s="197"/>
      <c r="I32" s="385">
        <f t="shared" si="0"/>
        <v>1.1085993650000034</v>
      </c>
      <c r="J32" s="385">
        <f t="shared" si="0"/>
        <v>1.0999372360000024</v>
      </c>
      <c r="K32" s="385">
        <f t="shared" si="0"/>
        <v>1.1235842319999989</v>
      </c>
      <c r="L32" s="385">
        <f t="shared" si="0"/>
        <v>1.2101354099999995</v>
      </c>
    </row>
    <row r="33" spans="2:12" x14ac:dyDescent="0.2">
      <c r="B33" s="24" t="s">
        <v>349</v>
      </c>
      <c r="C33" s="383">
        <f>C31-C28</f>
        <v>27.127736721000002</v>
      </c>
      <c r="D33" s="383">
        <f>D31-D28</f>
        <v>27.272794806</v>
      </c>
      <c r="E33" s="383">
        <f>E31-E28</f>
        <v>27.154930125</v>
      </c>
      <c r="F33" s="383">
        <f>F31-F28</f>
        <v>27.126062402999999</v>
      </c>
      <c r="G33" s="383">
        <f>G31-G28</f>
        <v>27.155757399999995</v>
      </c>
      <c r="H33" s="197"/>
      <c r="I33" s="385">
        <f t="shared" si="0"/>
        <v>0.14505808499999873</v>
      </c>
      <c r="J33" s="385">
        <f t="shared" si="0"/>
        <v>-0.11786468100000036</v>
      </c>
      <c r="K33" s="385">
        <f t="shared" si="0"/>
        <v>-2.8867722000001095E-2</v>
      </c>
      <c r="L33" s="385">
        <f t="shared" si="0"/>
        <v>2.9694996999996448E-2</v>
      </c>
    </row>
    <row r="34" spans="2:12" x14ac:dyDescent="0.2">
      <c r="B34" s="24" t="s">
        <v>350</v>
      </c>
      <c r="C34" s="6">
        <f>C32-C29-C27-C30</f>
        <v>24.536971852499999</v>
      </c>
      <c r="D34" s="6">
        <f>D32-D29-D27-D30</f>
        <v>24.666155058599998</v>
      </c>
      <c r="E34" s="6">
        <f>E32-E29-E27-E30</f>
        <v>24.989984011300006</v>
      </c>
      <c r="F34" s="6">
        <f>F32-F29-F27-F30</f>
        <v>25.322203966299995</v>
      </c>
      <c r="G34" s="6">
        <f>G32-G29-G27-G30</f>
        <v>25.716229045399999</v>
      </c>
      <c r="H34" s="197"/>
      <c r="I34" s="385">
        <f t="shared" si="0"/>
        <v>0.12918320609999867</v>
      </c>
      <c r="J34" s="385">
        <f t="shared" si="0"/>
        <v>0.32382895270000844</v>
      </c>
      <c r="K34" s="385">
        <f t="shared" si="0"/>
        <v>0.33221995499998869</v>
      </c>
      <c r="L34" s="385">
        <f t="shared" si="0"/>
        <v>0.39402507910000395</v>
      </c>
    </row>
    <row r="35" spans="2:12" x14ac:dyDescent="0.2">
      <c r="B35" s="166" t="s">
        <v>32</v>
      </c>
      <c r="C35" s="384">
        <v>96.934127653000004</v>
      </c>
      <c r="D35" s="384">
        <v>98.458266945999995</v>
      </c>
      <c r="E35" s="384">
        <v>99.935492909999994</v>
      </c>
      <c r="F35" s="384">
        <v>101.38703346</v>
      </c>
      <c r="G35" s="384">
        <v>102.84791724</v>
      </c>
      <c r="H35" s="198"/>
      <c r="I35" s="386">
        <f t="shared" si="0"/>
        <v>1.5241392929999904</v>
      </c>
      <c r="J35" s="386">
        <f>E35-D35</f>
        <v>1.4772259639999987</v>
      </c>
      <c r="K35" s="386">
        <f>F35-E35</f>
        <v>1.4515405500000043</v>
      </c>
      <c r="L35" s="386">
        <f>G35-F35</f>
        <v>1.4608837800000032</v>
      </c>
    </row>
    <row r="36" spans="2:12" x14ac:dyDescent="0.2">
      <c r="B36" s="367" t="s">
        <v>551</v>
      </c>
    </row>
    <row r="39" spans="2:12" x14ac:dyDescent="0.2">
      <c r="B39" s="123"/>
    </row>
    <row r="40" spans="2:12" x14ac:dyDescent="0.2">
      <c r="B40" s="5"/>
      <c r="C40" s="368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74" t="s">
        <v>369</v>
      </c>
      <c r="Q5" s="575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329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330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331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332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328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333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334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335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336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337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338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339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340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318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73" t="s">
        <v>516</v>
      </c>
      <c r="E26" s="573"/>
      <c r="F26" s="573"/>
      <c r="G26" s="573"/>
      <c r="H26" s="158"/>
      <c r="I26" s="159" t="s">
        <v>515</v>
      </c>
      <c r="J26" s="324"/>
      <c r="K26" s="159"/>
      <c r="L26" s="159"/>
    </row>
    <row r="27" spans="1:17" x14ac:dyDescent="0.2">
      <c r="B27" s="160" t="s">
        <v>17</v>
      </c>
      <c r="C27" s="161">
        <v>2016</v>
      </c>
      <c r="D27" s="161">
        <v>2017</v>
      </c>
      <c r="E27" s="161">
        <v>2018</v>
      </c>
      <c r="F27" s="161">
        <v>2019</v>
      </c>
      <c r="G27" s="161">
        <v>2020</v>
      </c>
      <c r="H27" s="161"/>
      <c r="I27" s="161">
        <v>2017</v>
      </c>
      <c r="J27" s="161">
        <v>2018</v>
      </c>
      <c r="K27" s="161">
        <v>2019</v>
      </c>
      <c r="L27" s="161">
        <v>2020</v>
      </c>
    </row>
    <row r="28" spans="1:17" x14ac:dyDescent="0.2">
      <c r="B28" s="162" t="s">
        <v>18</v>
      </c>
      <c r="C28" s="152">
        <v>37.425340525999999</v>
      </c>
      <c r="D28" s="152">
        <v>37.331854385</v>
      </c>
      <c r="E28" s="152">
        <v>37.273909095</v>
      </c>
      <c r="F28" s="152">
        <v>35.948005209000002</v>
      </c>
      <c r="G28" s="152">
        <v>35.585401564999998</v>
      </c>
      <c r="H28" s="163"/>
      <c r="I28" s="197">
        <f>D28-C28</f>
        <v>-9.3486140999999634E-2</v>
      </c>
      <c r="J28" s="197">
        <f>E28-D28</f>
        <v>-5.7945289999999261E-2</v>
      </c>
      <c r="K28" s="197">
        <f>F28-E28</f>
        <v>-1.325903885999999</v>
      </c>
      <c r="L28" s="197">
        <f>G28-F28</f>
        <v>-0.36260364400000356</v>
      </c>
    </row>
    <row r="29" spans="1:17" x14ac:dyDescent="0.2">
      <c r="B29" s="162" t="s">
        <v>19</v>
      </c>
      <c r="C29" s="164">
        <f>SUM(C30:C32)</f>
        <v>21.912589508499998</v>
      </c>
      <c r="D29" s="164">
        <f t="shared" ref="D29:E29" si="0">SUM(D30:D32)</f>
        <v>22.872754194599999</v>
      </c>
      <c r="E29" s="164">
        <f t="shared" si="0"/>
        <v>25.238093135500002</v>
      </c>
      <c r="F29" s="164">
        <f t="shared" ref="F29" si="1">SUM(F30:F32)</f>
        <v>26.949761607900001</v>
      </c>
      <c r="G29" s="164">
        <f t="shared" ref="G29" si="2">SUM(G30:G32)</f>
        <v>28.301856452799999</v>
      </c>
      <c r="H29" s="164"/>
      <c r="I29" s="197">
        <f t="shared" ref="I29:L44" si="3">D29-C29</f>
        <v>0.96016468610000061</v>
      </c>
      <c r="J29" s="197">
        <f t="shared" si="3"/>
        <v>2.3653389409000027</v>
      </c>
      <c r="K29" s="197">
        <f t="shared" si="3"/>
        <v>1.7116684723999995</v>
      </c>
      <c r="L29" s="197">
        <f t="shared" si="3"/>
        <v>1.3520948448999981</v>
      </c>
    </row>
    <row r="30" spans="1:17" x14ac:dyDescent="0.2">
      <c r="B30" s="162" t="s">
        <v>20</v>
      </c>
      <c r="C30" s="152">
        <v>4.5939378196999998</v>
      </c>
      <c r="D30" s="152">
        <v>4.9584815205000004</v>
      </c>
      <c r="E30" s="152">
        <v>5.2625419475999999</v>
      </c>
      <c r="F30" s="152">
        <v>5.1401301289000001</v>
      </c>
      <c r="G30" s="152">
        <v>5.3619586225000004</v>
      </c>
      <c r="H30" s="164"/>
      <c r="I30" s="197">
        <f t="shared" si="3"/>
        <v>0.36454370080000054</v>
      </c>
      <c r="J30" s="197">
        <f t="shared" si="3"/>
        <v>0.30406042709999959</v>
      </c>
      <c r="K30" s="197">
        <f t="shared" si="3"/>
        <v>-0.12241181869999984</v>
      </c>
      <c r="L30" s="197">
        <f t="shared" si="3"/>
        <v>0.22182849360000034</v>
      </c>
    </row>
    <row r="31" spans="1:17" x14ac:dyDescent="0.2">
      <c r="B31" s="162" t="s">
        <v>21</v>
      </c>
      <c r="C31" s="152">
        <v>2.4895048798000001</v>
      </c>
      <c r="D31" s="152">
        <v>2.2604504521000002</v>
      </c>
      <c r="E31" s="152">
        <v>2.1017056478999998</v>
      </c>
      <c r="F31" s="152">
        <v>2.0154438579999998</v>
      </c>
      <c r="G31" s="152">
        <v>1.9478754282999999</v>
      </c>
      <c r="H31" s="164"/>
      <c r="I31" s="197">
        <f t="shared" si="3"/>
        <v>-0.22905442769999995</v>
      </c>
      <c r="J31" s="197">
        <f t="shared" si="3"/>
        <v>-0.15874480420000037</v>
      </c>
      <c r="K31" s="197">
        <f t="shared" si="3"/>
        <v>-8.6261789899999997E-2</v>
      </c>
      <c r="L31" s="197">
        <f t="shared" si="3"/>
        <v>-6.7568429699999877E-2</v>
      </c>
    </row>
    <row r="32" spans="1:17" x14ac:dyDescent="0.2">
      <c r="B32" s="162" t="s">
        <v>22</v>
      </c>
      <c r="C32" s="152">
        <v>14.829146808999999</v>
      </c>
      <c r="D32" s="152">
        <v>15.653822222000001</v>
      </c>
      <c r="E32" s="152">
        <v>17.873845540000001</v>
      </c>
      <c r="F32" s="152">
        <v>19.794187620999999</v>
      </c>
      <c r="G32" s="152">
        <v>20.992022402</v>
      </c>
      <c r="H32" s="164"/>
      <c r="I32" s="197">
        <f t="shared" si="3"/>
        <v>0.82467541300000136</v>
      </c>
      <c r="J32" s="197">
        <f t="shared" si="3"/>
        <v>2.2200233180000009</v>
      </c>
      <c r="K32" s="197">
        <f t="shared" si="3"/>
        <v>1.9203420809999976</v>
      </c>
      <c r="L32" s="197">
        <f t="shared" si="3"/>
        <v>1.197834781000001</v>
      </c>
    </row>
    <row r="33" spans="2:12" x14ac:dyDescent="0.2">
      <c r="B33" s="165" t="s">
        <v>328</v>
      </c>
      <c r="C33" s="163">
        <f>SUM(C34:C37)</f>
        <v>14.056539590489997</v>
      </c>
      <c r="D33" s="163">
        <f t="shared" ref="D33:E33" si="4">SUM(D34:D37)</f>
        <v>14.168275274189998</v>
      </c>
      <c r="E33" s="163">
        <f t="shared" si="4"/>
        <v>14.42786847875</v>
      </c>
      <c r="F33" s="163">
        <f t="shared" ref="F33" si="5">SUM(F34:F37)</f>
        <v>14.522378468209999</v>
      </c>
      <c r="G33" s="163">
        <f t="shared" ref="G33" si="6">SUM(G34:G37)</f>
        <v>14.764598499729999</v>
      </c>
      <c r="H33" s="163"/>
      <c r="I33" s="197">
        <f t="shared" si="3"/>
        <v>0.11173568370000098</v>
      </c>
      <c r="J33" s="197">
        <f t="shared" si="3"/>
        <v>0.25959320456000157</v>
      </c>
      <c r="K33" s="197">
        <f t="shared" si="3"/>
        <v>9.4509989459998778E-2</v>
      </c>
      <c r="L33" s="197">
        <f t="shared" si="3"/>
        <v>0.24222003152000049</v>
      </c>
    </row>
    <row r="34" spans="2:12" x14ac:dyDescent="0.2">
      <c r="B34" s="162" t="s">
        <v>25</v>
      </c>
      <c r="C34" s="152">
        <v>11.250170196999999</v>
      </c>
      <c r="D34" s="152">
        <v>11.210353781</v>
      </c>
      <c r="E34" s="152">
        <v>11.387977659000001</v>
      </c>
      <c r="F34" s="152">
        <v>11.445364347</v>
      </c>
      <c r="G34" s="152">
        <v>11.666802391999999</v>
      </c>
      <c r="H34" s="163"/>
      <c r="I34" s="197">
        <f t="shared" si="3"/>
        <v>-3.9816415999998966E-2</v>
      </c>
      <c r="J34" s="197">
        <f>E34-D34</f>
        <v>0.17762387800000035</v>
      </c>
      <c r="K34" s="197">
        <f>F34-E34</f>
        <v>5.7386687999999353E-2</v>
      </c>
      <c r="L34" s="197">
        <f>G34-F34</f>
        <v>0.22143804499999931</v>
      </c>
    </row>
    <row r="35" spans="2:12" x14ac:dyDescent="0.2">
      <c r="B35" s="162" t="s">
        <v>23</v>
      </c>
      <c r="C35" s="152">
        <v>0.84359025136999999</v>
      </c>
      <c r="D35" s="152">
        <v>0.79930405479</v>
      </c>
      <c r="E35" s="152">
        <v>0.80305877313999996</v>
      </c>
      <c r="F35" s="152">
        <v>0.78140570506999996</v>
      </c>
      <c r="G35" s="152">
        <v>0.75646438258000004</v>
      </c>
      <c r="H35" s="164"/>
      <c r="I35" s="197">
        <f t="shared" si="3"/>
        <v>-4.4286196579999992E-2</v>
      </c>
      <c r="J35" s="197">
        <f t="shared" si="3"/>
        <v>3.7547183499999637E-3</v>
      </c>
      <c r="K35" s="197">
        <f t="shared" si="3"/>
        <v>-2.1653068070000003E-2</v>
      </c>
      <c r="L35" s="197">
        <f t="shared" si="3"/>
        <v>-2.4941322489999918E-2</v>
      </c>
    </row>
    <row r="36" spans="2:12" x14ac:dyDescent="0.2">
      <c r="B36" s="162" t="s">
        <v>24</v>
      </c>
      <c r="C36" s="152">
        <v>1.6983224535999999</v>
      </c>
      <c r="D36" s="152">
        <v>1.8799394384000001</v>
      </c>
      <c r="E36" s="152">
        <v>1.9605725867999999</v>
      </c>
      <c r="F36" s="152">
        <v>2.0417330476000002</v>
      </c>
      <c r="G36" s="152">
        <v>2.1010570923</v>
      </c>
      <c r="H36" s="164"/>
      <c r="I36" s="197">
        <f t="shared" si="3"/>
        <v>0.18161698480000021</v>
      </c>
      <c r="J36" s="197">
        <f t="shared" si="3"/>
        <v>8.0633148399999799E-2</v>
      </c>
      <c r="K36" s="197">
        <f t="shared" si="3"/>
        <v>8.1160460800000278E-2</v>
      </c>
      <c r="L36" s="197">
        <f t="shared" si="3"/>
        <v>5.9324044699999856E-2</v>
      </c>
    </row>
    <row r="37" spans="2:12" x14ac:dyDescent="0.2">
      <c r="B37" s="162" t="s">
        <v>33</v>
      </c>
      <c r="C37" s="152">
        <v>0.26445668851999998</v>
      </c>
      <c r="D37" s="152">
        <v>0.27867799999999998</v>
      </c>
      <c r="E37" s="152">
        <v>0.27625945981</v>
      </c>
      <c r="F37" s="152">
        <v>0.25387536853999998</v>
      </c>
      <c r="G37" s="152">
        <v>0.24027463285</v>
      </c>
      <c r="H37" s="164"/>
      <c r="I37" s="197">
        <f t="shared" si="3"/>
        <v>1.4221311479999998E-2</v>
      </c>
      <c r="J37" s="197">
        <f t="shared" si="3"/>
        <v>-2.4185401899999848E-3</v>
      </c>
      <c r="K37" s="197">
        <f t="shared" si="3"/>
        <v>-2.2384091270000017E-2</v>
      </c>
      <c r="L37" s="197">
        <f t="shared" si="3"/>
        <v>-1.3600735689999977E-2</v>
      </c>
    </row>
    <row r="38" spans="2:12" x14ac:dyDescent="0.2">
      <c r="B38" s="162" t="s">
        <v>26</v>
      </c>
      <c r="C38" s="164">
        <f>SUM(C39:C42)</f>
        <v>5.2834626776300002</v>
      </c>
      <c r="D38" s="164">
        <f t="shared" ref="D38:E38" si="7">SUM(D39:D42)</f>
        <v>5.3435132192000001</v>
      </c>
      <c r="E38" s="164">
        <f t="shared" si="7"/>
        <v>5.41833072883</v>
      </c>
      <c r="F38" s="164">
        <f t="shared" ref="F38" si="8">SUM(F39:F42)</f>
        <v>5.7687249772100007</v>
      </c>
      <c r="G38" s="164">
        <f t="shared" ref="G38" si="9">SUM(G39:G42)</f>
        <v>6.023565625579999</v>
      </c>
      <c r="H38" s="164"/>
      <c r="I38" s="197">
        <f t="shared" si="3"/>
        <v>6.0050541569999893E-2</v>
      </c>
      <c r="J38" s="197">
        <f t="shared" si="3"/>
        <v>7.481750962999989E-2</v>
      </c>
      <c r="K38" s="197">
        <f t="shared" si="3"/>
        <v>0.35039424838000066</v>
      </c>
      <c r="L38" s="197">
        <f t="shared" si="3"/>
        <v>0.25484064836999831</v>
      </c>
    </row>
    <row r="39" spans="2:12" x14ac:dyDescent="0.2">
      <c r="B39" s="162" t="s">
        <v>27</v>
      </c>
      <c r="C39" s="152">
        <v>0.71051114754</v>
      </c>
      <c r="D39" s="152">
        <v>0.6779690411</v>
      </c>
      <c r="E39" s="152">
        <v>0.68706570637999997</v>
      </c>
      <c r="F39" s="152">
        <v>0.67834637821999999</v>
      </c>
      <c r="G39" s="152">
        <v>0.69004750536000004</v>
      </c>
      <c r="H39" s="164"/>
      <c r="I39" s="197">
        <f t="shared" si="3"/>
        <v>-3.2542106439999996E-2</v>
      </c>
      <c r="J39" s="197">
        <f t="shared" si="3"/>
        <v>9.0966652799999714E-3</v>
      </c>
      <c r="K39" s="197">
        <f t="shared" si="3"/>
        <v>-8.7193281599999839E-3</v>
      </c>
      <c r="L39" s="197">
        <f t="shared" si="3"/>
        <v>1.1701127140000045E-2</v>
      </c>
    </row>
    <row r="40" spans="2:12" x14ac:dyDescent="0.2">
      <c r="B40" s="162" t="s">
        <v>28</v>
      </c>
      <c r="C40" s="152">
        <v>3.2396258361000001</v>
      </c>
      <c r="D40" s="152">
        <v>3.3631201096000001</v>
      </c>
      <c r="E40" s="152">
        <v>3.4311950488999998</v>
      </c>
      <c r="F40" s="152">
        <v>3.7980129632000001</v>
      </c>
      <c r="G40" s="152">
        <v>4.0513622086999996</v>
      </c>
      <c r="H40" s="164"/>
      <c r="I40" s="197">
        <f t="shared" si="3"/>
        <v>0.12349427349999997</v>
      </c>
      <c r="J40" s="197">
        <f t="shared" si="3"/>
        <v>6.8074939299999748E-2</v>
      </c>
      <c r="K40" s="197">
        <f t="shared" si="3"/>
        <v>0.36681791430000033</v>
      </c>
      <c r="L40" s="197">
        <f t="shared" si="3"/>
        <v>0.25334924549999949</v>
      </c>
    </row>
    <row r="41" spans="2:12" x14ac:dyDescent="0.2">
      <c r="B41" s="162" t="s">
        <v>29</v>
      </c>
      <c r="C41" s="152">
        <v>0.91090181966999995</v>
      </c>
      <c r="D41" s="152">
        <v>0.87852634247000005</v>
      </c>
      <c r="E41" s="152">
        <v>0.88865474220999996</v>
      </c>
      <c r="F41" s="152">
        <v>0.88993576374000005</v>
      </c>
      <c r="G41" s="152">
        <v>0.88385123369999996</v>
      </c>
      <c r="H41" s="164"/>
      <c r="I41" s="197">
        <f t="shared" si="3"/>
        <v>-3.2375477199999891E-2</v>
      </c>
      <c r="J41" s="197">
        <f t="shared" si="3"/>
        <v>1.0128399739999905E-2</v>
      </c>
      <c r="K41" s="197">
        <f t="shared" si="3"/>
        <v>1.2810215300000927E-3</v>
      </c>
      <c r="L41" s="197">
        <f t="shared" si="3"/>
        <v>-6.0845300400000912E-3</v>
      </c>
    </row>
    <row r="42" spans="2:12" x14ac:dyDescent="0.2">
      <c r="B42" s="162" t="s">
        <v>30</v>
      </c>
      <c r="C42" s="152">
        <v>0.42242387432</v>
      </c>
      <c r="D42" s="152">
        <v>0.42389772602999998</v>
      </c>
      <c r="E42" s="152">
        <v>0.41141523134000002</v>
      </c>
      <c r="F42" s="152">
        <v>0.40242987205000003</v>
      </c>
      <c r="G42" s="152">
        <v>0.39830467782000001</v>
      </c>
      <c r="H42" s="164"/>
      <c r="I42" s="197">
        <f t="shared" si="3"/>
        <v>1.4738517099999737E-3</v>
      </c>
      <c r="J42" s="197">
        <f t="shared" si="3"/>
        <v>-1.2482494689999957E-2</v>
      </c>
      <c r="K42" s="197">
        <f t="shared" si="3"/>
        <v>-8.9853592899999946E-3</v>
      </c>
      <c r="L42" s="197">
        <f t="shared" si="3"/>
        <v>-4.1251942300000177E-3</v>
      </c>
    </row>
    <row r="43" spans="2:12" x14ac:dyDescent="0.2">
      <c r="B43" s="162" t="s">
        <v>31</v>
      </c>
      <c r="C43" s="163">
        <f>C44-C28-C29-C33-C38</f>
        <v>18.713707991380005</v>
      </c>
      <c r="D43" s="163">
        <f t="shared" ref="D43:E43" si="10">D44-D28-D29-D33-D38</f>
        <v>18.329384575010003</v>
      </c>
      <c r="E43" s="163">
        <f t="shared" si="10"/>
        <v>18.141026791919998</v>
      </c>
      <c r="F43" s="163">
        <f t="shared" ref="F43" si="11">F44-F28-F29-F33-F38</f>
        <v>18.380952207680004</v>
      </c>
      <c r="G43" s="163">
        <f t="shared" ref="G43" si="12">G44-G28-G29-G33-G38</f>
        <v>18.60273219689001</v>
      </c>
      <c r="H43" s="163"/>
      <c r="I43" s="197">
        <f t="shared" si="3"/>
        <v>-0.38432341637000178</v>
      </c>
      <c r="J43" s="197">
        <f t="shared" ref="J43:L44" si="13">E43-D43</f>
        <v>-0.18835778309000517</v>
      </c>
      <c r="K43" s="197">
        <f t="shared" si="13"/>
        <v>0.23992541576000548</v>
      </c>
      <c r="L43" s="197">
        <f t="shared" si="13"/>
        <v>0.22177998921000608</v>
      </c>
    </row>
    <row r="44" spans="2:12" x14ac:dyDescent="0.2">
      <c r="B44" s="166" t="s">
        <v>32</v>
      </c>
      <c r="C44" s="168">
        <v>97.391640293999998</v>
      </c>
      <c r="D44" s="168">
        <v>98.045781648000002</v>
      </c>
      <c r="E44" s="168">
        <v>100.49922823</v>
      </c>
      <c r="F44" s="168">
        <v>101.56982247000001</v>
      </c>
      <c r="G44" s="168">
        <v>103.27815434</v>
      </c>
      <c r="H44" s="167"/>
      <c r="I44" s="198">
        <f t="shared" si="3"/>
        <v>0.65414135400000362</v>
      </c>
      <c r="J44" s="198">
        <f t="shared" si="13"/>
        <v>2.453446581999998</v>
      </c>
      <c r="K44" s="198">
        <f t="shared" si="13"/>
        <v>1.0705942400000055</v>
      </c>
      <c r="L44" s="198">
        <f t="shared" si="13"/>
        <v>1.708331869999995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">
        <v>551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9" t="s">
        <v>488</v>
      </c>
      <c r="D49" s="489" t="s">
        <v>489</v>
      </c>
      <c r="E49" s="546" t="s">
        <v>241</v>
      </c>
      <c r="F49" s="546" t="s">
        <v>498</v>
      </c>
    </row>
    <row r="50" spans="1:6" ht="15" x14ac:dyDescent="0.25">
      <c r="A50" s="30">
        <f>+YEAR(B50)</f>
        <v>2017</v>
      </c>
      <c r="B50" s="129">
        <v>42736</v>
      </c>
      <c r="C50" s="130">
        <v>97.258288792000002</v>
      </c>
      <c r="D50" s="100" t="e">
        <v>#N/A</v>
      </c>
      <c r="E50" s="131"/>
      <c r="F50" s="545">
        <v>97.258288792000002</v>
      </c>
    </row>
    <row r="51" spans="1:6" ht="15" x14ac:dyDescent="0.25">
      <c r="A51" s="30">
        <f t="shared" ref="A51:A91" si="14">+YEAR(B51)</f>
        <v>2017</v>
      </c>
      <c r="B51" s="129">
        <v>42767</v>
      </c>
      <c r="C51" s="130">
        <v>97.413345148000005</v>
      </c>
      <c r="D51" s="100" t="e">
        <v>#N/A</v>
      </c>
      <c r="E51" s="140">
        <f t="shared" ref="E51:E60" si="15">AVERAGEIF($A$34:$A$97,A51,$F$34:$F$97)</f>
        <v>98.041935258500004</v>
      </c>
      <c r="F51" s="545">
        <v>97.413345148000005</v>
      </c>
    </row>
    <row r="52" spans="1:6" ht="15" x14ac:dyDescent="0.25">
      <c r="A52" s="30">
        <f t="shared" si="14"/>
        <v>2017</v>
      </c>
      <c r="B52" s="129">
        <v>42795</v>
      </c>
      <c r="C52" s="130">
        <v>96.764301068999998</v>
      </c>
      <c r="D52" s="100" t="e">
        <v>#N/A</v>
      </c>
      <c r="E52" s="140">
        <f t="shared" si="15"/>
        <v>98.041935258500004</v>
      </c>
      <c r="F52" s="545">
        <v>96.764301068999998</v>
      </c>
    </row>
    <row r="53" spans="1:6" ht="15" x14ac:dyDescent="0.25">
      <c r="A53" s="30">
        <f t="shared" si="14"/>
        <v>2017</v>
      </c>
      <c r="B53" s="129">
        <v>42826</v>
      </c>
      <c r="C53" s="130">
        <v>96.582602343000005</v>
      </c>
      <c r="D53" s="100" t="e">
        <v>#N/A</v>
      </c>
      <c r="E53" s="140">
        <f t="shared" si="15"/>
        <v>98.041935258500004</v>
      </c>
      <c r="F53" s="545">
        <v>96.582602343000005</v>
      </c>
    </row>
    <row r="54" spans="1:6" ht="15" x14ac:dyDescent="0.25">
      <c r="A54" s="30">
        <f t="shared" si="14"/>
        <v>2017</v>
      </c>
      <c r="B54" s="129">
        <v>42856</v>
      </c>
      <c r="C54" s="130">
        <v>97.524430164999998</v>
      </c>
      <c r="D54" s="100" t="e">
        <v>#N/A</v>
      </c>
      <c r="E54" s="140">
        <f t="shared" si="15"/>
        <v>98.041935258500004</v>
      </c>
      <c r="F54" s="545">
        <v>97.524430164999998</v>
      </c>
    </row>
    <row r="55" spans="1:6" ht="15" x14ac:dyDescent="0.25">
      <c r="A55" s="30">
        <f t="shared" si="14"/>
        <v>2017</v>
      </c>
      <c r="B55" s="129">
        <v>42887</v>
      </c>
      <c r="C55" s="130">
        <v>98.252834261000004</v>
      </c>
      <c r="D55" s="100" t="e">
        <v>#N/A</v>
      </c>
      <c r="E55" s="140">
        <f t="shared" si="15"/>
        <v>98.041935258500004</v>
      </c>
      <c r="F55" s="545">
        <v>98.252834261000004</v>
      </c>
    </row>
    <row r="56" spans="1:6" ht="15" x14ac:dyDescent="0.25">
      <c r="A56" s="30">
        <f t="shared" si="14"/>
        <v>2017</v>
      </c>
      <c r="B56" s="129">
        <v>42917</v>
      </c>
      <c r="C56" s="130">
        <v>98.981588779999996</v>
      </c>
      <c r="D56" s="100" t="e">
        <v>#N/A</v>
      </c>
      <c r="E56" s="140">
        <f t="shared" si="15"/>
        <v>98.041935258500004</v>
      </c>
      <c r="F56" s="545">
        <v>98.981588779999996</v>
      </c>
    </row>
    <row r="57" spans="1:6" ht="15" x14ac:dyDescent="0.25">
      <c r="A57" s="30">
        <f t="shared" si="14"/>
        <v>2017</v>
      </c>
      <c r="B57" s="129">
        <v>42948</v>
      </c>
      <c r="C57" s="130">
        <v>98.226254514000004</v>
      </c>
      <c r="D57" s="100" t="e">
        <v>#N/A</v>
      </c>
      <c r="E57" s="140">
        <f t="shared" si="15"/>
        <v>98.041935258500004</v>
      </c>
      <c r="F57" s="545">
        <v>98.226254514000004</v>
      </c>
    </row>
    <row r="58" spans="1:6" ht="15" x14ac:dyDescent="0.25">
      <c r="A58" s="30">
        <f t="shared" si="14"/>
        <v>2017</v>
      </c>
      <c r="B58" s="129">
        <v>42979</v>
      </c>
      <c r="C58" s="130">
        <v>98.320880489000004</v>
      </c>
      <c r="D58" s="100" t="e">
        <v>#N/A</v>
      </c>
      <c r="E58" s="140">
        <f t="shared" si="15"/>
        <v>98.041935258500004</v>
      </c>
      <c r="F58" s="545">
        <v>98.320880489000004</v>
      </c>
    </row>
    <row r="59" spans="1:6" ht="15" x14ac:dyDescent="0.25">
      <c r="A59" s="30">
        <f t="shared" si="14"/>
        <v>2017</v>
      </c>
      <c r="B59" s="129">
        <v>43009</v>
      </c>
      <c r="C59" s="130">
        <v>98.911445375</v>
      </c>
      <c r="D59" s="100" t="e">
        <v>#N/A</v>
      </c>
      <c r="E59" s="140">
        <f t="shared" si="15"/>
        <v>98.041935258500004</v>
      </c>
      <c r="F59" s="545">
        <v>98.911445375</v>
      </c>
    </row>
    <row r="60" spans="1:6" ht="15" x14ac:dyDescent="0.25">
      <c r="A60" s="30">
        <f t="shared" si="14"/>
        <v>2017</v>
      </c>
      <c r="B60" s="129">
        <v>43040</v>
      </c>
      <c r="C60" s="130">
        <v>99.493261931000006</v>
      </c>
      <c r="D60" s="100" t="e">
        <v>#N/A</v>
      </c>
      <c r="E60" s="140">
        <f t="shared" si="15"/>
        <v>98.041935258500004</v>
      </c>
      <c r="F60" s="545">
        <v>99.493261931000006</v>
      </c>
    </row>
    <row r="61" spans="1:6" ht="15" x14ac:dyDescent="0.25">
      <c r="A61" s="30">
        <f t="shared" si="14"/>
        <v>2017</v>
      </c>
      <c r="B61" s="129">
        <v>43070</v>
      </c>
      <c r="C61" s="130">
        <v>98.773990234999999</v>
      </c>
      <c r="D61" s="100" t="e">
        <v>#N/A</v>
      </c>
      <c r="E61" s="131"/>
      <c r="F61" s="545">
        <v>98.773990234999999</v>
      </c>
    </row>
    <row r="62" spans="1:6" ht="15" x14ac:dyDescent="0.25">
      <c r="A62" s="30">
        <f t="shared" si="14"/>
        <v>2018</v>
      </c>
      <c r="B62" s="129">
        <v>43101</v>
      </c>
      <c r="C62" s="130">
        <v>98.984675128999996</v>
      </c>
      <c r="D62" s="100" t="e">
        <v>#N/A</v>
      </c>
      <c r="E62" s="131"/>
      <c r="F62" s="545">
        <v>98.984675128999996</v>
      </c>
    </row>
    <row r="63" spans="1:6" ht="15" x14ac:dyDescent="0.25">
      <c r="A63" s="30">
        <f t="shared" si="14"/>
        <v>2018</v>
      </c>
      <c r="B63" s="129">
        <v>43132</v>
      </c>
      <c r="C63" s="130">
        <v>99.180592758000003</v>
      </c>
      <c r="D63" s="100" t="e">
        <v>#N/A</v>
      </c>
      <c r="E63" s="140">
        <f t="shared" ref="E63:E72" si="16">AVERAGEIF($A$34:$A$97,A63,$F$34:$F$97)</f>
        <v>100.49111645033334</v>
      </c>
      <c r="F63" s="545">
        <v>99.180592758000003</v>
      </c>
    </row>
    <row r="64" spans="1:6" ht="15" x14ac:dyDescent="0.25">
      <c r="A64" s="30">
        <f t="shared" si="14"/>
        <v>2018</v>
      </c>
      <c r="B64" s="129">
        <v>43160</v>
      </c>
      <c r="C64" s="130">
        <v>99.271239879000007</v>
      </c>
      <c r="D64" s="100" t="e">
        <v>#N/A</v>
      </c>
      <c r="E64" s="140">
        <f t="shared" si="16"/>
        <v>100.49111645033334</v>
      </c>
      <c r="F64" s="545">
        <v>99.271239879000007</v>
      </c>
    </row>
    <row r="65" spans="1:6" ht="15" x14ac:dyDescent="0.25">
      <c r="A65" s="30">
        <f t="shared" si="14"/>
        <v>2018</v>
      </c>
      <c r="B65" s="129">
        <v>43191</v>
      </c>
      <c r="C65" s="130">
        <v>99.394868669000005</v>
      </c>
      <c r="D65" s="100" t="e">
        <v>#N/A</v>
      </c>
      <c r="E65" s="140">
        <f t="shared" si="16"/>
        <v>100.49111645033334</v>
      </c>
      <c r="F65" s="545">
        <v>99.394868669000005</v>
      </c>
    </row>
    <row r="66" spans="1:6" ht="15" x14ac:dyDescent="0.25">
      <c r="A66" s="30">
        <f t="shared" si="14"/>
        <v>2018</v>
      </c>
      <c r="B66" s="129">
        <v>43221</v>
      </c>
      <c r="C66" s="130">
        <v>99.381825339000002</v>
      </c>
      <c r="D66" s="100" t="e">
        <v>#N/A</v>
      </c>
      <c r="E66" s="140">
        <f t="shared" si="16"/>
        <v>100.49111645033334</v>
      </c>
      <c r="F66" s="545">
        <v>99.381825339000002</v>
      </c>
    </row>
    <row r="67" spans="1:6" ht="15" x14ac:dyDescent="0.25">
      <c r="A67" s="30">
        <f t="shared" si="14"/>
        <v>2018</v>
      </c>
      <c r="B67" s="129">
        <v>43252</v>
      </c>
      <c r="C67" s="130">
        <v>100.12102177</v>
      </c>
      <c r="D67" s="100" t="e">
        <v>#N/A</v>
      </c>
      <c r="E67" s="140">
        <f t="shared" si="16"/>
        <v>100.49111645033334</v>
      </c>
      <c r="F67" s="545">
        <v>100.12102177</v>
      </c>
    </row>
    <row r="68" spans="1:6" ht="15" x14ac:dyDescent="0.25">
      <c r="A68" s="30">
        <f t="shared" si="14"/>
        <v>2018</v>
      </c>
      <c r="B68" s="129">
        <v>43282</v>
      </c>
      <c r="C68" s="130">
        <v>100.99836743</v>
      </c>
      <c r="D68" s="100" t="e">
        <v>#N/A</v>
      </c>
      <c r="E68" s="140">
        <f t="shared" si="16"/>
        <v>100.49111645033334</v>
      </c>
      <c r="F68" s="545">
        <v>100.99836743</v>
      </c>
    </row>
    <row r="69" spans="1:6" ht="15" x14ac:dyDescent="0.25">
      <c r="A69" s="30">
        <f t="shared" si="14"/>
        <v>2018</v>
      </c>
      <c r="B69" s="129">
        <v>43313</v>
      </c>
      <c r="C69" s="130">
        <v>101.36830684</v>
      </c>
      <c r="D69" s="100" t="e">
        <v>#N/A</v>
      </c>
      <c r="E69" s="140">
        <f t="shared" si="16"/>
        <v>100.49111645033334</v>
      </c>
      <c r="F69" s="545">
        <v>101.36830684</v>
      </c>
    </row>
    <row r="70" spans="1:6" ht="15" x14ac:dyDescent="0.25">
      <c r="A70" s="30">
        <f t="shared" si="14"/>
        <v>2018</v>
      </c>
      <c r="B70" s="129">
        <v>43344</v>
      </c>
      <c r="C70" s="130">
        <v>101.35664167</v>
      </c>
      <c r="D70" s="100" t="e">
        <v>#N/A</v>
      </c>
      <c r="E70" s="140">
        <f t="shared" si="16"/>
        <v>100.49111645033334</v>
      </c>
      <c r="F70" s="545">
        <v>101.35664167</v>
      </c>
    </row>
    <row r="71" spans="1:6" ht="15" x14ac:dyDescent="0.25">
      <c r="A71" s="30">
        <f t="shared" si="14"/>
        <v>2018</v>
      </c>
      <c r="B71" s="129">
        <v>43374</v>
      </c>
      <c r="C71" s="130">
        <v>102.16873916</v>
      </c>
      <c r="D71" s="100" t="e">
        <v>#N/A</v>
      </c>
      <c r="E71" s="140">
        <f t="shared" si="16"/>
        <v>100.49111645033334</v>
      </c>
      <c r="F71" s="545">
        <v>102.16873916</v>
      </c>
    </row>
    <row r="72" spans="1:6" ht="15" x14ac:dyDescent="0.25">
      <c r="A72" s="30">
        <f t="shared" si="14"/>
        <v>2018</v>
      </c>
      <c r="B72" s="129">
        <v>43405</v>
      </c>
      <c r="C72" s="130">
        <v>102.06270533</v>
      </c>
      <c r="D72" s="100" t="e">
        <v>#N/A</v>
      </c>
      <c r="E72" s="140">
        <f t="shared" si="16"/>
        <v>100.49111645033334</v>
      </c>
      <c r="F72" s="545">
        <v>102.06270533</v>
      </c>
    </row>
    <row r="73" spans="1:6" ht="15" x14ac:dyDescent="0.25">
      <c r="A73" s="30">
        <f t="shared" si="14"/>
        <v>2018</v>
      </c>
      <c r="B73" s="129">
        <v>43435</v>
      </c>
      <c r="C73" s="130">
        <v>101.60441342999999</v>
      </c>
      <c r="D73" s="100" t="e">
        <v>#N/A</v>
      </c>
      <c r="E73" s="131"/>
      <c r="F73" s="545">
        <v>101.60441342999999</v>
      </c>
    </row>
    <row r="74" spans="1:6" ht="15" x14ac:dyDescent="0.25">
      <c r="A74" s="30">
        <f t="shared" si="14"/>
        <v>2019</v>
      </c>
      <c r="B74" s="129">
        <v>43466</v>
      </c>
      <c r="C74" s="130">
        <v>100.2156234</v>
      </c>
      <c r="D74" s="100" t="e">
        <v>#N/A</v>
      </c>
      <c r="E74" s="131"/>
      <c r="F74" s="545">
        <v>100.2156234</v>
      </c>
    </row>
    <row r="75" spans="1:6" ht="15" x14ac:dyDescent="0.25">
      <c r="A75" s="30">
        <f t="shared" si="14"/>
        <v>2019</v>
      </c>
      <c r="B75" s="129">
        <v>43497</v>
      </c>
      <c r="C75" s="130">
        <v>100.40545743</v>
      </c>
      <c r="D75" s="100">
        <v>100.40545743</v>
      </c>
      <c r="E75" s="140">
        <f t="shared" ref="E75:E84" si="17">AVERAGEIF($A$34:$A$97,A75,$F$34:$F$97)</f>
        <v>101.564109225</v>
      </c>
      <c r="F75" s="545">
        <v>100.40545743</v>
      </c>
    </row>
    <row r="76" spans="1:6" ht="15" x14ac:dyDescent="0.25">
      <c r="A76" s="30">
        <f t="shared" si="14"/>
        <v>2019</v>
      </c>
      <c r="B76" s="129">
        <v>43525</v>
      </c>
      <c r="C76" s="130" t="e">
        <v>#N/A</v>
      </c>
      <c r="D76" s="100">
        <v>100.51273247</v>
      </c>
      <c r="E76" s="140">
        <f t="shared" si="17"/>
        <v>101.564109225</v>
      </c>
      <c r="F76" s="545">
        <v>100.51273247</v>
      </c>
    </row>
    <row r="77" spans="1:6" ht="15" x14ac:dyDescent="0.25">
      <c r="A77" s="30">
        <f t="shared" si="14"/>
        <v>2019</v>
      </c>
      <c r="B77" s="129">
        <v>43556</v>
      </c>
      <c r="C77" s="130" t="e">
        <v>#N/A</v>
      </c>
      <c r="D77" s="100">
        <v>101.09521092</v>
      </c>
      <c r="E77" s="140">
        <f t="shared" si="17"/>
        <v>101.564109225</v>
      </c>
      <c r="F77" s="545">
        <v>101.09521092</v>
      </c>
    </row>
    <row r="78" spans="1:6" ht="15" x14ac:dyDescent="0.25">
      <c r="A78" s="30">
        <f t="shared" si="14"/>
        <v>2019</v>
      </c>
      <c r="B78" s="129">
        <v>43586</v>
      </c>
      <c r="C78" s="130" t="e">
        <v>#N/A</v>
      </c>
      <c r="D78" s="100">
        <v>101.42755699</v>
      </c>
      <c r="E78" s="140">
        <f t="shared" si="17"/>
        <v>101.564109225</v>
      </c>
      <c r="F78" s="545">
        <v>101.42755699</v>
      </c>
    </row>
    <row r="79" spans="1:6" ht="15" x14ac:dyDescent="0.25">
      <c r="A79" s="30">
        <f t="shared" si="14"/>
        <v>2019</v>
      </c>
      <c r="B79" s="129">
        <v>43617</v>
      </c>
      <c r="C79" s="130" t="e">
        <v>#N/A</v>
      </c>
      <c r="D79" s="100">
        <v>101.91821109999999</v>
      </c>
      <c r="E79" s="140">
        <f t="shared" si="17"/>
        <v>101.564109225</v>
      </c>
      <c r="F79" s="545">
        <v>101.91821109999999</v>
      </c>
    </row>
    <row r="80" spans="1:6" ht="15" x14ac:dyDescent="0.25">
      <c r="A80" s="30">
        <f t="shared" si="14"/>
        <v>2019</v>
      </c>
      <c r="B80" s="129">
        <v>43647</v>
      </c>
      <c r="C80" s="130" t="e">
        <v>#N/A</v>
      </c>
      <c r="D80" s="100">
        <v>102.25495997</v>
      </c>
      <c r="E80" s="140">
        <f t="shared" si="17"/>
        <v>101.564109225</v>
      </c>
      <c r="F80" s="545">
        <v>102.25495997</v>
      </c>
    </row>
    <row r="81" spans="1:6" ht="15" x14ac:dyDescent="0.25">
      <c r="A81" s="30">
        <f t="shared" si="14"/>
        <v>2019</v>
      </c>
      <c r="B81" s="129">
        <v>43678</v>
      </c>
      <c r="C81" s="130" t="e">
        <v>#N/A</v>
      </c>
      <c r="D81" s="100">
        <v>101.96667075000001</v>
      </c>
      <c r="E81" s="140">
        <f t="shared" si="17"/>
        <v>101.564109225</v>
      </c>
      <c r="F81" s="545">
        <v>101.96667075000001</v>
      </c>
    </row>
    <row r="82" spans="1:6" ht="15" x14ac:dyDescent="0.25">
      <c r="A82" s="30">
        <f t="shared" si="14"/>
        <v>2019</v>
      </c>
      <c r="B82" s="129">
        <v>43709</v>
      </c>
      <c r="C82" s="130" t="e">
        <v>#N/A</v>
      </c>
      <c r="D82" s="100">
        <v>102.22944626</v>
      </c>
      <c r="E82" s="140">
        <f t="shared" si="17"/>
        <v>101.564109225</v>
      </c>
      <c r="F82" s="545">
        <v>102.22944626</v>
      </c>
    </row>
    <row r="83" spans="1:6" ht="15" x14ac:dyDescent="0.25">
      <c r="A83" s="30">
        <f t="shared" si="14"/>
        <v>2019</v>
      </c>
      <c r="B83" s="129">
        <v>43739</v>
      </c>
      <c r="C83" s="130" t="e">
        <v>#N/A</v>
      </c>
      <c r="D83" s="100">
        <v>102.28914813999999</v>
      </c>
      <c r="E83" s="140">
        <f t="shared" si="17"/>
        <v>101.564109225</v>
      </c>
      <c r="F83" s="545">
        <v>102.28914813999999</v>
      </c>
    </row>
    <row r="84" spans="1:6" ht="15" x14ac:dyDescent="0.25">
      <c r="A84" s="30">
        <f t="shared" si="14"/>
        <v>2019</v>
      </c>
      <c r="B84" s="129">
        <v>43770</v>
      </c>
      <c r="C84" s="130" t="e">
        <v>#N/A</v>
      </c>
      <c r="D84" s="100">
        <v>102.40418957</v>
      </c>
      <c r="E84" s="140">
        <f t="shared" si="17"/>
        <v>101.564109225</v>
      </c>
      <c r="F84" s="545">
        <v>102.40418957</v>
      </c>
    </row>
    <row r="85" spans="1:6" ht="15" x14ac:dyDescent="0.25">
      <c r="A85" s="30">
        <f t="shared" si="14"/>
        <v>2019</v>
      </c>
      <c r="B85" s="129">
        <v>43800</v>
      </c>
      <c r="C85" s="130" t="e">
        <v>#N/A</v>
      </c>
      <c r="D85" s="100">
        <v>102.05010369999999</v>
      </c>
      <c r="E85" s="131"/>
      <c r="F85" s="545">
        <v>102.05010369999999</v>
      </c>
    </row>
    <row r="86" spans="1:6" ht="15" x14ac:dyDescent="0.25">
      <c r="A86" s="30">
        <f t="shared" si="14"/>
        <v>2020</v>
      </c>
      <c r="B86" s="129">
        <v>43831</v>
      </c>
      <c r="C86" s="130" t="e">
        <v>#N/A</v>
      </c>
      <c r="D86" s="100">
        <v>101.9944696</v>
      </c>
      <c r="E86" s="131"/>
      <c r="F86" s="545">
        <v>101.9944696</v>
      </c>
    </row>
    <row r="87" spans="1:6" ht="15" x14ac:dyDescent="0.25">
      <c r="A87" s="30">
        <f t="shared" si="14"/>
        <v>2020</v>
      </c>
      <c r="B87" s="129">
        <v>43862</v>
      </c>
      <c r="C87" s="130" t="e">
        <v>#N/A</v>
      </c>
      <c r="D87" s="100">
        <v>101.94237726999999</v>
      </c>
      <c r="E87" s="140">
        <f t="shared" ref="E87:E96" si="18">AVERAGEIF($A$34:$A$97,A87,$F$34:$F$97)</f>
        <v>103.27460179083333</v>
      </c>
      <c r="F87" s="545">
        <v>101.94237726999999</v>
      </c>
    </row>
    <row r="88" spans="1:6" ht="15" x14ac:dyDescent="0.25">
      <c r="A88" s="30">
        <f t="shared" si="14"/>
        <v>2020</v>
      </c>
      <c r="B88" s="129">
        <v>43891</v>
      </c>
      <c r="C88" s="130" t="e">
        <v>#N/A</v>
      </c>
      <c r="D88" s="100">
        <v>102.35519271</v>
      </c>
      <c r="E88" s="140">
        <f t="shared" si="18"/>
        <v>103.27460179083333</v>
      </c>
      <c r="F88" s="545">
        <v>102.35519271</v>
      </c>
    </row>
    <row r="89" spans="1:6" ht="15" x14ac:dyDescent="0.25">
      <c r="A89" s="30">
        <f t="shared" si="14"/>
        <v>2020</v>
      </c>
      <c r="B89" s="129">
        <v>43922</v>
      </c>
      <c r="C89" s="130" t="e">
        <v>#N/A</v>
      </c>
      <c r="D89" s="100">
        <v>103.05507197999999</v>
      </c>
      <c r="E89" s="140">
        <f t="shared" si="18"/>
        <v>103.27460179083333</v>
      </c>
      <c r="F89" s="545">
        <v>103.05507197999999</v>
      </c>
    </row>
    <row r="90" spans="1:6" ht="15" x14ac:dyDescent="0.25">
      <c r="A90" s="30">
        <f t="shared" si="14"/>
        <v>2020</v>
      </c>
      <c r="B90" s="129">
        <v>43952</v>
      </c>
      <c r="C90" s="130" t="e">
        <v>#N/A</v>
      </c>
      <c r="D90" s="100">
        <v>103.31550446</v>
      </c>
      <c r="E90" s="140">
        <f t="shared" si="18"/>
        <v>103.27460179083333</v>
      </c>
      <c r="F90" s="545">
        <v>103.31550446</v>
      </c>
    </row>
    <row r="91" spans="1:6" ht="15" x14ac:dyDescent="0.25">
      <c r="A91" s="30">
        <f t="shared" si="14"/>
        <v>2020</v>
      </c>
      <c r="B91" s="129">
        <v>43983</v>
      </c>
      <c r="C91" s="130" t="e">
        <v>#N/A</v>
      </c>
      <c r="D91" s="100">
        <v>103.68233530000001</v>
      </c>
      <c r="E91" s="140">
        <f t="shared" si="18"/>
        <v>103.27460179083333</v>
      </c>
      <c r="F91" s="545">
        <v>103.68233530000001</v>
      </c>
    </row>
    <row r="92" spans="1:6" ht="15" x14ac:dyDescent="0.25">
      <c r="A92" s="30">
        <f t="shared" ref="A92:A97" si="19">+YEAR(B92)</f>
        <v>2020</v>
      </c>
      <c r="B92" s="129">
        <v>44013</v>
      </c>
      <c r="C92" s="130" t="e">
        <v>#N/A</v>
      </c>
      <c r="D92" s="100">
        <v>103.83583253</v>
      </c>
      <c r="E92" s="140">
        <f t="shared" si="18"/>
        <v>103.27460179083333</v>
      </c>
      <c r="F92" s="545">
        <v>103.83583253</v>
      </c>
    </row>
    <row r="93" spans="1:6" ht="15" x14ac:dyDescent="0.25">
      <c r="A93" s="30">
        <f t="shared" si="19"/>
        <v>2020</v>
      </c>
      <c r="B93" s="129">
        <v>44044</v>
      </c>
      <c r="C93" s="130" t="e">
        <v>#N/A</v>
      </c>
      <c r="D93" s="100">
        <v>103.68638694000001</v>
      </c>
      <c r="E93" s="140">
        <f t="shared" si="18"/>
        <v>103.27460179083333</v>
      </c>
      <c r="F93" s="545">
        <v>103.68638694000001</v>
      </c>
    </row>
    <row r="94" spans="1:6" ht="15" x14ac:dyDescent="0.25">
      <c r="A94" s="30">
        <f t="shared" si="19"/>
        <v>2020</v>
      </c>
      <c r="B94" s="129">
        <v>44075</v>
      </c>
      <c r="C94" s="130" t="e">
        <v>#N/A</v>
      </c>
      <c r="D94" s="100">
        <v>103.70740506</v>
      </c>
      <c r="E94" s="140">
        <f t="shared" si="18"/>
        <v>103.27460179083333</v>
      </c>
      <c r="F94" s="545">
        <v>103.70740506</v>
      </c>
    </row>
    <row r="95" spans="1:6" ht="15" x14ac:dyDescent="0.25">
      <c r="A95" s="30">
        <f t="shared" si="19"/>
        <v>2020</v>
      </c>
      <c r="B95" s="129">
        <v>44105</v>
      </c>
      <c r="C95" s="130" t="e">
        <v>#N/A</v>
      </c>
      <c r="D95" s="100">
        <v>103.87947210999999</v>
      </c>
      <c r="E95" s="140">
        <f t="shared" si="18"/>
        <v>103.27460179083333</v>
      </c>
      <c r="F95" s="545">
        <v>103.87947210999999</v>
      </c>
    </row>
    <row r="96" spans="1:6" ht="15" x14ac:dyDescent="0.25">
      <c r="A96" s="30">
        <f t="shared" si="19"/>
        <v>2020</v>
      </c>
      <c r="B96" s="129">
        <v>44136</v>
      </c>
      <c r="C96" s="130" t="e">
        <v>#N/A</v>
      </c>
      <c r="D96" s="100">
        <v>104.01780891999999</v>
      </c>
      <c r="E96" s="140">
        <f t="shared" si="18"/>
        <v>103.27460179083333</v>
      </c>
      <c r="F96" s="545">
        <v>104.01780891999999</v>
      </c>
    </row>
    <row r="97" spans="1:6" ht="15" x14ac:dyDescent="0.25">
      <c r="A97" s="30">
        <f t="shared" si="19"/>
        <v>2020</v>
      </c>
      <c r="B97" s="129">
        <v>44166</v>
      </c>
      <c r="C97" s="130" t="e">
        <v>#N/A</v>
      </c>
      <c r="D97" s="100">
        <v>103.82336461</v>
      </c>
      <c r="E97" s="131"/>
      <c r="F97" s="545">
        <v>103.82336461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549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442</v>
      </c>
      <c r="R6" s="209" t="s">
        <v>352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329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346</v>
      </c>
      <c r="R8" s="214" t="s">
        <v>345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348</v>
      </c>
      <c r="R9" s="216" t="s">
        <v>347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19"/>
      <c r="B26" s="319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6" t="s">
        <v>442</v>
      </c>
      <c r="D27" s="396" t="s">
        <v>18</v>
      </c>
      <c r="E27" s="237"/>
      <c r="F27" s="237"/>
      <c r="G27" s="398" t="s">
        <v>346</v>
      </c>
      <c r="H27" s="397" t="s">
        <v>445</v>
      </c>
    </row>
    <row r="28" spans="1:11" x14ac:dyDescent="0.2">
      <c r="B28" s="1">
        <v>42736</v>
      </c>
      <c r="C28" s="114">
        <v>60.031762419000003</v>
      </c>
      <c r="D28" s="114">
        <v>37.226526372999999</v>
      </c>
      <c r="G28" s="114">
        <v>45.825254407999999</v>
      </c>
      <c r="H28" s="114">
        <v>49.185498774999999</v>
      </c>
      <c r="J28" s="20"/>
    </row>
    <row r="29" spans="1:11" x14ac:dyDescent="0.2">
      <c r="B29" s="1">
        <v>42767</v>
      </c>
      <c r="C29" s="114">
        <v>60.386737285999999</v>
      </c>
      <c r="D29" s="114">
        <v>37.026607861999999</v>
      </c>
      <c r="G29" s="114">
        <v>46.806535850000003</v>
      </c>
      <c r="H29" s="114">
        <v>49.875746296999999</v>
      </c>
    </row>
    <row r="30" spans="1:11" x14ac:dyDescent="0.2">
      <c r="B30" s="1">
        <v>42795</v>
      </c>
      <c r="C30" s="114">
        <v>60.229606709999999</v>
      </c>
      <c r="D30" s="114">
        <v>36.534694359</v>
      </c>
      <c r="G30" s="114">
        <v>47.578188038999997</v>
      </c>
      <c r="H30" s="114">
        <v>51.073424162000002</v>
      </c>
    </row>
    <row r="31" spans="1:11" x14ac:dyDescent="0.2">
      <c r="B31" s="1">
        <v>42826</v>
      </c>
      <c r="C31" s="114">
        <v>59.836956999999998</v>
      </c>
      <c r="D31" s="114">
        <v>36.745645343</v>
      </c>
      <c r="G31" s="114">
        <v>45.823300486999997</v>
      </c>
      <c r="H31" s="114">
        <v>50.475996762000001</v>
      </c>
    </row>
    <row r="32" spans="1:11" x14ac:dyDescent="0.2">
      <c r="B32" s="1">
        <v>42856</v>
      </c>
      <c r="C32" s="114">
        <v>60.295611387000001</v>
      </c>
      <c r="D32" s="114">
        <v>37.228818777999997</v>
      </c>
      <c r="G32" s="114">
        <v>46.902963886000002</v>
      </c>
      <c r="H32" s="114">
        <v>51.921696212000001</v>
      </c>
    </row>
    <row r="33" spans="2:8" x14ac:dyDescent="0.2">
      <c r="B33" s="1">
        <v>42887</v>
      </c>
      <c r="C33" s="114">
        <v>60.628020333000002</v>
      </c>
      <c r="D33" s="114">
        <v>37.624813928000002</v>
      </c>
      <c r="G33" s="114">
        <v>47.876827386000002</v>
      </c>
      <c r="H33" s="114">
        <v>52.716793998999997</v>
      </c>
    </row>
    <row r="34" spans="2:8" x14ac:dyDescent="0.2">
      <c r="B34" s="1">
        <v>42917</v>
      </c>
      <c r="C34" s="114">
        <v>61.121324676999997</v>
      </c>
      <c r="D34" s="114">
        <v>37.860264102999999</v>
      </c>
      <c r="G34" s="114">
        <v>47.427112594999997</v>
      </c>
      <c r="H34" s="114">
        <v>51.184254256000003</v>
      </c>
    </row>
    <row r="35" spans="2:8" x14ac:dyDescent="0.2">
      <c r="B35" s="1">
        <v>42948</v>
      </c>
      <c r="C35" s="114">
        <v>60.572149289999999</v>
      </c>
      <c r="D35" s="114">
        <v>37.654105223999998</v>
      </c>
      <c r="G35" s="114">
        <v>47.696183699999999</v>
      </c>
      <c r="H35" s="114">
        <v>51.147356004000002</v>
      </c>
    </row>
    <row r="36" spans="2:8" x14ac:dyDescent="0.2">
      <c r="B36" s="1">
        <v>42979</v>
      </c>
      <c r="C36" s="114">
        <v>60.507933999999999</v>
      </c>
      <c r="D36" s="114">
        <v>37.812946488999998</v>
      </c>
      <c r="G36" s="114">
        <v>47.292502349999999</v>
      </c>
      <c r="H36" s="114">
        <v>52.435388611999997</v>
      </c>
    </row>
    <row r="37" spans="2:8" x14ac:dyDescent="0.2">
      <c r="B37" s="1">
        <v>43009</v>
      </c>
      <c r="C37" s="114">
        <v>61.363436354999997</v>
      </c>
      <c r="D37" s="114">
        <v>37.548009020999999</v>
      </c>
      <c r="G37" s="114">
        <v>47.088861868999999</v>
      </c>
      <c r="H37" s="114">
        <v>51.062145929000003</v>
      </c>
    </row>
    <row r="38" spans="2:8" x14ac:dyDescent="0.2">
      <c r="B38" s="1">
        <v>43040</v>
      </c>
      <c r="C38" s="114">
        <v>62.106449333</v>
      </c>
      <c r="D38" s="114">
        <v>37.386812597000002</v>
      </c>
      <c r="G38" s="114">
        <v>48.268830158999997</v>
      </c>
      <c r="H38" s="114">
        <v>52.586504924000003</v>
      </c>
    </row>
    <row r="39" spans="2:8" x14ac:dyDescent="0.2">
      <c r="B39" s="1">
        <v>43070</v>
      </c>
      <c r="C39" s="114">
        <v>61.462689386999998</v>
      </c>
      <c r="D39" s="114">
        <v>37.311300848000002</v>
      </c>
      <c r="G39" s="114">
        <v>48.149497171999997</v>
      </c>
      <c r="H39" s="114">
        <v>51.043988624000001</v>
      </c>
    </row>
    <row r="40" spans="2:8" x14ac:dyDescent="0.2">
      <c r="B40" s="1">
        <v>43101</v>
      </c>
      <c r="C40" s="114">
        <v>61.367300452000002</v>
      </c>
      <c r="D40" s="114">
        <v>37.617374677999997</v>
      </c>
      <c r="G40" s="114">
        <v>47.034150756999999</v>
      </c>
      <c r="H40" s="114">
        <v>50.966778132999998</v>
      </c>
    </row>
    <row r="41" spans="2:8" x14ac:dyDescent="0.2">
      <c r="B41" s="1">
        <v>43132</v>
      </c>
      <c r="C41" s="114">
        <v>61.720161714</v>
      </c>
      <c r="D41" s="114">
        <v>37.460431043</v>
      </c>
      <c r="G41" s="114">
        <v>47.979386810999998</v>
      </c>
      <c r="H41" s="114">
        <v>51.567293171000003</v>
      </c>
    </row>
    <row r="42" spans="2:8" x14ac:dyDescent="0.2">
      <c r="B42" s="1">
        <v>43160</v>
      </c>
      <c r="C42" s="114">
        <v>62.060441773999997</v>
      </c>
      <c r="D42" s="114">
        <v>37.210798105000002</v>
      </c>
      <c r="G42" s="114">
        <v>47.857066535000001</v>
      </c>
      <c r="H42" s="114">
        <v>51.855489276999997</v>
      </c>
    </row>
    <row r="43" spans="2:8" x14ac:dyDescent="0.2">
      <c r="B43" s="1">
        <v>43191</v>
      </c>
      <c r="C43" s="114">
        <v>62.284395000000004</v>
      </c>
      <c r="D43" s="114">
        <v>37.110473669000001</v>
      </c>
      <c r="G43" s="114">
        <v>46.523314110000001</v>
      </c>
      <c r="H43" s="114">
        <v>52.075775083000003</v>
      </c>
    </row>
    <row r="44" spans="2:8" x14ac:dyDescent="0.2">
      <c r="B44" s="1">
        <v>43221</v>
      </c>
      <c r="C44" s="114">
        <v>62.401832839000001</v>
      </c>
      <c r="D44" s="114">
        <v>36.979992500000002</v>
      </c>
      <c r="G44" s="114">
        <v>46.893723242999997</v>
      </c>
      <c r="H44" s="114">
        <v>52.178792526000002</v>
      </c>
    </row>
    <row r="45" spans="2:8" x14ac:dyDescent="0.2">
      <c r="B45" s="1">
        <v>43252</v>
      </c>
      <c r="C45" s="114">
        <v>63.089711667000003</v>
      </c>
      <c r="D45" s="114">
        <v>37.031310101000003</v>
      </c>
      <c r="G45" s="114">
        <v>47.44513104</v>
      </c>
      <c r="H45" s="114">
        <v>53.352374056000002</v>
      </c>
    </row>
    <row r="46" spans="2:8" x14ac:dyDescent="0.2">
      <c r="B46" s="1">
        <v>43282</v>
      </c>
      <c r="C46" s="114">
        <v>63.899223161000002</v>
      </c>
      <c r="D46" s="114">
        <v>37.099144268000003</v>
      </c>
      <c r="G46" s="114">
        <v>48.071983994</v>
      </c>
      <c r="H46" s="114">
        <v>52.642226239000003</v>
      </c>
    </row>
    <row r="47" spans="2:8" x14ac:dyDescent="0.2">
      <c r="B47" s="1">
        <v>43313</v>
      </c>
      <c r="C47" s="114">
        <v>64.019633967999994</v>
      </c>
      <c r="D47" s="114">
        <v>37.348672868000001</v>
      </c>
      <c r="G47" s="114">
        <v>48.699897198000002</v>
      </c>
      <c r="H47" s="114">
        <v>52.338094966</v>
      </c>
    </row>
    <row r="48" spans="2:8" x14ac:dyDescent="0.2">
      <c r="B48" s="1">
        <v>43344</v>
      </c>
      <c r="C48" s="114">
        <v>63.845270667000001</v>
      </c>
      <c r="D48" s="114">
        <v>37.511370999999997</v>
      </c>
      <c r="G48" s="114">
        <v>46.879357661999997</v>
      </c>
      <c r="H48" s="114">
        <v>52.611071221000003</v>
      </c>
    </row>
    <row r="49" spans="2:8" x14ac:dyDescent="0.2">
      <c r="B49" s="1">
        <v>43374</v>
      </c>
      <c r="C49" s="114">
        <v>64.487368161000006</v>
      </c>
      <c r="D49" s="114">
        <v>37.681370999999999</v>
      </c>
      <c r="G49" s="114">
        <v>47.922287859999997</v>
      </c>
      <c r="H49" s="114">
        <v>52.163523152000003</v>
      </c>
    </row>
    <row r="50" spans="2:8" x14ac:dyDescent="0.2">
      <c r="B50" s="1">
        <v>43405</v>
      </c>
      <c r="C50" s="114">
        <v>64.565334332999996</v>
      </c>
      <c r="D50" s="114">
        <v>37.497371000000001</v>
      </c>
      <c r="G50" s="114">
        <v>47.690619439000002</v>
      </c>
      <c r="H50" s="114">
        <v>52.818532984000001</v>
      </c>
    </row>
    <row r="51" spans="2:8" x14ac:dyDescent="0.2">
      <c r="B51" s="1">
        <v>43435</v>
      </c>
      <c r="C51" s="114">
        <v>64.845993385</v>
      </c>
      <c r="D51" s="114">
        <v>36.758420043999998</v>
      </c>
      <c r="G51" s="114">
        <v>48.271587658000001</v>
      </c>
      <c r="H51" s="114">
        <v>53.338676036000003</v>
      </c>
    </row>
    <row r="52" spans="2:8" x14ac:dyDescent="0.2">
      <c r="B52" s="1">
        <v>43466</v>
      </c>
      <c r="C52" s="114">
        <v>64.092154096000002</v>
      </c>
      <c r="D52" s="114">
        <v>36.123469301</v>
      </c>
      <c r="G52" s="114">
        <v>47.334090226999997</v>
      </c>
      <c r="H52" s="114">
        <v>52.120166365000003</v>
      </c>
    </row>
    <row r="53" spans="2:8" x14ac:dyDescent="0.2">
      <c r="B53" s="1">
        <v>43497</v>
      </c>
      <c r="C53" s="114">
        <v>64.427210348000003</v>
      </c>
      <c r="D53" s="114">
        <v>35.978247078000003</v>
      </c>
      <c r="G53" s="114">
        <v>48.446596790000001</v>
      </c>
      <c r="H53" s="114">
        <v>53.381871621999998</v>
      </c>
    </row>
    <row r="54" spans="2:8" x14ac:dyDescent="0.2">
      <c r="B54" s="1">
        <v>43525</v>
      </c>
      <c r="C54" s="114">
        <v>64.730930720999993</v>
      </c>
      <c r="D54" s="114">
        <v>35.781801751000003</v>
      </c>
      <c r="G54" s="114">
        <v>47.920562951000001</v>
      </c>
      <c r="H54" s="114">
        <v>52.915015169999997</v>
      </c>
    </row>
    <row r="55" spans="2:8" x14ac:dyDescent="0.2">
      <c r="B55" s="1">
        <v>43556</v>
      </c>
      <c r="C55" s="114">
        <v>65.209075358000007</v>
      </c>
      <c r="D55" s="114">
        <v>35.886135566</v>
      </c>
      <c r="G55" s="114">
        <v>47.106940856000001</v>
      </c>
      <c r="H55" s="114">
        <v>53.343662696000003</v>
      </c>
    </row>
    <row r="56" spans="2:8" x14ac:dyDescent="0.2">
      <c r="B56" s="1">
        <v>43586</v>
      </c>
      <c r="C56" s="114">
        <v>65.501092577999998</v>
      </c>
      <c r="D56" s="114">
        <v>35.926464410000001</v>
      </c>
      <c r="G56" s="114">
        <v>46.901238077000002</v>
      </c>
      <c r="H56" s="114">
        <v>53.495720405999997</v>
      </c>
    </row>
    <row r="57" spans="2:8" x14ac:dyDescent="0.2">
      <c r="B57" s="1">
        <v>43617</v>
      </c>
      <c r="C57" s="114">
        <v>65.919255382000003</v>
      </c>
      <c r="D57" s="114">
        <v>35.998955713999997</v>
      </c>
      <c r="G57" s="114">
        <v>47.878089029999998</v>
      </c>
      <c r="H57" s="114">
        <v>54.024964441000002</v>
      </c>
    </row>
    <row r="58" spans="2:8" x14ac:dyDescent="0.2">
      <c r="B58" s="1">
        <v>43647</v>
      </c>
      <c r="C58" s="114">
        <v>66.134592561999995</v>
      </c>
      <c r="D58" s="114">
        <v>36.120367408</v>
      </c>
      <c r="G58" s="114">
        <v>48.392014396</v>
      </c>
      <c r="H58" s="114">
        <v>53.732665517000001</v>
      </c>
    </row>
    <row r="59" spans="2:8" x14ac:dyDescent="0.2">
      <c r="B59" s="1">
        <v>43678</v>
      </c>
      <c r="C59" s="114">
        <v>65.795162570000002</v>
      </c>
      <c r="D59" s="114">
        <v>36.171508176000003</v>
      </c>
      <c r="G59" s="114">
        <v>48.482996385</v>
      </c>
      <c r="H59" s="114">
        <v>53.273577875999997</v>
      </c>
    </row>
    <row r="60" spans="2:8" x14ac:dyDescent="0.2">
      <c r="B60" s="1">
        <v>43709</v>
      </c>
      <c r="C60" s="114">
        <v>66.196720986000003</v>
      </c>
      <c r="D60" s="114">
        <v>36.032725278999997</v>
      </c>
      <c r="G60" s="114">
        <v>48.097800524</v>
      </c>
      <c r="H60" s="114">
        <v>53.998509589999998</v>
      </c>
    </row>
    <row r="61" spans="2:8" x14ac:dyDescent="0.2">
      <c r="B61" s="1">
        <v>43739</v>
      </c>
      <c r="C61" s="114">
        <v>66.365345327</v>
      </c>
      <c r="D61" s="114">
        <v>35.923802813000002</v>
      </c>
      <c r="G61" s="114">
        <v>48.020316762</v>
      </c>
      <c r="H61" s="114">
        <v>52.965405316000002</v>
      </c>
    </row>
    <row r="62" spans="2:8" x14ac:dyDescent="0.2">
      <c r="B62" s="1">
        <v>43770</v>
      </c>
      <c r="C62" s="114">
        <v>66.618734173000007</v>
      </c>
      <c r="D62" s="114">
        <v>35.785455397</v>
      </c>
      <c r="G62" s="114">
        <v>47.961309212000003</v>
      </c>
      <c r="H62" s="114">
        <v>53.781314207000001</v>
      </c>
    </row>
    <row r="63" spans="2:8" x14ac:dyDescent="0.2">
      <c r="B63" s="1">
        <v>43800</v>
      </c>
      <c r="C63" s="114">
        <v>66.402910309999996</v>
      </c>
      <c r="D63" s="114">
        <v>35.647193387000002</v>
      </c>
      <c r="G63" s="114">
        <v>48.714015738000001</v>
      </c>
      <c r="H63" s="114">
        <v>54.419065818999997</v>
      </c>
    </row>
    <row r="64" spans="2:8" x14ac:dyDescent="0.2">
      <c r="B64" s="1">
        <v>43831</v>
      </c>
      <c r="C64" s="114">
        <v>66.406493933999997</v>
      </c>
      <c r="D64" s="114">
        <v>35.587975661999998</v>
      </c>
      <c r="G64" s="114">
        <v>47.450619097999997</v>
      </c>
      <c r="H64" s="114">
        <v>52.921722598000002</v>
      </c>
    </row>
    <row r="65" spans="1:9" x14ac:dyDescent="0.2">
      <c r="B65" s="1">
        <v>43862</v>
      </c>
      <c r="C65" s="114">
        <v>66.391410617999995</v>
      </c>
      <c r="D65" s="114">
        <v>35.550966656999996</v>
      </c>
      <c r="G65" s="114">
        <v>48.656932693000002</v>
      </c>
      <c r="H65" s="114">
        <v>54.446759851000003</v>
      </c>
    </row>
    <row r="66" spans="1:9" x14ac:dyDescent="0.2">
      <c r="B66" s="1">
        <v>43891</v>
      </c>
      <c r="C66" s="114">
        <v>66.781619382000002</v>
      </c>
      <c r="D66" s="114">
        <v>35.573573324999998</v>
      </c>
      <c r="G66" s="114">
        <v>48.211158486000002</v>
      </c>
      <c r="H66" s="114">
        <v>54.151425136999997</v>
      </c>
    </row>
    <row r="67" spans="1:9" x14ac:dyDescent="0.2">
      <c r="B67" s="1">
        <v>43922</v>
      </c>
      <c r="C67" s="114">
        <v>67.508082543</v>
      </c>
      <c r="D67" s="114">
        <v>35.546989435999997</v>
      </c>
      <c r="G67" s="114">
        <v>47.397691139000003</v>
      </c>
      <c r="H67" s="114">
        <v>54.588631346</v>
      </c>
    </row>
    <row r="68" spans="1:9" x14ac:dyDescent="0.2">
      <c r="B68" s="1">
        <v>43952</v>
      </c>
      <c r="C68" s="114">
        <v>67.700110885000001</v>
      </c>
      <c r="D68" s="114">
        <v>35.615393576000002</v>
      </c>
      <c r="G68" s="114">
        <v>47.091142853000001</v>
      </c>
      <c r="H68" s="114">
        <v>54.747146284000003</v>
      </c>
    </row>
    <row r="69" spans="1:9" x14ac:dyDescent="0.2">
      <c r="B69" s="1">
        <v>43983</v>
      </c>
      <c r="C69" s="114">
        <v>68.003352464000002</v>
      </c>
      <c r="D69" s="114">
        <v>35.678982834000003</v>
      </c>
      <c r="G69" s="114">
        <v>48.151004626000002</v>
      </c>
      <c r="H69" s="114">
        <v>55.282350371</v>
      </c>
    </row>
    <row r="70" spans="1:9" x14ac:dyDescent="0.2">
      <c r="B70" s="1">
        <v>44013</v>
      </c>
      <c r="C70" s="114">
        <v>68.068344608999993</v>
      </c>
      <c r="D70" s="114">
        <v>35.767487924999998</v>
      </c>
      <c r="G70" s="114">
        <v>48.673418120999997</v>
      </c>
      <c r="H70" s="114">
        <v>54.981887438999998</v>
      </c>
    </row>
    <row r="71" spans="1:9" x14ac:dyDescent="0.2">
      <c r="B71" s="1">
        <v>44044</v>
      </c>
      <c r="C71" s="114">
        <v>67.955659272000005</v>
      </c>
      <c r="D71" s="114">
        <v>35.730727663000003</v>
      </c>
      <c r="G71" s="114">
        <v>48.796395156999999</v>
      </c>
      <c r="H71" s="114">
        <v>54.513749310999998</v>
      </c>
    </row>
    <row r="72" spans="1:9" x14ac:dyDescent="0.2">
      <c r="B72" s="1">
        <v>44075</v>
      </c>
      <c r="C72" s="114">
        <v>68.093347828000006</v>
      </c>
      <c r="D72" s="114">
        <v>35.614057236999997</v>
      </c>
      <c r="G72" s="114">
        <v>48.502494798999997</v>
      </c>
      <c r="H72" s="114">
        <v>55.272214161000001</v>
      </c>
    </row>
    <row r="73" spans="1:9" x14ac:dyDescent="0.2">
      <c r="B73" s="1">
        <v>44105</v>
      </c>
      <c r="C73" s="114">
        <v>68.362249360999996</v>
      </c>
      <c r="D73" s="114">
        <v>35.517222746999998</v>
      </c>
      <c r="G73" s="114">
        <v>48.277344669000001</v>
      </c>
      <c r="H73" s="114">
        <v>54.223764406000001</v>
      </c>
    </row>
    <row r="74" spans="1:9" x14ac:dyDescent="0.2">
      <c r="B74" s="1">
        <v>44136</v>
      </c>
      <c r="C74" s="114">
        <v>68.621826694999996</v>
      </c>
      <c r="D74" s="114">
        <v>35.395982220999997</v>
      </c>
      <c r="G74" s="114">
        <v>48.163720599000001</v>
      </c>
      <c r="H74" s="114">
        <v>55.087285807999997</v>
      </c>
    </row>
    <row r="75" spans="1:9" x14ac:dyDescent="0.2">
      <c r="B75" s="1">
        <v>44166</v>
      </c>
      <c r="C75" s="114">
        <v>68.383532990000006</v>
      </c>
      <c r="D75" s="114">
        <v>35.439831621000003</v>
      </c>
      <c r="G75" s="114">
        <v>48.879355347000001</v>
      </c>
      <c r="H75" s="114">
        <v>55.757285293999999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">
        <v>551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368</v>
      </c>
      <c r="I79" s="399"/>
    </row>
    <row r="80" spans="1:9" x14ac:dyDescent="0.2">
      <c r="A80" s="58"/>
      <c r="B80" s="390">
        <v>26.5</v>
      </c>
      <c r="C80">
        <v>0</v>
      </c>
      <c r="F80" s="17">
        <v>26</v>
      </c>
      <c r="I80" s="376"/>
    </row>
    <row r="81" spans="1:6" x14ac:dyDescent="0.2">
      <c r="A81" s="58"/>
      <c r="B81" s="390">
        <v>26.5</v>
      </c>
      <c r="C81">
        <v>1.2</v>
      </c>
      <c r="F81" s="17">
        <v>26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549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205</v>
      </c>
      <c r="R6" s="237" t="s">
        <v>377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511</v>
      </c>
    </row>
    <row r="27" spans="1:11" ht="38.25" x14ac:dyDescent="0.2">
      <c r="B27" s="3"/>
      <c r="C27" s="552" t="s">
        <v>512</v>
      </c>
      <c r="D27" s="553" t="s">
        <v>581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2.3276508443799999</v>
      </c>
    </row>
    <row r="30" spans="1:11" x14ac:dyDescent="0.2">
      <c r="B30">
        <v>2009</v>
      </c>
      <c r="C30" s="29">
        <v>3.7770274081999999</v>
      </c>
      <c r="D30" s="6">
        <f t="shared" si="0"/>
        <v>2.3276508443799999</v>
      </c>
    </row>
    <row r="31" spans="1:11" x14ac:dyDescent="0.2">
      <c r="B31">
        <v>2010</v>
      </c>
      <c r="C31" s="29">
        <v>3.9780037397000001</v>
      </c>
      <c r="D31" s="6">
        <f t="shared" si="0"/>
        <v>2.3276508443799999</v>
      </c>
    </row>
    <row r="32" spans="1:11" x14ac:dyDescent="0.2">
      <c r="B32">
        <v>2011</v>
      </c>
      <c r="C32" s="29">
        <v>3.0469274137000002</v>
      </c>
      <c r="D32" s="6">
        <f t="shared" si="0"/>
        <v>2.3276508443799999</v>
      </c>
    </row>
    <row r="33" spans="2:4" x14ac:dyDescent="0.2">
      <c r="B33">
        <v>2012</v>
      </c>
      <c r="C33" s="29">
        <v>2.1223238769999999</v>
      </c>
      <c r="D33" s="6">
        <f t="shared" si="0"/>
        <v>2.3276508443799999</v>
      </c>
    </row>
    <row r="34" spans="2:4" x14ac:dyDescent="0.2">
      <c r="B34">
        <v>2013</v>
      </c>
      <c r="C34" s="29">
        <v>2.1556190247</v>
      </c>
      <c r="D34" s="6">
        <f t="shared" si="0"/>
        <v>2.3276508443799999</v>
      </c>
    </row>
    <row r="35" spans="2:4" x14ac:dyDescent="0.2">
      <c r="B35">
        <v>2014</v>
      </c>
      <c r="C35" s="29">
        <v>2.0735442219000002</v>
      </c>
      <c r="D35" s="6">
        <f t="shared" si="0"/>
        <v>2.3276508443799999</v>
      </c>
    </row>
    <row r="36" spans="2:4" x14ac:dyDescent="0.2">
      <c r="B36">
        <v>2015</v>
      </c>
      <c r="C36" s="29">
        <v>1.4591209178</v>
      </c>
      <c r="D36" s="6">
        <f t="shared" si="0"/>
        <v>2.3276508443799999</v>
      </c>
    </row>
    <row r="37" spans="2:4" x14ac:dyDescent="0.2">
      <c r="B37">
        <v>2016</v>
      </c>
      <c r="C37" s="29">
        <v>1.1467601284</v>
      </c>
      <c r="D37" s="6">
        <f t="shared" si="0"/>
        <v>2.3276508443799999</v>
      </c>
    </row>
    <row r="38" spans="2:4" x14ac:dyDescent="0.2">
      <c r="B38">
        <v>2017</v>
      </c>
      <c r="C38" s="29">
        <v>2.0330684932</v>
      </c>
      <c r="D38" s="6">
        <f t="shared" si="0"/>
        <v>2.3276508443799999</v>
      </c>
    </row>
    <row r="39" spans="2:4" x14ac:dyDescent="0.2">
      <c r="B39">
        <v>2018</v>
      </c>
      <c r="C39" s="29">
        <v>1.4841132191999999</v>
      </c>
      <c r="D39" s="6">
        <f t="shared" si="0"/>
        <v>2.3276508443799999</v>
      </c>
    </row>
    <row r="40" spans="2:4" x14ac:dyDescent="0.2">
      <c r="B40">
        <v>2019</v>
      </c>
      <c r="C40" s="29">
        <v>2.1080136986000002</v>
      </c>
      <c r="D40" s="6">
        <f t="shared" si="0"/>
        <v>2.3276508443799999</v>
      </c>
    </row>
    <row r="41" spans="2:4" x14ac:dyDescent="0.2">
      <c r="B41">
        <v>2020</v>
      </c>
      <c r="C41" s="29">
        <v>2.5794535518999999</v>
      </c>
      <c r="D41" s="6">
        <f t="shared" si="0"/>
        <v>2.3276508443799999</v>
      </c>
    </row>
    <row r="42" spans="2:4" x14ac:dyDescent="0.2">
      <c r="B42" s="9">
        <f>B41+1</f>
        <v>2021</v>
      </c>
      <c r="C42" s="67"/>
      <c r="D42" s="66">
        <f t="shared" si="0"/>
        <v>2.3276508443799999</v>
      </c>
    </row>
    <row r="43" spans="2:4" x14ac:dyDescent="0.2">
      <c r="B43" s="367" t="s">
        <v>551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">
        <v>549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378</v>
      </c>
      <c r="Q6" s="243" t="s">
        <v>379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7" t="s">
        <v>195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74" t="s">
        <v>513</v>
      </c>
      <c r="C27" s="576" t="s">
        <v>582</v>
      </c>
      <c r="D27" s="576"/>
      <c r="E27" s="576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54.910057258000002</v>
      </c>
      <c r="C29" s="43">
        <f>+MIN($B$29,$B$41,$B$53,$B$65,$B$77)</f>
        <v>54.910057258000002</v>
      </c>
      <c r="D29" s="43">
        <f>+MAX($B$29,$B$41,$B$53,$B$65,$B$77)</f>
        <v>65.510964255999994</v>
      </c>
      <c r="E29" s="17">
        <f t="shared" ref="E29:E92" si="0">D29-C29</f>
        <v>10.600906997999992</v>
      </c>
      <c r="G29" s="43"/>
      <c r="H29" s="17"/>
    </row>
    <row r="30" spans="1:11" x14ac:dyDescent="0.2">
      <c r="A30" s="1">
        <v>41671</v>
      </c>
      <c r="B30" s="12">
        <v>56.421352777000003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41699</v>
      </c>
      <c r="B31" s="12">
        <v>56.991174751999999</v>
      </c>
      <c r="C31" s="43">
        <f>+MIN($B$31,$B$43,$B$55,$B$67,$B$79)</f>
        <v>56.991174751999999</v>
      </c>
      <c r="D31" s="43">
        <f>+MAX($B$31,$B$43,$B$55,$B$67,$B$79)</f>
        <v>66.102122889</v>
      </c>
      <c r="E31" s="17">
        <f t="shared" si="0"/>
        <v>9.1109481370000012</v>
      </c>
      <c r="G31" s="43"/>
      <c r="H31" s="17"/>
    </row>
    <row r="32" spans="1:11" x14ac:dyDescent="0.2">
      <c r="A32" s="1">
        <v>41730</v>
      </c>
      <c r="B32" s="12">
        <v>58.236890977000002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41760</v>
      </c>
      <c r="B33" s="12">
        <v>58.672855822000002</v>
      </c>
      <c r="C33" s="43">
        <f>+MIN($B$33,$B$45,$B$57,$B$69,$B$81)</f>
        <v>58.672855822000002</v>
      </c>
      <c r="D33" s="43">
        <f>+MAX($B$33,$B$45,$B$57,$B$69,$B$81)</f>
        <v>65.764740227000004</v>
      </c>
      <c r="E33" s="17">
        <f t="shared" si="0"/>
        <v>7.0918844050000018</v>
      </c>
      <c r="G33" s="43"/>
      <c r="H33" s="17"/>
    </row>
    <row r="34" spans="1:8" x14ac:dyDescent="0.2">
      <c r="A34" s="1">
        <v>41791</v>
      </c>
      <c r="B34" s="12">
        <v>57.170212972000002</v>
      </c>
      <c r="C34" s="43">
        <f>+MIN($B$34,$B$46,$B$58,$B$70,$B$82)</f>
        <v>57.170212972000002</v>
      </c>
      <c r="D34" s="43">
        <f>+MAX($B$34,$B$46,$B$58,$B$70,$B$82)</f>
        <v>65.878225997000001</v>
      </c>
      <c r="E34" s="17">
        <f t="shared" si="0"/>
        <v>8.7080130249999996</v>
      </c>
      <c r="G34" s="43"/>
      <c r="H34" s="17"/>
    </row>
    <row r="35" spans="1:8" x14ac:dyDescent="0.2">
      <c r="A35" s="1">
        <v>41821</v>
      </c>
      <c r="B35" s="12">
        <v>58.149670939000004</v>
      </c>
      <c r="C35" s="43">
        <f>+MIN($B$35,$B$47,$B$59,$B$71,$B$83)</f>
        <v>58.028648427999997</v>
      </c>
      <c r="D35" s="43">
        <f>+MAX($B$35,$B$47,$B$59,$B$71,$B$83)</f>
        <v>64.809928244000005</v>
      </c>
      <c r="E35" s="17">
        <f t="shared" si="0"/>
        <v>6.7812798160000085</v>
      </c>
      <c r="G35" s="43"/>
      <c r="H35" s="17"/>
    </row>
    <row r="36" spans="1:8" x14ac:dyDescent="0.2">
      <c r="A36" s="1">
        <v>41852</v>
      </c>
      <c r="B36" s="12">
        <v>58.803082961000001</v>
      </c>
      <c r="C36" s="43">
        <f>+MIN($B$36,$B$48,$B$60,$B$72,$B$84)</f>
        <v>58.803082961000001</v>
      </c>
      <c r="D36" s="43">
        <f>+MAX($B$36,$B$48,$B$60,$B$72,$B$84)</f>
        <v>65.735935603000001</v>
      </c>
      <c r="E36" s="17">
        <f t="shared" si="0"/>
        <v>6.9328526420000003</v>
      </c>
      <c r="G36" s="43"/>
      <c r="H36" s="17"/>
    </row>
    <row r="37" spans="1:8" x14ac:dyDescent="0.2">
      <c r="A37" s="1">
        <v>41883</v>
      </c>
      <c r="B37" s="12">
        <v>58.343067267000002</v>
      </c>
      <c r="C37" s="43">
        <f>+MIN($B$37,$B$49,$B$61,$B$73,$B$85)</f>
        <v>58.343067267000002</v>
      </c>
      <c r="D37" s="43">
        <f>+MAX($B$37,$B$49,$B$61,$B$73,$B$85)</f>
        <v>65.913942517999999</v>
      </c>
      <c r="E37" s="17">
        <f t="shared" si="0"/>
        <v>7.5708752509999968</v>
      </c>
      <c r="G37" s="43"/>
      <c r="H37" s="17"/>
    </row>
    <row r="38" spans="1:8" x14ac:dyDescent="0.2">
      <c r="A38" s="1">
        <v>41913</v>
      </c>
      <c r="B38" s="12">
        <v>59.016088324999998</v>
      </c>
      <c r="C38" s="43">
        <f>+MIN($B$38,$B$50,$B$62,$B$74,$B$86)</f>
        <v>59.016088324999998</v>
      </c>
      <c r="D38" s="43">
        <f>+MAX($B$38,$B$50,$B$62,$B$74,$B$86)</f>
        <v>64.866726669000002</v>
      </c>
      <c r="E38" s="17">
        <f t="shared" si="0"/>
        <v>5.8506383440000036</v>
      </c>
      <c r="G38" s="43"/>
      <c r="H38" s="17"/>
    </row>
    <row r="39" spans="1:8" x14ac:dyDescent="0.2">
      <c r="A39" s="1">
        <v>41944</v>
      </c>
      <c r="B39" s="12">
        <v>57.263354524</v>
      </c>
      <c r="C39" s="43">
        <f>+MIN($B$39,$B$51,$B$63,$B$75,$B$87)</f>
        <v>57.263354524</v>
      </c>
      <c r="D39" s="43">
        <f>+MAX($B$39,$B$51,$B$63,$B$75,$B$87)</f>
        <v>63.169352680000003</v>
      </c>
      <c r="E39" s="17">
        <f t="shared" si="0"/>
        <v>5.9059981560000026</v>
      </c>
      <c r="G39" s="43"/>
      <c r="H39" s="17"/>
    </row>
    <row r="40" spans="1:8" x14ac:dyDescent="0.2">
      <c r="A40" s="1">
        <v>41974</v>
      </c>
      <c r="B40" s="12">
        <v>58.839480100999999</v>
      </c>
      <c r="C40" s="43">
        <f>+MIN($B$40,$B$52,$B$64,$B$76,$B$88)</f>
        <v>58.839480100999999</v>
      </c>
      <c r="D40" s="43">
        <f>+MAX($B$40,$B$52,$B$64,$B$76,$B$88)</f>
        <v>65.374744898000003</v>
      </c>
      <c r="E40" s="17">
        <f t="shared" si="0"/>
        <v>6.5352647970000035</v>
      </c>
      <c r="G40" s="43"/>
      <c r="H40" s="17"/>
    </row>
    <row r="41" spans="1:8" x14ac:dyDescent="0.2">
      <c r="A41" s="1">
        <v>42005</v>
      </c>
      <c r="B41" s="12">
        <v>56.935404536</v>
      </c>
      <c r="C41" s="43">
        <f>+MIN($B$29,$B$41,$B$53,$B$65,$B$77)</f>
        <v>54.910057258000002</v>
      </c>
      <c r="D41" s="43">
        <f>+MAX($B$29,$B$41,$B$53,$B$65,$B$77)</f>
        <v>65.510964255999994</v>
      </c>
      <c r="E41" s="17">
        <f t="shared" si="0"/>
        <v>10.600906997999992</v>
      </c>
      <c r="G41" s="43"/>
      <c r="H41" s="17"/>
    </row>
    <row r="42" spans="1:8" x14ac:dyDescent="0.2">
      <c r="A42" s="1">
        <v>42036</v>
      </c>
      <c r="B42" s="12">
        <v>58.801419068000001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42064</v>
      </c>
      <c r="B43" s="12">
        <v>60.542615564000002</v>
      </c>
      <c r="C43" s="43">
        <f>+MIN($B$31,$B$43,$B$55,$B$67,$B$79)</f>
        <v>56.991174751999999</v>
      </c>
      <c r="D43" s="43">
        <f>+MAX($B$31,$B$43,$B$55,$B$67,$B$79)</f>
        <v>66.102122889</v>
      </c>
      <c r="E43" s="17">
        <f t="shared" si="0"/>
        <v>9.1109481370000012</v>
      </c>
      <c r="G43" s="43"/>
      <c r="H43" s="17"/>
    </row>
    <row r="44" spans="1:8" x14ac:dyDescent="0.2">
      <c r="A44" s="1">
        <v>42095</v>
      </c>
      <c r="B44" s="12">
        <v>62.795401091000002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42125</v>
      </c>
      <c r="B45" s="12">
        <v>61.727746670999998</v>
      </c>
      <c r="C45" s="43">
        <f>+MIN($B$33,$B$45,$B$57,$B$69,$B$81)</f>
        <v>58.672855822000002</v>
      </c>
      <c r="D45" s="43">
        <f>+MAX($B$33,$B$45,$B$57,$B$69,$B$81)</f>
        <v>65.764740227000004</v>
      </c>
      <c r="E45" s="17">
        <f t="shared" si="0"/>
        <v>7.0918844050000018</v>
      </c>
      <c r="G45" s="43"/>
      <c r="H45" s="17"/>
    </row>
    <row r="46" spans="1:8" x14ac:dyDescent="0.2">
      <c r="A46" s="1">
        <v>42156</v>
      </c>
      <c r="B46" s="12">
        <v>60.677446367999998</v>
      </c>
      <c r="C46" s="43">
        <f>+MIN($B$34,$B$46,$B$58,$B$70,$B$82)</f>
        <v>57.170212972000002</v>
      </c>
      <c r="D46" s="43">
        <f>+MAX($B$34,$B$46,$B$58,$B$70,$B$82)</f>
        <v>65.878225997000001</v>
      </c>
      <c r="E46" s="17">
        <f t="shared" si="0"/>
        <v>8.7080130249999996</v>
      </c>
      <c r="G46" s="43"/>
      <c r="H46" s="17"/>
    </row>
    <row r="47" spans="1:8" x14ac:dyDescent="0.2">
      <c r="A47" s="1">
        <v>42186</v>
      </c>
      <c r="B47" s="12">
        <v>61.148933823999997</v>
      </c>
      <c r="C47" s="43">
        <f>+MIN($B$35,$B$47,$B$59,$B$71,$B$83)</f>
        <v>58.028648427999997</v>
      </c>
      <c r="D47" s="43">
        <f>+MAX($B$35,$B$47,$B$59,$B$71,$B$83)</f>
        <v>64.809928244000005</v>
      </c>
      <c r="E47" s="17">
        <f t="shared" si="0"/>
        <v>6.7812798160000085</v>
      </c>
      <c r="G47" s="43"/>
      <c r="H47" s="17"/>
    </row>
    <row r="48" spans="1:8" x14ac:dyDescent="0.2">
      <c r="A48" s="1">
        <v>42217</v>
      </c>
      <c r="B48" s="12">
        <v>62.685160662999998</v>
      </c>
      <c r="C48" s="43">
        <f>+MIN($B$36,$B$48,$B$60,$B$72,$B$84)</f>
        <v>58.803082961000001</v>
      </c>
      <c r="D48" s="43">
        <f>+MAX($B$36,$B$48,$B$60,$B$72,$B$84)</f>
        <v>65.735935603000001</v>
      </c>
      <c r="E48" s="17">
        <f t="shared" si="0"/>
        <v>6.9328526420000003</v>
      </c>
      <c r="G48" s="43"/>
      <c r="H48" s="17"/>
    </row>
    <row r="49" spans="1:8" x14ac:dyDescent="0.2">
      <c r="A49" s="1">
        <v>42248</v>
      </c>
      <c r="B49" s="12">
        <v>63.409026162000004</v>
      </c>
      <c r="C49" s="43">
        <f>+MIN($B$37,$B$49,$B$61,$B$73,$B$85)</f>
        <v>58.343067267000002</v>
      </c>
      <c r="D49" s="43">
        <f>+MAX($B$37,$B$49,$B$61,$B$73,$B$85)</f>
        <v>65.913942517999999</v>
      </c>
      <c r="E49" s="17">
        <f t="shared" si="0"/>
        <v>7.5708752509999968</v>
      </c>
      <c r="G49" s="43"/>
      <c r="H49" s="17"/>
    </row>
    <row r="50" spans="1:8" x14ac:dyDescent="0.2">
      <c r="A50" s="1">
        <v>42278</v>
      </c>
      <c r="B50" s="12">
        <v>64.258769246</v>
      </c>
      <c r="C50" s="43">
        <f>+MIN($B$38,$B$50,$B$62,$B$74,$B$86)</f>
        <v>59.016088324999998</v>
      </c>
      <c r="D50" s="43">
        <f>+MAX($B$38,$B$50,$B$62,$B$74,$B$86)</f>
        <v>64.866726669000002</v>
      </c>
      <c r="E50" s="17">
        <f t="shared" si="0"/>
        <v>5.8506383440000036</v>
      </c>
      <c r="G50" s="43"/>
      <c r="H50" s="17"/>
    </row>
    <row r="51" spans="1:8" x14ac:dyDescent="0.2">
      <c r="A51" s="1">
        <v>42309</v>
      </c>
      <c r="B51" s="12">
        <v>62.413316565999999</v>
      </c>
      <c r="C51" s="43">
        <f>+MIN($B$39,$B$51,$B$63,$B$75,$B$87)</f>
        <v>57.263354524</v>
      </c>
      <c r="D51" s="43">
        <f>+MAX($B$39,$B$51,$B$63,$B$75,$B$87)</f>
        <v>63.169352680000003</v>
      </c>
      <c r="E51" s="17">
        <f t="shared" si="0"/>
        <v>5.9059981560000026</v>
      </c>
      <c r="G51" s="43"/>
      <c r="H51" s="17"/>
    </row>
    <row r="52" spans="1:8" x14ac:dyDescent="0.2">
      <c r="A52" s="1">
        <v>42339</v>
      </c>
      <c r="B52" s="12">
        <v>65.374744898000003</v>
      </c>
      <c r="C52" s="43">
        <f>+MIN($B$40,$B$52,$B$64,$B$76,$B$88)</f>
        <v>58.839480100999999</v>
      </c>
      <c r="D52" s="43">
        <f>+MAX($B$40,$B$52,$B$64,$B$76,$B$88)</f>
        <v>65.374744898000003</v>
      </c>
      <c r="E52" s="17">
        <f t="shared" si="0"/>
        <v>6.5352647970000035</v>
      </c>
      <c r="G52" s="43"/>
      <c r="H52" s="17"/>
    </row>
    <row r="53" spans="1:8" x14ac:dyDescent="0.2">
      <c r="A53" s="1">
        <v>42370</v>
      </c>
      <c r="B53" s="12">
        <v>63.519062712</v>
      </c>
      <c r="C53" s="43">
        <f>+MIN($B$29,$B$41,$B$53,$B$65,$B$77)</f>
        <v>54.910057258000002</v>
      </c>
      <c r="D53" s="43">
        <f>+MAX($B$29,$B$41,$B$53,$B$65,$B$77)</f>
        <v>65.510964255999994</v>
      </c>
      <c r="E53" s="17">
        <f t="shared" si="0"/>
        <v>10.600906997999992</v>
      </c>
      <c r="G53" s="43"/>
      <c r="H53" s="17"/>
    </row>
    <row r="54" spans="1:8" x14ac:dyDescent="0.2">
      <c r="A54" s="1">
        <v>42401</v>
      </c>
      <c r="B54" s="12">
        <v>64.431838644999999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42430</v>
      </c>
      <c r="B55" s="12">
        <v>65.550247264000006</v>
      </c>
      <c r="C55" s="43">
        <f>+MIN($B$31,$B$43,$B$55,$B$67,$B$79)</f>
        <v>56.991174751999999</v>
      </c>
      <c r="D55" s="43">
        <f>+MAX($B$31,$B$43,$B$55,$B$67,$B$79)</f>
        <v>66.102122889</v>
      </c>
      <c r="E55" s="17">
        <f t="shared" si="0"/>
        <v>9.1109481370000012</v>
      </c>
      <c r="G55" s="43"/>
      <c r="H55" s="17"/>
    </row>
    <row r="56" spans="1:8" x14ac:dyDescent="0.2">
      <c r="A56" s="1">
        <v>42461</v>
      </c>
      <c r="B56" s="12">
        <v>66.731948107999997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42491</v>
      </c>
      <c r="B57" s="12">
        <v>65.764740227000004</v>
      </c>
      <c r="C57" s="43">
        <f>+MIN($B$33,$B$45,$B$57,$B$69,$B$81)</f>
        <v>58.672855822000002</v>
      </c>
      <c r="D57" s="43">
        <f>+MAX($B$33,$B$45,$B$57,$B$69,$B$81)</f>
        <v>65.764740227000004</v>
      </c>
      <c r="E57" s="17">
        <f t="shared" si="0"/>
        <v>7.0918844050000018</v>
      </c>
      <c r="G57" s="43"/>
      <c r="H57" s="17"/>
    </row>
    <row r="58" spans="1:8" x14ac:dyDescent="0.2">
      <c r="A58" s="1">
        <v>42522</v>
      </c>
      <c r="B58" s="12">
        <v>65.878225997000001</v>
      </c>
      <c r="C58" s="43">
        <f>+MIN($B$34,$B$46,$B$58,$B$70,$B$82)</f>
        <v>57.170212972000002</v>
      </c>
      <c r="D58" s="43">
        <f>+MAX($B$34,$B$46,$B$58,$B$70,$B$82)</f>
        <v>65.878225997000001</v>
      </c>
      <c r="E58" s="17">
        <f t="shared" si="0"/>
        <v>8.7080130249999996</v>
      </c>
      <c r="G58" s="43"/>
      <c r="H58" s="17"/>
    </row>
    <row r="59" spans="1:8" x14ac:dyDescent="0.2">
      <c r="A59" s="1">
        <v>42552</v>
      </c>
      <c r="B59" s="12">
        <v>64.809928244000005</v>
      </c>
      <c r="C59" s="43">
        <f>+MIN($B$35,$B$47,$B$59,$B$71,$B$83)</f>
        <v>58.028648427999997</v>
      </c>
      <c r="D59" s="43">
        <f>+MAX($B$35,$B$47,$B$59,$B$71,$B$83)</f>
        <v>64.809928244000005</v>
      </c>
      <c r="E59" s="17">
        <f t="shared" si="0"/>
        <v>6.7812798160000085</v>
      </c>
      <c r="G59" s="43"/>
      <c r="H59" s="17"/>
    </row>
    <row r="60" spans="1:8" x14ac:dyDescent="0.2">
      <c r="A60" s="1">
        <v>42583</v>
      </c>
      <c r="B60" s="12">
        <v>65.735935603000001</v>
      </c>
      <c r="C60" s="43">
        <f>+MIN($B$36,$B$48,$B$60,$B$72,$B$84)</f>
        <v>58.803082961000001</v>
      </c>
      <c r="D60" s="43">
        <f>+MAX($B$36,$B$48,$B$60,$B$72,$B$84)</f>
        <v>65.735935603000001</v>
      </c>
      <c r="E60" s="17">
        <f t="shared" si="0"/>
        <v>6.9328526420000003</v>
      </c>
      <c r="G60" s="43"/>
      <c r="H60" s="17"/>
    </row>
    <row r="61" spans="1:8" x14ac:dyDescent="0.2">
      <c r="A61" s="1">
        <v>42614</v>
      </c>
      <c r="B61" s="12">
        <v>65.913942517999999</v>
      </c>
      <c r="C61" s="43">
        <f>+MIN($B$37,$B$49,$B$61,$B$73,$B$85)</f>
        <v>58.343067267000002</v>
      </c>
      <c r="D61" s="43">
        <f>+MAX($B$37,$B$49,$B$61,$B$73,$B$85)</f>
        <v>65.913942517999999</v>
      </c>
      <c r="E61" s="17">
        <f t="shared" si="0"/>
        <v>7.5708752509999968</v>
      </c>
      <c r="G61" s="43"/>
      <c r="H61" s="17"/>
    </row>
    <row r="62" spans="1:8" x14ac:dyDescent="0.2">
      <c r="A62" s="1">
        <v>42644</v>
      </c>
      <c r="B62" s="12">
        <v>64.866726669000002</v>
      </c>
      <c r="C62" s="43">
        <f>+MIN($B$38,$B$50,$B$62,$B$74,$B$86)</f>
        <v>59.016088324999998</v>
      </c>
      <c r="D62" s="43">
        <f>+MAX($B$38,$B$50,$B$62,$B$74,$B$86)</f>
        <v>64.866726669000002</v>
      </c>
      <c r="E62" s="17">
        <f t="shared" si="0"/>
        <v>5.8506383440000036</v>
      </c>
      <c r="G62" s="43"/>
      <c r="H62" s="17"/>
    </row>
    <row r="63" spans="1:8" x14ac:dyDescent="0.2">
      <c r="A63" s="1">
        <v>42675</v>
      </c>
      <c r="B63" s="12">
        <v>63.169352680000003</v>
      </c>
      <c r="C63" s="43">
        <f>+MIN($B$39,$B$51,$B$63,$B$75,$B$87)</f>
        <v>57.263354524</v>
      </c>
      <c r="D63" s="43">
        <f>+MAX($B$39,$B$51,$B$63,$B$75,$B$87)</f>
        <v>63.169352680000003</v>
      </c>
      <c r="E63" s="17">
        <f t="shared" si="0"/>
        <v>5.9059981560000026</v>
      </c>
      <c r="G63" s="43"/>
      <c r="H63" s="17"/>
    </row>
    <row r="64" spans="1:8" x14ac:dyDescent="0.2">
      <c r="A64" s="1">
        <v>42705</v>
      </c>
      <c r="B64" s="12">
        <v>65.336041854000001</v>
      </c>
      <c r="C64" s="43">
        <f>+MIN($B$40,$B$52,$B$64,$B$76,$B$88)</f>
        <v>58.839480100999999</v>
      </c>
      <c r="D64" s="43">
        <f>+MAX($B$40,$B$52,$B$64,$B$76,$B$88)</f>
        <v>65.374744898000003</v>
      </c>
      <c r="E64" s="17">
        <f t="shared" si="0"/>
        <v>6.5352647970000035</v>
      </c>
      <c r="G64" s="43"/>
      <c r="H64" s="17"/>
    </row>
    <row r="65" spans="1:8" x14ac:dyDescent="0.2">
      <c r="A65" s="1">
        <v>42736</v>
      </c>
      <c r="B65" s="12">
        <v>65.510964255999994</v>
      </c>
      <c r="C65" s="43">
        <f>+MIN($B$29,$B$41,$B$53,$B$65,$B$77)</f>
        <v>54.910057258000002</v>
      </c>
      <c r="D65" s="43">
        <f>+MAX($B$29,$B$41,$B$53,$B$65,$B$77)</f>
        <v>65.510964255999994</v>
      </c>
      <c r="E65" s="17">
        <f t="shared" si="0"/>
        <v>10.600906997999992</v>
      </c>
      <c r="G65" s="43"/>
      <c r="H65" s="17"/>
    </row>
    <row r="66" spans="1:8" x14ac:dyDescent="0.2">
      <c r="A66" s="1">
        <v>42767</v>
      </c>
      <c r="B66" s="12">
        <v>64.274919244000003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42795</v>
      </c>
      <c r="B67" s="12">
        <v>66.102122889</v>
      </c>
      <c r="C67" s="43">
        <f>+MIN($B$31,$B$43,$B$55,$B$67,$B$79)</f>
        <v>56.991174751999999</v>
      </c>
      <c r="D67" s="43">
        <f>+MAX($B$31,$B$43,$B$55,$B$67,$B$79)</f>
        <v>66.102122889</v>
      </c>
      <c r="E67" s="17">
        <f t="shared" si="0"/>
        <v>9.1109481370000012</v>
      </c>
      <c r="G67" s="43"/>
      <c r="H67" s="17"/>
    </row>
    <row r="68" spans="1:8" x14ac:dyDescent="0.2">
      <c r="A68" s="1">
        <v>42826</v>
      </c>
      <c r="B68" s="12">
        <v>64.956205122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42856</v>
      </c>
      <c r="B69" s="12">
        <v>63.681279513</v>
      </c>
      <c r="C69" s="43">
        <f>+MIN($B$33,$B$45,$B$57,$B$69,$B$81)</f>
        <v>58.672855822000002</v>
      </c>
      <c r="D69" s="43">
        <f>+MAX($B$33,$B$45,$B$57,$B$69,$B$81)</f>
        <v>65.764740227000004</v>
      </c>
      <c r="E69" s="17">
        <f t="shared" si="0"/>
        <v>7.0918844050000018</v>
      </c>
      <c r="G69" s="43"/>
      <c r="H69" s="17"/>
    </row>
    <row r="70" spans="1:8" x14ac:dyDescent="0.2">
      <c r="A70" s="1">
        <v>42887</v>
      </c>
      <c r="B70" s="12">
        <v>63.522404952000002</v>
      </c>
      <c r="C70" s="43">
        <f>+MIN($B$34,$B$46,$B$58,$B$70,$B$82)</f>
        <v>57.170212972000002</v>
      </c>
      <c r="D70" s="43">
        <f>+MAX($B$34,$B$46,$B$58,$B$70,$B$82)</f>
        <v>65.878225997000001</v>
      </c>
      <c r="E70" s="17">
        <f t="shared" si="0"/>
        <v>8.7080130249999996</v>
      </c>
      <c r="G70" s="43"/>
      <c r="H70" s="17"/>
    </row>
    <row r="71" spans="1:8" x14ac:dyDescent="0.2">
      <c r="A71" s="1">
        <v>42917</v>
      </c>
      <c r="B71" s="12">
        <v>63.324477174000002</v>
      </c>
      <c r="C71" s="43">
        <f>+MIN($B$35,$B$47,$B$59,$B$71,$B$83)</f>
        <v>58.028648427999997</v>
      </c>
      <c r="D71" s="43">
        <f>+MAX($B$35,$B$47,$B$59,$B$71,$B$83)</f>
        <v>64.809928244000005</v>
      </c>
      <c r="E71" s="17">
        <f t="shared" si="0"/>
        <v>6.7812798160000085</v>
      </c>
      <c r="G71" s="43"/>
      <c r="H71" s="17"/>
    </row>
    <row r="72" spans="1:8" x14ac:dyDescent="0.2">
      <c r="A72" s="1">
        <v>42948</v>
      </c>
      <c r="B72" s="12">
        <v>63.419281429000002</v>
      </c>
      <c r="C72" s="43">
        <f>+MIN($B$36,$B$48,$B$60,$B$72,$B$84)</f>
        <v>58.803082961000001</v>
      </c>
      <c r="D72" s="43">
        <f>+MAX($B$36,$B$48,$B$60,$B$72,$B$84)</f>
        <v>65.735935603000001</v>
      </c>
      <c r="E72" s="17">
        <f t="shared" si="0"/>
        <v>6.9328526420000003</v>
      </c>
      <c r="G72" s="43"/>
      <c r="H72" s="17"/>
    </row>
    <row r="73" spans="1:8" x14ac:dyDescent="0.2">
      <c r="A73" s="1">
        <v>42979</v>
      </c>
      <c r="B73" s="12">
        <v>62.869741070000003</v>
      </c>
      <c r="C73" s="43">
        <f>+MIN($B$37,$B$49,$B$61,$B$73,$B$85)</f>
        <v>58.343067267000002</v>
      </c>
      <c r="D73" s="43">
        <f>+MAX($B$37,$B$49,$B$61,$B$73,$B$85)</f>
        <v>65.913942517999999</v>
      </c>
      <c r="E73" s="17">
        <f t="shared" si="0"/>
        <v>7.5708752509999968</v>
      </c>
      <c r="G73" s="43"/>
      <c r="H73" s="17"/>
    </row>
    <row r="74" spans="1:8" x14ac:dyDescent="0.2">
      <c r="A74" s="1">
        <v>43009</v>
      </c>
      <c r="B74" s="12">
        <v>60.378818615999997</v>
      </c>
      <c r="C74" s="43">
        <f>+MIN($B$38,$B$50,$B$62,$B$74,$B$86)</f>
        <v>59.016088324999998</v>
      </c>
      <c r="D74" s="43">
        <f>+MAX($B$38,$B$50,$B$62,$B$74,$B$86)</f>
        <v>64.866726669000002</v>
      </c>
      <c r="E74" s="17">
        <f t="shared" si="0"/>
        <v>5.8506383440000036</v>
      </c>
      <c r="G74" s="43"/>
      <c r="H74" s="17"/>
    </row>
    <row r="75" spans="1:8" x14ac:dyDescent="0.2">
      <c r="A75" s="1">
        <v>43040</v>
      </c>
      <c r="B75" s="12">
        <v>60.100861191</v>
      </c>
      <c r="C75" s="43">
        <f>+MIN($B$39,$B$51,$B$63,$B$75,$B$87)</f>
        <v>57.263354524</v>
      </c>
      <c r="D75" s="43">
        <f>+MAX($B$39,$B$51,$B$63,$B$75,$B$87)</f>
        <v>63.169352680000003</v>
      </c>
      <c r="E75" s="17">
        <f t="shared" si="0"/>
        <v>5.9059981560000026</v>
      </c>
      <c r="G75" s="43"/>
      <c r="H75" s="17"/>
    </row>
    <row r="76" spans="1:8" x14ac:dyDescent="0.2">
      <c r="A76" s="1">
        <v>43070</v>
      </c>
      <c r="B76" s="12">
        <v>60.452690273999998</v>
      </c>
      <c r="C76" s="43">
        <f>+MIN($B$40,$B$52,$B$64,$B$76,$B$88)</f>
        <v>58.839480100999999</v>
      </c>
      <c r="D76" s="43">
        <f>+MAX($B$40,$B$52,$B$64,$B$76,$B$88)</f>
        <v>65.374744898000003</v>
      </c>
      <c r="E76" s="17">
        <f t="shared" si="0"/>
        <v>6.5352647970000035</v>
      </c>
      <c r="G76" s="43"/>
      <c r="H76" s="17"/>
    </row>
    <row r="77" spans="1:8" x14ac:dyDescent="0.2">
      <c r="A77" s="1">
        <v>43101</v>
      </c>
      <c r="B77" s="12">
        <v>59.718806835000002</v>
      </c>
      <c r="C77" s="43">
        <f>+MIN($B$29,$B$41,$B$53,$B$65,$B$77)</f>
        <v>54.910057258000002</v>
      </c>
      <c r="D77" s="43">
        <f>+MAX($B$29,$B$41,$B$53,$B$65,$B$77)</f>
        <v>65.510964255999994</v>
      </c>
      <c r="E77" s="17">
        <f t="shared" si="0"/>
        <v>10.600906997999992</v>
      </c>
      <c r="G77" s="43"/>
      <c r="H77" s="17"/>
    </row>
    <row r="78" spans="1:8" x14ac:dyDescent="0.2">
      <c r="A78" s="1">
        <v>43132</v>
      </c>
      <c r="B78" s="12">
        <v>59.459609856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43160</v>
      </c>
      <c r="B79" s="12">
        <v>60.308964132</v>
      </c>
      <c r="C79" s="43">
        <f>+MIN($B$31,$B$43,$B$55,$B$67,$B$79)</f>
        <v>56.991174751999999</v>
      </c>
      <c r="D79" s="43">
        <f>+MAX($B$31,$B$43,$B$55,$B$67,$B$79)</f>
        <v>66.102122889</v>
      </c>
      <c r="E79" s="17">
        <f t="shared" si="0"/>
        <v>9.1109481370000012</v>
      </c>
      <c r="G79" s="43"/>
      <c r="H79" s="17"/>
    </row>
    <row r="80" spans="1:8" x14ac:dyDescent="0.2">
      <c r="A80" s="1">
        <v>43191</v>
      </c>
      <c r="B80" s="12">
        <v>59.918123528999999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43221</v>
      </c>
      <c r="B81" s="12">
        <v>59.391513275000001</v>
      </c>
      <c r="C81" s="43">
        <f>+MIN($B$33,$B$45,$B$57,$B$69,$B$81)</f>
        <v>58.672855822000002</v>
      </c>
      <c r="D81" s="43">
        <f>+MAX($B$33,$B$45,$B$57,$B$69,$B$81)</f>
        <v>65.764740227000004</v>
      </c>
      <c r="E81" s="17">
        <f t="shared" si="0"/>
        <v>7.0918844050000018</v>
      </c>
      <c r="G81" s="43"/>
      <c r="H81" s="17"/>
    </row>
    <row r="82" spans="1:8" x14ac:dyDescent="0.2">
      <c r="A82" s="1">
        <v>43252</v>
      </c>
      <c r="B82" s="12">
        <v>58.377667174000003</v>
      </c>
      <c r="C82" s="43">
        <f>+MIN($B$34,$B$46,$B$58,$B$70,$B$82)</f>
        <v>57.170212972000002</v>
      </c>
      <c r="D82" s="43">
        <f>+MAX($B$34,$B$46,$B$58,$B$70,$B$82)</f>
        <v>65.878225997000001</v>
      </c>
      <c r="E82" s="17">
        <f t="shared" si="0"/>
        <v>8.7080130249999996</v>
      </c>
      <c r="G82" s="43"/>
      <c r="H82" s="17"/>
    </row>
    <row r="83" spans="1:8" x14ac:dyDescent="0.2">
      <c r="A83" s="1">
        <v>43282</v>
      </c>
      <c r="B83" s="12">
        <v>58.028648427999997</v>
      </c>
      <c r="C83" s="43">
        <f>+MIN($B$35,$B$47,$B$59,$B$71,$B$83)</f>
        <v>58.028648427999997</v>
      </c>
      <c r="D83" s="43">
        <f>+MAX($B$35,$B$47,$B$59,$B$71,$B$83)</f>
        <v>64.809928244000005</v>
      </c>
      <c r="E83" s="17">
        <f t="shared" si="0"/>
        <v>6.7812798160000085</v>
      </c>
      <c r="G83" s="43"/>
      <c r="H83" s="17"/>
    </row>
    <row r="84" spans="1:8" x14ac:dyDescent="0.2">
      <c r="A84" s="1">
        <v>43313</v>
      </c>
      <c r="B84" s="12">
        <v>60.876486696000001</v>
      </c>
      <c r="C84" s="43">
        <f>+MIN($B$36,$B$48,$B$60,$B$72,$B$84)</f>
        <v>58.803082961000001</v>
      </c>
      <c r="D84" s="43">
        <f>+MAX($B$36,$B$48,$B$60,$B$72,$B$84)</f>
        <v>65.735935603000001</v>
      </c>
      <c r="E84" s="17">
        <f t="shared" si="0"/>
        <v>6.9328526420000003</v>
      </c>
      <c r="G84" s="43"/>
      <c r="H84" s="17"/>
    </row>
    <row r="85" spans="1:8" x14ac:dyDescent="0.2">
      <c r="A85" s="1">
        <v>43344</v>
      </c>
      <c r="B85" s="12">
        <v>59.642848675000003</v>
      </c>
      <c r="C85" s="43">
        <f>+MIN($B$37,$B$49,$B$61,$B$73,$B$85)</f>
        <v>58.343067267000002</v>
      </c>
      <c r="D85" s="43">
        <f>+MAX($B$37,$B$49,$B$61,$B$73,$B$85)</f>
        <v>65.913942517999999</v>
      </c>
      <c r="E85" s="17">
        <f t="shared" si="0"/>
        <v>7.5708752509999968</v>
      </c>
      <c r="G85" s="43"/>
      <c r="H85" s="17"/>
    </row>
    <row r="86" spans="1:8" x14ac:dyDescent="0.2">
      <c r="A86" s="1">
        <v>43374</v>
      </c>
      <c r="B86" s="12">
        <v>59.795181223999997</v>
      </c>
      <c r="C86" s="43">
        <f>+MIN($B$38,$B$50,$B$62,$B$74,$B$86)</f>
        <v>59.016088324999998</v>
      </c>
      <c r="D86" s="43">
        <f>+MAX($B$38,$B$50,$B$62,$B$74,$B$86)</f>
        <v>64.866726669000002</v>
      </c>
      <c r="E86" s="17">
        <f t="shared" si="0"/>
        <v>5.8506383440000036</v>
      </c>
      <c r="G86" s="43"/>
      <c r="H86" s="17"/>
    </row>
    <row r="87" spans="1:8" x14ac:dyDescent="0.2">
      <c r="A87" s="1">
        <v>43405</v>
      </c>
      <c r="B87" s="12">
        <v>59.099410511000002</v>
      </c>
      <c r="C87" s="43">
        <f>+MIN($B$39,$B$51,$B$63,$B$75,$B$87)</f>
        <v>57.263354524</v>
      </c>
      <c r="D87" s="43">
        <f>+MAX($B$39,$B$51,$B$63,$B$75,$B$87)</f>
        <v>63.169352680000003</v>
      </c>
      <c r="E87" s="17">
        <f t="shared" si="0"/>
        <v>5.9059981560000026</v>
      </c>
      <c r="G87" s="43"/>
      <c r="H87" s="17"/>
    </row>
    <row r="88" spans="1:8" x14ac:dyDescent="0.2">
      <c r="A88" s="1">
        <v>43435</v>
      </c>
      <c r="B88" s="12">
        <v>60.294480073999999</v>
      </c>
      <c r="C88" s="43">
        <f>+MIN($B$40,$B$52,$B$64,$B$76,$B$88)</f>
        <v>58.839480100999999</v>
      </c>
      <c r="D88" s="43">
        <f>+MAX($B$40,$B$52,$B$64,$B$76,$B$88)</f>
        <v>65.374744898000003</v>
      </c>
      <c r="E88" s="17">
        <f t="shared" si="0"/>
        <v>6.5352647970000035</v>
      </c>
      <c r="G88" s="43"/>
      <c r="H88" s="17"/>
    </row>
    <row r="89" spans="1:8" x14ac:dyDescent="0.2">
      <c r="A89" s="1">
        <v>43466</v>
      </c>
      <c r="B89" s="12">
        <v>58.986758428999998</v>
      </c>
      <c r="C89" s="43">
        <f>+MIN($B$29,$B$41,$B$53,$B$65,$B$77)</f>
        <v>54.910057258000002</v>
      </c>
      <c r="D89" s="43">
        <f>+MAX($B$29,$B$41,$B$53,$B$65,$B$77)</f>
        <v>65.510964255999994</v>
      </c>
      <c r="E89" s="17">
        <f t="shared" si="0"/>
        <v>10.600906997999992</v>
      </c>
      <c r="G89" s="43"/>
      <c r="H89" s="17"/>
    </row>
    <row r="90" spans="1:8" x14ac:dyDescent="0.2">
      <c r="A90" s="1">
        <v>43497</v>
      </c>
      <c r="B90" s="12">
        <v>59.199763564000001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43525</v>
      </c>
      <c r="B91" s="12">
        <v>60.369232766000003</v>
      </c>
      <c r="C91" s="43">
        <f>+MIN($B$31,$B$43,$B$55,$B$67,$B$79)</f>
        <v>56.991174751999999</v>
      </c>
      <c r="D91" s="43">
        <f>+MAX($B$31,$B$43,$B$55,$B$67,$B$79)</f>
        <v>66.102122889</v>
      </c>
      <c r="E91" s="17">
        <f t="shared" si="0"/>
        <v>9.1109481370000012</v>
      </c>
      <c r="G91" s="43"/>
      <c r="H91" s="17"/>
    </row>
    <row r="92" spans="1:8" x14ac:dyDescent="0.2">
      <c r="A92" s="1">
        <v>43556</v>
      </c>
      <c r="B92" s="12">
        <v>61.068996390000002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43586</v>
      </c>
      <c r="B93" s="12">
        <v>60.429687800000004</v>
      </c>
      <c r="C93" s="43">
        <f>+MIN($B$33,$B$45,$B$57,$B$69,$B$81)</f>
        <v>58.672855822000002</v>
      </c>
      <c r="D93" s="43">
        <f>+MAX($B$33,$B$45,$B$57,$B$69,$B$81)</f>
        <v>65.764740227000004</v>
      </c>
      <c r="E93" s="17">
        <f t="shared" ref="E93:E112" si="1">D93-C93</f>
        <v>7.0918844050000018</v>
      </c>
      <c r="G93" s="43"/>
      <c r="H93" s="17"/>
    </row>
    <row r="94" spans="1:8" x14ac:dyDescent="0.2">
      <c r="A94" s="1">
        <v>43617</v>
      </c>
      <c r="B94" s="12">
        <v>59.924070538000002</v>
      </c>
      <c r="C94" s="43">
        <f>+MIN($B$34,$B$46,$B$58,$B$70,$B$82)</f>
        <v>57.170212972000002</v>
      </c>
      <c r="D94" s="43">
        <f>+MAX($B$34,$B$46,$B$58,$B$70,$B$82)</f>
        <v>65.878225997000001</v>
      </c>
      <c r="E94" s="17">
        <f t="shared" si="1"/>
        <v>8.7080130249999996</v>
      </c>
      <c r="G94" s="43"/>
      <c r="H94" s="17"/>
    </row>
    <row r="95" spans="1:8" x14ac:dyDescent="0.2">
      <c r="A95" s="1">
        <v>43647</v>
      </c>
      <c r="B95" s="12">
        <v>59.957220751000001</v>
      </c>
      <c r="C95" s="43">
        <f>+MIN($B$35,$B$47,$B$59,$B$71,$B$83)</f>
        <v>58.028648427999997</v>
      </c>
      <c r="D95" s="43">
        <f>+MAX($B$35,$B$47,$B$59,$B$71,$B$83)</f>
        <v>64.809928244000005</v>
      </c>
      <c r="E95" s="17">
        <f t="shared" si="1"/>
        <v>6.7812798160000085</v>
      </c>
      <c r="G95" s="43"/>
      <c r="H95" s="17"/>
    </row>
    <row r="96" spans="1:8" x14ac:dyDescent="0.2">
      <c r="A96" s="1">
        <v>43678</v>
      </c>
      <c r="B96" s="12">
        <v>60.606348707999999</v>
      </c>
      <c r="C96" s="43">
        <f>+MIN($B$36,$B$48,$B$60,$B$72,$B$84)</f>
        <v>58.803082961000001</v>
      </c>
      <c r="D96" s="43">
        <f>+MAX($B$36,$B$48,$B$60,$B$72,$B$84)</f>
        <v>65.735935603000001</v>
      </c>
      <c r="E96" s="17">
        <f t="shared" si="1"/>
        <v>6.9328526420000003</v>
      </c>
      <c r="G96" s="43"/>
      <c r="H96" s="17"/>
    </row>
    <row r="97" spans="1:8" x14ac:dyDescent="0.2">
      <c r="A97" s="1">
        <v>43709</v>
      </c>
      <c r="B97" s="12">
        <v>60.844299085000003</v>
      </c>
      <c r="C97" s="43">
        <f>+MIN($B$37,$B$49,$B$61,$B$73,$B$85)</f>
        <v>58.343067267000002</v>
      </c>
      <c r="D97" s="43">
        <f>+MAX($B$37,$B$49,$B$61,$B$73,$B$85)</f>
        <v>65.913942517999999</v>
      </c>
      <c r="E97" s="17">
        <f t="shared" si="1"/>
        <v>7.5708752509999968</v>
      </c>
      <c r="G97" s="43"/>
      <c r="H97" s="17"/>
    </row>
    <row r="98" spans="1:8" x14ac:dyDescent="0.2">
      <c r="A98" s="1">
        <v>43739</v>
      </c>
      <c r="B98" s="12">
        <v>61.185580436000002</v>
      </c>
      <c r="C98" s="43">
        <f>+MIN($B$38,$B$50,$B$62,$B$74,$B$86)</f>
        <v>59.016088324999998</v>
      </c>
      <c r="D98" s="43">
        <f>+MAX($B$38,$B$50,$B$62,$B$74,$B$86)</f>
        <v>64.866726669000002</v>
      </c>
      <c r="E98" s="17">
        <f t="shared" si="1"/>
        <v>5.8506383440000036</v>
      </c>
      <c r="G98" s="43"/>
      <c r="H98" s="17"/>
    </row>
    <row r="99" spans="1:8" x14ac:dyDescent="0.2">
      <c r="A99" s="1">
        <v>43770</v>
      </c>
      <c r="B99" s="12">
        <v>60.372394518999997</v>
      </c>
      <c r="C99" s="43">
        <f>+MIN($B$39,$B$51,$B$63,$B$75,$B$87)</f>
        <v>57.263354524</v>
      </c>
      <c r="D99" s="43">
        <f>+MAX($B$39,$B$51,$B$63,$B$75,$B$87)</f>
        <v>63.169352680000003</v>
      </c>
      <c r="E99" s="17">
        <f t="shared" si="1"/>
        <v>5.9059981560000026</v>
      </c>
      <c r="G99" s="43"/>
      <c r="H99" s="17"/>
    </row>
    <row r="100" spans="1:8" x14ac:dyDescent="0.2">
      <c r="A100" s="1">
        <v>43800</v>
      </c>
      <c r="B100" s="12">
        <v>61.493608371000001</v>
      </c>
      <c r="C100" s="43">
        <f>+MIN($B$40,$B$52,$B$64,$B$76,$B$88)</f>
        <v>58.839480100999999</v>
      </c>
      <c r="D100" s="43">
        <f>+MAX($B$40,$B$52,$B$64,$B$76,$B$88)</f>
        <v>65.374744898000003</v>
      </c>
      <c r="E100" s="17">
        <f t="shared" si="1"/>
        <v>6.5352647970000035</v>
      </c>
      <c r="G100" s="43"/>
      <c r="H100" s="17"/>
    </row>
    <row r="101" spans="1:8" x14ac:dyDescent="0.2">
      <c r="A101" s="1">
        <v>43831</v>
      </c>
      <c r="B101" s="12">
        <v>60.360264004999998</v>
      </c>
      <c r="C101" s="43">
        <f>+MIN($B$29,$B$41,$B$53,$B$65,$B$77)</f>
        <v>54.910057258000002</v>
      </c>
      <c r="D101" s="17">
        <f>+MAX($B$29,$B$41,$B$53,$B$65,$B$77)</f>
        <v>65.510964255999994</v>
      </c>
      <c r="E101" s="17">
        <f t="shared" si="1"/>
        <v>10.600906997999992</v>
      </c>
      <c r="G101" s="43"/>
      <c r="H101" s="17"/>
    </row>
    <row r="102" spans="1:8" x14ac:dyDescent="0.2">
      <c r="A102" s="1">
        <v>43862</v>
      </c>
      <c r="B102" s="12">
        <v>60.683999516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43891</v>
      </c>
      <c r="B103" s="12">
        <v>61.876733100000003</v>
      </c>
      <c r="C103" s="43">
        <f>+MIN($B$31,$B$43,$B$55,$B$67,$B$79)</f>
        <v>56.991174751999999</v>
      </c>
      <c r="D103" s="17">
        <f>+MAX($B$31,$B$43,$B$55,$B$67,$B$79)</f>
        <v>66.102122889</v>
      </c>
      <c r="E103" s="17">
        <f t="shared" si="1"/>
        <v>9.1109481370000012</v>
      </c>
      <c r="G103" s="43"/>
      <c r="H103" s="17"/>
    </row>
    <row r="104" spans="1:8" x14ac:dyDescent="0.2">
      <c r="A104" s="1">
        <v>43922</v>
      </c>
      <c r="B104" s="12">
        <v>62.701731637000002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43952</v>
      </c>
      <c r="B105" s="12">
        <v>61.927521421000002</v>
      </c>
      <c r="C105" s="43">
        <f>+MIN($B$33,$B$45,$B$57,$B$69,$B$81)</f>
        <v>58.672855822000002</v>
      </c>
      <c r="D105" s="17">
        <f>+MAX($B$33,$B$45,$B$57,$B$69,$B$81)</f>
        <v>65.764740227000004</v>
      </c>
      <c r="E105" s="17">
        <f t="shared" si="1"/>
        <v>7.0918844050000018</v>
      </c>
      <c r="G105" s="43"/>
      <c r="H105" s="17"/>
    </row>
    <row r="106" spans="1:8" x14ac:dyDescent="0.2">
      <c r="A106" s="1">
        <v>43983</v>
      </c>
      <c r="B106" s="12">
        <v>61.384392718999997</v>
      </c>
      <c r="C106" s="43">
        <f>+MIN($B$34,$B$46,$B$58,$B$70,$B$82)</f>
        <v>57.170212972000002</v>
      </c>
      <c r="D106" s="17">
        <f>+MAX($B$34,$B$46,$B$58,$B$70,$B$82)</f>
        <v>65.878225997000001</v>
      </c>
      <c r="E106" s="17">
        <f t="shared" si="1"/>
        <v>8.7080130249999996</v>
      </c>
      <c r="G106" s="43"/>
      <c r="H106" s="17"/>
    </row>
    <row r="107" spans="1:8" x14ac:dyDescent="0.2">
      <c r="A107" s="1">
        <v>44013</v>
      </c>
      <c r="B107" s="12">
        <v>61.330129645</v>
      </c>
      <c r="C107" s="43">
        <f>+MIN($B$35,$B$47,$B$59,$B$71,$B$83)</f>
        <v>58.028648427999997</v>
      </c>
      <c r="D107" s="17">
        <f>+MAX($B$35,$B$47,$B$59,$B$71,$B$83)</f>
        <v>64.809928244000005</v>
      </c>
      <c r="E107" s="17">
        <f t="shared" si="1"/>
        <v>6.7812798160000085</v>
      </c>
      <c r="G107" s="43"/>
      <c r="H107" s="17"/>
    </row>
    <row r="108" spans="1:8" x14ac:dyDescent="0.2">
      <c r="A108" s="1">
        <v>44044</v>
      </c>
      <c r="B108" s="12">
        <v>61.870462592999999</v>
      </c>
      <c r="C108" s="43">
        <f>+MIN($B$36,$B$48,$B$60,$B$72,$B$84)</f>
        <v>58.803082961000001</v>
      </c>
      <c r="D108" s="17">
        <f>+MAX($B$36,$B$48,$B$60,$B$72,$B$84)</f>
        <v>65.735935603000001</v>
      </c>
      <c r="E108" s="17">
        <f t="shared" si="1"/>
        <v>6.9328526420000003</v>
      </c>
      <c r="G108" s="43"/>
      <c r="H108" s="17"/>
    </row>
    <row r="109" spans="1:8" x14ac:dyDescent="0.2">
      <c r="A109" s="1">
        <v>44075</v>
      </c>
      <c r="B109" s="12">
        <v>62.197880789999999</v>
      </c>
      <c r="C109" s="43">
        <f>+MIN($B$37,$B$49,$B$61,$B$73,$B$85)</f>
        <v>58.343067267000002</v>
      </c>
      <c r="D109" s="17">
        <f>+MAX($B$37,$B$49,$B$61,$B$73,$B$85)</f>
        <v>65.913942517999999</v>
      </c>
      <c r="E109" s="17">
        <f t="shared" si="1"/>
        <v>7.5708752509999968</v>
      </c>
      <c r="G109" s="43"/>
      <c r="H109" s="17"/>
    </row>
    <row r="110" spans="1:8" x14ac:dyDescent="0.2">
      <c r="A110" s="1">
        <v>44105</v>
      </c>
      <c r="B110" s="12">
        <v>62.582486150999998</v>
      </c>
      <c r="C110" s="43">
        <f>+MIN($B$38,$B$50,$B$62,$B$74,$B$86)</f>
        <v>59.016088324999998</v>
      </c>
      <c r="D110" s="17">
        <f>+MAX($B$38,$B$50,$B$62,$B$74,$B$86)</f>
        <v>64.866726669000002</v>
      </c>
      <c r="E110" s="17">
        <f t="shared" si="1"/>
        <v>5.8506383440000036</v>
      </c>
      <c r="G110" s="43"/>
      <c r="H110" s="17"/>
    </row>
    <row r="111" spans="1:8" x14ac:dyDescent="0.2">
      <c r="A111" s="1">
        <v>44136</v>
      </c>
      <c r="B111" s="12">
        <v>61.826132080000001</v>
      </c>
      <c r="C111" s="43">
        <f>+MIN($B$39,$B$51,$B$63,$B$75,$B$87)</f>
        <v>57.263354524</v>
      </c>
      <c r="D111" s="17">
        <f>+MAX($B$39,$B$51,$B$63,$B$75,$B$87)</f>
        <v>63.169352680000003</v>
      </c>
      <c r="E111" s="17">
        <f t="shared" si="1"/>
        <v>5.9059981560000026</v>
      </c>
      <c r="G111" s="43"/>
      <c r="H111" s="17"/>
    </row>
    <row r="112" spans="1:8" x14ac:dyDescent="0.2">
      <c r="A112" s="65">
        <v>44166</v>
      </c>
      <c r="B112" s="71">
        <v>62.947345933000001</v>
      </c>
      <c r="C112" s="70">
        <f>+MIN($B$40,$B$52,$B$64,$B$76,$B$88)</f>
        <v>58.839480100999999</v>
      </c>
      <c r="D112" s="69">
        <f>+MAX($B$40,$B$52,$B$64,$B$76,$B$88)</f>
        <v>65.374744898000003</v>
      </c>
      <c r="E112" s="69">
        <f t="shared" si="1"/>
        <v>6.5352647970000035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583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400">
        <v>62</v>
      </c>
      <c r="B117">
        <v>0</v>
      </c>
    </row>
    <row r="118" spans="1:2" x14ac:dyDescent="0.2">
      <c r="A118" s="17">
        <v>62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9" t="s">
        <v>454</v>
      </c>
      <c r="R6" s="475" t="s">
        <v>448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80" t="s">
        <v>450</v>
      </c>
      <c r="R7" s="476" t="s">
        <v>449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80" t="s">
        <v>510</v>
      </c>
      <c r="R8" s="476" t="s">
        <v>451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81" t="s">
        <v>453</v>
      </c>
      <c r="R9" s="477" t="s">
        <v>452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72" t="s">
        <v>455</v>
      </c>
      <c r="D24" s="572"/>
      <c r="E24" s="572"/>
      <c r="F24" s="572"/>
      <c r="G24" s="572"/>
      <c r="H24" s="32"/>
      <c r="I24" s="572" t="s">
        <v>456</v>
      </c>
      <c r="J24" s="572"/>
      <c r="K24" s="572"/>
      <c r="L24" s="572"/>
    </row>
    <row r="25" spans="1:13" x14ac:dyDescent="0.25"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424"/>
      <c r="B26" s="478" t="s">
        <v>450</v>
      </c>
      <c r="C26" s="6">
        <v>0.48953282787000002</v>
      </c>
      <c r="D26" s="6">
        <v>0.49443077534000002</v>
      </c>
      <c r="E26" s="6">
        <v>0.47892665480000002</v>
      </c>
      <c r="F26" s="6">
        <v>0.48529785542999998</v>
      </c>
      <c r="G26" s="6">
        <v>0.49189227922000001</v>
      </c>
      <c r="H26" s="420"/>
      <c r="I26" s="6">
        <f t="shared" ref="I26:L28" si="0">D26-C26</f>
        <v>4.897947469999997E-3</v>
      </c>
      <c r="J26" s="6">
        <f t="shared" si="0"/>
        <v>-1.5504120539999999E-2</v>
      </c>
      <c r="K26" s="6">
        <f t="shared" si="0"/>
        <v>6.3712006299999624E-3</v>
      </c>
      <c r="L26" s="6">
        <f t="shared" si="0"/>
        <v>6.5944237900000258E-3</v>
      </c>
      <c r="M26" s="418"/>
    </row>
    <row r="27" spans="1:13" x14ac:dyDescent="0.25">
      <c r="A27" s="424"/>
      <c r="B27" s="478" t="s">
        <v>510</v>
      </c>
      <c r="C27" s="6">
        <v>1.598549929</v>
      </c>
      <c r="D27" s="6">
        <v>1.6788530986000001</v>
      </c>
      <c r="E27" s="6">
        <v>1.7301465739999999</v>
      </c>
      <c r="F27" s="6">
        <v>1.9381131341</v>
      </c>
      <c r="G27" s="6">
        <v>2.2651603426000002</v>
      </c>
      <c r="H27" s="420"/>
      <c r="I27" s="6">
        <f t="shared" si="0"/>
        <v>8.0303169600000057E-2</v>
      </c>
      <c r="J27" s="6">
        <f t="shared" si="0"/>
        <v>5.1293475399999844E-2</v>
      </c>
      <c r="K27" s="6">
        <f t="shared" si="0"/>
        <v>0.20796656010000003</v>
      </c>
      <c r="L27" s="6">
        <f t="shared" si="0"/>
        <v>0.32704720850000024</v>
      </c>
      <c r="M27" s="418"/>
    </row>
    <row r="28" spans="1:13" x14ac:dyDescent="0.25">
      <c r="A28" s="424"/>
      <c r="B28" s="478" t="s">
        <v>453</v>
      </c>
      <c r="C28" s="6">
        <v>6.7425861913</v>
      </c>
      <c r="D28" s="6">
        <v>7.1784307151000002</v>
      </c>
      <c r="E28" s="6">
        <v>8.7404750522000008</v>
      </c>
      <c r="F28" s="6">
        <v>9.8730950127000003</v>
      </c>
      <c r="G28" s="6">
        <v>10.268717336</v>
      </c>
      <c r="H28" s="420"/>
      <c r="I28" s="6">
        <f t="shared" si="0"/>
        <v>0.43584452380000016</v>
      </c>
      <c r="J28" s="6">
        <f t="shared" si="0"/>
        <v>1.5620443371000006</v>
      </c>
      <c r="K28" s="6">
        <f t="shared" si="0"/>
        <v>1.1326199604999996</v>
      </c>
      <c r="L28" s="6">
        <f t="shared" si="0"/>
        <v>0.39562232329999958</v>
      </c>
      <c r="M28" s="418"/>
    </row>
    <row r="29" spans="1:13" x14ac:dyDescent="0.25">
      <c r="A29" s="424"/>
      <c r="B29" s="482" t="s">
        <v>454</v>
      </c>
      <c r="C29" s="6">
        <f t="shared" ref="C29:G29" si="1">+SUM(C26:C28)</f>
        <v>8.8306689481700005</v>
      </c>
      <c r="D29" s="6">
        <f t="shared" si="1"/>
        <v>9.3517145890400002</v>
      </c>
      <c r="E29" s="6">
        <f t="shared" si="1"/>
        <v>10.949548281</v>
      </c>
      <c r="F29" s="6">
        <f t="shared" si="1"/>
        <v>12.29650600223</v>
      </c>
      <c r="G29" s="6">
        <f t="shared" si="1"/>
        <v>13.02576995782</v>
      </c>
      <c r="H29" s="419" t="s">
        <v>457</v>
      </c>
      <c r="I29" s="6">
        <f>+SUM(I26:I28)</f>
        <v>0.52104564087000016</v>
      </c>
      <c r="J29" s="6">
        <f t="shared" ref="J29:L29" si="2">+SUM(J26:J28)</f>
        <v>1.5978336919600005</v>
      </c>
      <c r="K29" s="6">
        <f t="shared" si="2"/>
        <v>1.3469577212299995</v>
      </c>
      <c r="L29" s="6">
        <f t="shared" si="2"/>
        <v>0.72926395558999979</v>
      </c>
      <c r="M29" s="418"/>
    </row>
    <row r="30" spans="1:13" x14ac:dyDescent="0.25">
      <c r="A30" s="418"/>
      <c r="B30" s="422" t="s">
        <v>551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8" t="s">
        <v>497</v>
      </c>
      <c r="D34" s="488" t="s">
        <v>242</v>
      </c>
      <c r="E34" s="488" t="s">
        <v>241</v>
      </c>
      <c r="F34" s="488" t="s">
        <v>498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4">
        <f t="shared" ref="A35:A82" si="3">YEAR(B35)</f>
        <v>2017</v>
      </c>
      <c r="B35" s="447">
        <v>42736</v>
      </c>
      <c r="C35" s="485">
        <v>8.8400929999999995</v>
      </c>
      <c r="D35" s="483" t="e">
        <v>#N/A</v>
      </c>
      <c r="E35" s="486"/>
      <c r="F35" s="486">
        <v>8.8400929999999995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4">
        <f t="shared" si="3"/>
        <v>2017</v>
      </c>
      <c r="B36" s="447">
        <v>42767</v>
      </c>
      <c r="C36" s="487">
        <v>9.0834530000000004</v>
      </c>
      <c r="D36" s="136" t="e">
        <v>#N/A</v>
      </c>
      <c r="E36" s="486">
        <f t="shared" ref="E36:E45" si="4">AVERAGEIF($A$35:$A$96,A36,$F$35:$F$96)</f>
        <v>9.3504924999999997</v>
      </c>
      <c r="F36" s="486">
        <v>9.0834530000000004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4">
        <f t="shared" si="3"/>
        <v>2017</v>
      </c>
      <c r="B37" s="447">
        <v>42795</v>
      </c>
      <c r="C37" s="487">
        <v>9.140288</v>
      </c>
      <c r="D37" s="136" t="e">
        <v>#N/A</v>
      </c>
      <c r="E37" s="486">
        <f t="shared" si="4"/>
        <v>9.3504924999999997</v>
      </c>
      <c r="F37" s="486">
        <v>9.140288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4">
        <f t="shared" si="3"/>
        <v>2017</v>
      </c>
      <c r="B38" s="447">
        <v>42826</v>
      </c>
      <c r="C38" s="487">
        <v>9.0847549999999995</v>
      </c>
      <c r="D38" s="136" t="e">
        <v>#N/A</v>
      </c>
      <c r="E38" s="486">
        <f t="shared" si="4"/>
        <v>9.3504924999999997</v>
      </c>
      <c r="F38" s="486">
        <v>9.0847549999999995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4">
        <f t="shared" si="3"/>
        <v>2017</v>
      </c>
      <c r="B39" s="447">
        <v>42856</v>
      </c>
      <c r="C39" s="487">
        <v>9.1678619999999995</v>
      </c>
      <c r="D39" s="136" t="e">
        <v>#N/A</v>
      </c>
      <c r="E39" s="486">
        <f t="shared" si="4"/>
        <v>9.3504924999999997</v>
      </c>
      <c r="F39" s="486">
        <v>9.1678619999999995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4">
        <f t="shared" si="3"/>
        <v>2017</v>
      </c>
      <c r="B40" s="447">
        <v>42887</v>
      </c>
      <c r="C40" s="487">
        <v>9.0738129999999995</v>
      </c>
      <c r="D40" s="136" t="e">
        <v>#N/A</v>
      </c>
      <c r="E40" s="486">
        <f t="shared" si="4"/>
        <v>9.3504924999999997</v>
      </c>
      <c r="F40" s="486">
        <v>9.0738129999999995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4">
        <f t="shared" si="3"/>
        <v>2017</v>
      </c>
      <c r="B41" s="447">
        <v>42917</v>
      </c>
      <c r="C41" s="487">
        <v>9.2300550000000001</v>
      </c>
      <c r="D41" s="136" t="e">
        <v>#N/A</v>
      </c>
      <c r="E41" s="486">
        <f t="shared" si="4"/>
        <v>9.3504924999999997</v>
      </c>
      <c r="F41" s="486">
        <v>9.2300550000000001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4">
        <f t="shared" si="3"/>
        <v>2017</v>
      </c>
      <c r="B42" s="447">
        <v>42948</v>
      </c>
      <c r="C42" s="487">
        <v>9.2435960000000001</v>
      </c>
      <c r="D42" s="136" t="e">
        <v>#N/A</v>
      </c>
      <c r="E42" s="486">
        <f t="shared" si="4"/>
        <v>9.3504924999999997</v>
      </c>
      <c r="F42" s="486">
        <v>9.2435960000000001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4">
        <f t="shared" si="3"/>
        <v>2017</v>
      </c>
      <c r="B43" s="447">
        <v>42979</v>
      </c>
      <c r="C43" s="487">
        <v>9.4951950000000007</v>
      </c>
      <c r="D43" s="136" t="e">
        <v>#N/A</v>
      </c>
      <c r="E43" s="486">
        <f t="shared" si="4"/>
        <v>9.3504924999999997</v>
      </c>
      <c r="F43" s="486">
        <v>9.4951950000000007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4">
        <f t="shared" si="3"/>
        <v>2017</v>
      </c>
      <c r="B44" s="447">
        <v>43009</v>
      </c>
      <c r="C44" s="487">
        <v>9.7031130000000001</v>
      </c>
      <c r="D44" s="136" t="e">
        <v>#N/A</v>
      </c>
      <c r="E44" s="486">
        <f t="shared" si="4"/>
        <v>9.3504924999999997</v>
      </c>
      <c r="F44" s="486">
        <v>9.7031130000000001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4">
        <f t="shared" si="3"/>
        <v>2017</v>
      </c>
      <c r="B45" s="447">
        <v>43040</v>
      </c>
      <c r="C45" s="487">
        <v>10.103263</v>
      </c>
      <c r="D45" s="136" t="e">
        <v>#N/A</v>
      </c>
      <c r="E45" s="486">
        <f t="shared" si="4"/>
        <v>9.3504924999999997</v>
      </c>
      <c r="F45" s="486">
        <v>10.103263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4">
        <f t="shared" si="3"/>
        <v>2017</v>
      </c>
      <c r="B46" s="447">
        <v>43070</v>
      </c>
      <c r="C46" s="487">
        <v>10.040424</v>
      </c>
      <c r="D46" s="136" t="e">
        <v>#N/A</v>
      </c>
      <c r="E46" s="486"/>
      <c r="F46" s="486">
        <v>10.040424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4">
        <f t="shared" si="3"/>
        <v>2018</v>
      </c>
      <c r="B47" s="447">
        <v>43101</v>
      </c>
      <c r="C47" s="487">
        <v>9.9945590000000006</v>
      </c>
      <c r="D47" s="136" t="e">
        <v>#N/A</v>
      </c>
      <c r="E47" s="486"/>
      <c r="F47" s="486">
        <v>9.9945590000000006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4">
        <f t="shared" si="3"/>
        <v>2018</v>
      </c>
      <c r="B48" s="447">
        <v>43132</v>
      </c>
      <c r="C48" s="487">
        <v>10.248239</v>
      </c>
      <c r="D48" s="136" t="e">
        <v>#N/A</v>
      </c>
      <c r="E48" s="486">
        <f t="shared" ref="E48" si="5">AVERAGEIF($A$35:$A$96,A48,$F$35:$F$96)</f>
        <v>10.945826563333334</v>
      </c>
      <c r="F48" s="486">
        <v>10.248239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4">
        <f t="shared" si="3"/>
        <v>2018</v>
      </c>
      <c r="B49" s="447">
        <v>43160</v>
      </c>
      <c r="C49" s="487">
        <v>10.461342999999999</v>
      </c>
      <c r="D49" s="136" t="e">
        <v>#N/A</v>
      </c>
      <c r="E49" s="486">
        <f t="shared" ref="E49:E57" si="6">AVERAGEIF($A$35:$A$96,A49,$F$35:$F$96)</f>
        <v>10.945826563333334</v>
      </c>
      <c r="F49" s="486">
        <v>10.461342999999999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4">
        <f t="shared" si="3"/>
        <v>2018</v>
      </c>
      <c r="B50" s="447">
        <v>43191</v>
      </c>
      <c r="C50" s="487">
        <v>10.475008000000001</v>
      </c>
      <c r="D50" s="136" t="e">
        <v>#N/A</v>
      </c>
      <c r="E50" s="486">
        <f t="shared" si="6"/>
        <v>10.945826563333334</v>
      </c>
      <c r="F50" s="486">
        <v>10.475008000000001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4">
        <f t="shared" si="3"/>
        <v>2018</v>
      </c>
      <c r="B51" s="447">
        <v>43221</v>
      </c>
      <c r="C51" s="487">
        <v>10.463893000000001</v>
      </c>
      <c r="D51" s="136" t="e">
        <v>#N/A</v>
      </c>
      <c r="E51" s="486">
        <f t="shared" si="6"/>
        <v>10.945826563333334</v>
      </c>
      <c r="F51" s="486">
        <v>10.463893000000001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4">
        <f t="shared" si="3"/>
        <v>2018</v>
      </c>
      <c r="B52" s="447">
        <v>43252</v>
      </c>
      <c r="C52" s="487">
        <v>10.672361</v>
      </c>
      <c r="D52" s="136" t="e">
        <v>#N/A</v>
      </c>
      <c r="E52" s="486">
        <f t="shared" si="6"/>
        <v>10.945826563333334</v>
      </c>
      <c r="F52" s="486">
        <v>10.672361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4">
        <f t="shared" si="3"/>
        <v>2018</v>
      </c>
      <c r="B53" s="447">
        <v>43282</v>
      </c>
      <c r="C53" s="487">
        <v>10.935972</v>
      </c>
      <c r="D53" s="136" t="e">
        <v>#N/A</v>
      </c>
      <c r="E53" s="486">
        <f t="shared" si="6"/>
        <v>10.945826563333334</v>
      </c>
      <c r="F53" s="486">
        <v>10.935972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4">
        <f t="shared" si="3"/>
        <v>2018</v>
      </c>
      <c r="B54" s="447">
        <v>43313</v>
      </c>
      <c r="C54" s="487">
        <v>11.324999999999999</v>
      </c>
      <c r="D54" s="136" t="e">
        <v>#N/A</v>
      </c>
      <c r="E54" s="486">
        <f t="shared" si="6"/>
        <v>10.945826563333334</v>
      </c>
      <c r="F54" s="486">
        <v>11.324999999999999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4">
        <f t="shared" si="3"/>
        <v>2018</v>
      </c>
      <c r="B55" s="447">
        <v>43344</v>
      </c>
      <c r="C55" s="487">
        <v>11.470452</v>
      </c>
      <c r="D55" s="136" t="e">
        <v>#N/A</v>
      </c>
      <c r="E55" s="486">
        <f t="shared" si="6"/>
        <v>10.945826563333334</v>
      </c>
      <c r="F55" s="486">
        <v>11.470452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4">
        <f t="shared" si="3"/>
        <v>2018</v>
      </c>
      <c r="B56" s="447">
        <v>43374</v>
      </c>
      <c r="C56" s="487">
        <v>11.554574000000001</v>
      </c>
      <c r="D56" s="136" t="e">
        <v>#N/A</v>
      </c>
      <c r="E56" s="486">
        <f t="shared" si="6"/>
        <v>10.945826563333334</v>
      </c>
      <c r="F56" s="486">
        <v>11.554574000000001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4">
        <f t="shared" si="3"/>
        <v>2018</v>
      </c>
      <c r="B57" s="447">
        <v>43405</v>
      </c>
      <c r="C57" s="487">
        <v>11.899820999999999</v>
      </c>
      <c r="D57" s="136" t="e">
        <v>#N/A</v>
      </c>
      <c r="E57" s="486">
        <f t="shared" si="6"/>
        <v>10.945826563333334</v>
      </c>
      <c r="F57" s="486">
        <v>11.899820999999999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4">
        <f t="shared" si="3"/>
        <v>2018</v>
      </c>
      <c r="B58" s="447">
        <v>43435</v>
      </c>
      <c r="C58" s="487">
        <v>11.848696759999999</v>
      </c>
      <c r="D58" s="136" t="e">
        <v>#N/A</v>
      </c>
      <c r="E58" s="486"/>
      <c r="F58" s="486">
        <v>11.848696759999999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4">
        <f t="shared" si="3"/>
        <v>2019</v>
      </c>
      <c r="B59" s="447">
        <v>43466</v>
      </c>
      <c r="C59" s="487">
        <v>11.919326195</v>
      </c>
      <c r="D59" s="136" t="e">
        <v>#N/A</v>
      </c>
      <c r="E59" s="486"/>
      <c r="F59" s="486">
        <v>11.919326195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4">
        <f t="shared" si="3"/>
        <v>2019</v>
      </c>
      <c r="B60" s="447">
        <v>43497</v>
      </c>
      <c r="C60" s="487">
        <v>11.877916558000001</v>
      </c>
      <c r="D60" s="136">
        <v>11.877916558000001</v>
      </c>
      <c r="E60" s="486">
        <f t="shared" ref="E60" si="7">AVERAGEIF($A$35:$A$96,A60,$F$35:$F$96)</f>
        <v>12.293957729416666</v>
      </c>
      <c r="F60" s="486">
        <v>11.877916558000001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4">
        <f t="shared" si="3"/>
        <v>2019</v>
      </c>
      <c r="B61" s="447">
        <v>43525</v>
      </c>
      <c r="C61" s="487" t="e">
        <v>#N/A</v>
      </c>
      <c r="D61" s="136">
        <v>12.13424</v>
      </c>
      <c r="E61" s="486">
        <f t="shared" ref="E61:E69" si="8">AVERAGEIF($A$35:$A$96,A61,$F$35:$F$96)</f>
        <v>12.293957729416666</v>
      </c>
      <c r="F61" s="486">
        <v>12.13424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4">
        <f t="shared" si="3"/>
        <v>2019</v>
      </c>
      <c r="B62" s="447">
        <v>43556</v>
      </c>
      <c r="C62" s="487" t="e">
        <v>#N/A</v>
      </c>
      <c r="D62" s="136">
        <v>12.238329999999999</v>
      </c>
      <c r="E62" s="486">
        <f t="shared" si="8"/>
        <v>12.293957729416666</v>
      </c>
      <c r="F62" s="486">
        <v>12.238329999999999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4">
        <f t="shared" si="3"/>
        <v>2019</v>
      </c>
      <c r="B63" s="447">
        <v>43586</v>
      </c>
      <c r="C63" s="487" t="e">
        <v>#N/A</v>
      </c>
      <c r="D63" s="136">
        <v>12.329499999999999</v>
      </c>
      <c r="E63" s="486">
        <f t="shared" si="8"/>
        <v>12.293957729416666</v>
      </c>
      <c r="F63" s="486">
        <v>12.329499999999999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4">
        <f t="shared" si="3"/>
        <v>2019</v>
      </c>
      <c r="B64" s="447">
        <v>43617</v>
      </c>
      <c r="C64" s="487" t="e">
        <v>#N/A</v>
      </c>
      <c r="D64" s="136">
        <v>12.333500000000001</v>
      </c>
      <c r="E64" s="486">
        <f t="shared" si="8"/>
        <v>12.293957729416666</v>
      </c>
      <c r="F64" s="486">
        <v>12.333500000000001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4">
        <f t="shared" si="3"/>
        <v>2019</v>
      </c>
      <c r="B65" s="447">
        <v>43647</v>
      </c>
      <c r="C65" s="487" t="e">
        <v>#N/A</v>
      </c>
      <c r="D65" s="136">
        <v>12.31875</v>
      </c>
      <c r="E65" s="486">
        <f t="shared" si="8"/>
        <v>12.293957729416666</v>
      </c>
      <c r="F65" s="486">
        <v>12.31875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4">
        <f t="shared" si="3"/>
        <v>2019</v>
      </c>
      <c r="B66" s="447">
        <v>43678</v>
      </c>
      <c r="C66" s="487" t="e">
        <v>#N/A</v>
      </c>
      <c r="D66" s="136">
        <v>12.33562</v>
      </c>
      <c r="E66" s="486">
        <f t="shared" si="8"/>
        <v>12.293957729416666</v>
      </c>
      <c r="F66" s="486">
        <v>12.33562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4">
        <f t="shared" si="3"/>
        <v>2019</v>
      </c>
      <c r="B67" s="447">
        <v>43709</v>
      </c>
      <c r="C67" s="487" t="e">
        <v>#N/A</v>
      </c>
      <c r="D67" s="136">
        <v>12.30817</v>
      </c>
      <c r="E67" s="486">
        <f t="shared" si="8"/>
        <v>12.293957729416666</v>
      </c>
      <c r="F67" s="486">
        <v>12.30817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4">
        <f t="shared" si="3"/>
        <v>2019</v>
      </c>
      <c r="B68" s="447">
        <v>43739</v>
      </c>
      <c r="C68" s="487" t="e">
        <v>#N/A</v>
      </c>
      <c r="D68" s="136">
        <v>12.489750000000001</v>
      </c>
      <c r="E68" s="486">
        <f t="shared" si="8"/>
        <v>12.293957729416666</v>
      </c>
      <c r="F68" s="486">
        <v>12.489750000000001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4">
        <f t="shared" si="3"/>
        <v>2019</v>
      </c>
      <c r="B69" s="447">
        <v>43770</v>
      </c>
      <c r="C69" s="487" t="e">
        <v>#N/A</v>
      </c>
      <c r="D69" s="136">
        <v>12.61402</v>
      </c>
      <c r="E69" s="486">
        <f t="shared" si="8"/>
        <v>12.293957729416666</v>
      </c>
      <c r="F69" s="486">
        <v>12.61402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4">
        <f t="shared" si="3"/>
        <v>2019</v>
      </c>
      <c r="B70" s="447">
        <v>43800</v>
      </c>
      <c r="C70" s="487" t="e">
        <v>#N/A</v>
      </c>
      <c r="D70" s="136">
        <v>12.62837</v>
      </c>
      <c r="E70" s="486"/>
      <c r="F70" s="486">
        <v>12.62837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4">
        <f t="shared" si="3"/>
        <v>2020</v>
      </c>
      <c r="B71" s="447">
        <v>43831</v>
      </c>
      <c r="C71" s="487" t="e">
        <v>#N/A</v>
      </c>
      <c r="D71" s="136">
        <v>12.71143</v>
      </c>
      <c r="E71" s="486"/>
      <c r="F71" s="486">
        <v>12.71143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4">
        <f t="shared" si="3"/>
        <v>2020</v>
      </c>
      <c r="B72" s="447">
        <v>43862</v>
      </c>
      <c r="C72" s="487" t="e">
        <v>#N/A</v>
      </c>
      <c r="D72" s="136">
        <v>12.784330000000001</v>
      </c>
      <c r="E72" s="486">
        <f t="shared" ref="E72" si="9">AVERAGEIF($A$35:$A$96,A72,$F$35:$F$96)</f>
        <v>13.025054166666665</v>
      </c>
      <c r="F72" s="486">
        <v>12.784330000000001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4">
        <f t="shared" si="3"/>
        <v>2020</v>
      </c>
      <c r="B73" s="447">
        <v>43891</v>
      </c>
      <c r="C73" s="487" t="e">
        <v>#N/A</v>
      </c>
      <c r="D73" s="136">
        <v>12.87228</v>
      </c>
      <c r="E73" s="486">
        <f t="shared" ref="E73:E81" si="10">AVERAGEIF($A$35:$A$96,A73,$F$35:$F$96)</f>
        <v>13.025054166666665</v>
      </c>
      <c r="F73" s="486">
        <v>12.87228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4">
        <f t="shared" si="3"/>
        <v>2020</v>
      </c>
      <c r="B74" s="447">
        <v>43922</v>
      </c>
      <c r="C74" s="487" t="e">
        <v>#N/A</v>
      </c>
      <c r="D74" s="136">
        <v>12.94979</v>
      </c>
      <c r="E74" s="486">
        <f t="shared" si="10"/>
        <v>13.025054166666665</v>
      </c>
      <c r="F74" s="486">
        <v>12.94979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4">
        <f t="shared" si="3"/>
        <v>2020</v>
      </c>
      <c r="B75" s="447">
        <v>43952</v>
      </c>
      <c r="C75" s="487" t="e">
        <v>#N/A</v>
      </c>
      <c r="D75" s="136">
        <v>13.03257</v>
      </c>
      <c r="E75" s="486">
        <f t="shared" si="10"/>
        <v>13.025054166666665</v>
      </c>
      <c r="F75" s="486">
        <v>13.03257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4">
        <f t="shared" si="3"/>
        <v>2020</v>
      </c>
      <c r="B76" s="447">
        <v>43983</v>
      </c>
      <c r="C76" s="487" t="e">
        <v>#N/A</v>
      </c>
      <c r="D76" s="136">
        <v>12.99649</v>
      </c>
      <c r="E76" s="486">
        <f t="shared" si="10"/>
        <v>13.025054166666665</v>
      </c>
      <c r="F76" s="486">
        <v>12.99649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4">
        <f t="shared" si="3"/>
        <v>2020</v>
      </c>
      <c r="B77" s="447">
        <v>44013</v>
      </c>
      <c r="C77" s="487" t="e">
        <v>#N/A</v>
      </c>
      <c r="D77" s="136">
        <v>12.984400000000001</v>
      </c>
      <c r="E77" s="486">
        <f t="shared" si="10"/>
        <v>13.025054166666665</v>
      </c>
      <c r="F77" s="486">
        <v>12.984400000000001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4">
        <f t="shared" si="3"/>
        <v>2020</v>
      </c>
      <c r="B78" s="447">
        <v>44044</v>
      </c>
      <c r="C78" s="487" t="e">
        <v>#N/A</v>
      </c>
      <c r="D78" s="136">
        <v>13.05109</v>
      </c>
      <c r="E78" s="486">
        <f t="shared" si="10"/>
        <v>13.025054166666665</v>
      </c>
      <c r="F78" s="486">
        <v>13.05109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4">
        <f t="shared" si="3"/>
        <v>2020</v>
      </c>
      <c r="B79" s="447">
        <v>44075</v>
      </c>
      <c r="C79" s="487" t="e">
        <v>#N/A</v>
      </c>
      <c r="D79" s="136">
        <v>13.045769999999999</v>
      </c>
      <c r="E79" s="486">
        <f t="shared" si="10"/>
        <v>13.025054166666665</v>
      </c>
      <c r="F79" s="486">
        <v>13.045769999999999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4">
        <f t="shared" si="3"/>
        <v>2020</v>
      </c>
      <c r="B80" s="447">
        <v>44105</v>
      </c>
      <c r="C80" s="487" t="e">
        <v>#N/A</v>
      </c>
      <c r="D80" s="136">
        <v>13.197469999999999</v>
      </c>
      <c r="E80" s="486">
        <f t="shared" si="10"/>
        <v>13.025054166666665</v>
      </c>
      <c r="F80" s="486">
        <v>13.197469999999999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4">
        <f t="shared" si="3"/>
        <v>2020</v>
      </c>
      <c r="B81" s="447">
        <v>44136</v>
      </c>
      <c r="C81" s="487" t="e">
        <v>#N/A</v>
      </c>
      <c r="D81" s="136">
        <v>13.327809999999999</v>
      </c>
      <c r="E81" s="486">
        <f t="shared" si="10"/>
        <v>13.025054166666665</v>
      </c>
      <c r="F81" s="486">
        <v>13.327809999999999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4">
        <f t="shared" si="3"/>
        <v>2020</v>
      </c>
      <c r="B82" s="447">
        <v>44166</v>
      </c>
      <c r="C82" s="487" t="e">
        <v>#N/A</v>
      </c>
      <c r="D82" s="136">
        <v>13.34722</v>
      </c>
      <c r="E82" s="486"/>
      <c r="F82" s="486">
        <v>13.34722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368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207</v>
      </c>
      <c r="Q6" s="243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582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441.79399999999998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447.20699999999999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452.93400000000003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472.34769999999997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478.03769999999997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483.22770000000003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473.2174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464.1302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461.9316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465.03199999999998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479.35939999999999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480.9341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473.80239999999998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482.82839999999999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497.20639999999997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514.2722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517.27459999999996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519.702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506.60669999999999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494.77949999999998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491.6644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492.47519999999997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506.73090000000002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508.0342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499.37150000000003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62</v>
      </c>
      <c r="B117">
        <v>0</v>
      </c>
    </row>
    <row r="118" spans="1:2" x14ac:dyDescent="0.2">
      <c r="A118" s="17">
        <v>62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236</v>
      </c>
      <c r="R6" s="234" t="s">
        <v>243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238</v>
      </c>
      <c r="R7" s="235" t="s">
        <v>244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237</v>
      </c>
      <c r="R8" s="299" t="s">
        <v>245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239</v>
      </c>
      <c r="R9" s="299" t="s">
        <v>246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459</v>
      </c>
      <c r="R10" s="344" t="s">
        <v>460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66" t="s">
        <v>61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142" t="s">
        <v>236</v>
      </c>
      <c r="C26" s="83">
        <v>8.8306689480999996</v>
      </c>
      <c r="D26" s="83">
        <v>9.3517145890000002</v>
      </c>
      <c r="E26" s="83">
        <v>10.949548281</v>
      </c>
      <c r="F26" s="83">
        <v>12.296505495</v>
      </c>
      <c r="G26" s="83">
        <v>13.025769480999999</v>
      </c>
      <c r="H26" s="11"/>
      <c r="I26" s="20">
        <f t="shared" ref="I26:L27" si="0">D26-C26</f>
        <v>0.52104564090000061</v>
      </c>
      <c r="J26" s="20">
        <f t="shared" si="0"/>
        <v>1.597833692</v>
      </c>
      <c r="K26" s="20">
        <f t="shared" si="0"/>
        <v>1.3469572139999997</v>
      </c>
      <c r="L26" s="20">
        <f t="shared" si="0"/>
        <v>0.72926398599999942</v>
      </c>
    </row>
    <row r="27" spans="1:12" x14ac:dyDescent="0.25">
      <c r="A27" s="133"/>
      <c r="B27" s="142" t="s">
        <v>238</v>
      </c>
      <c r="C27" s="152">
        <v>3.5091716421000001</v>
      </c>
      <c r="D27" s="83">
        <v>3.7827452274</v>
      </c>
      <c r="E27" s="83">
        <v>4.3491150601999999</v>
      </c>
      <c r="F27" s="83">
        <v>4.9235352048000003</v>
      </c>
      <c r="G27" s="83">
        <v>5.2541941693999998</v>
      </c>
      <c r="H27" s="11"/>
      <c r="I27" s="20">
        <f t="shared" si="0"/>
        <v>0.27357358529999987</v>
      </c>
      <c r="J27" s="20">
        <f t="shared" si="0"/>
        <v>0.56636983279999997</v>
      </c>
      <c r="K27" s="20">
        <f t="shared" si="0"/>
        <v>0.57442014460000035</v>
      </c>
      <c r="L27" s="20">
        <f t="shared" si="0"/>
        <v>0.33065896459999955</v>
      </c>
    </row>
    <row r="28" spans="1:12" x14ac:dyDescent="0.25">
      <c r="A28" s="133"/>
      <c r="B28" s="147" t="s">
        <v>247</v>
      </c>
      <c r="C28" s="146">
        <f>+C29+C30</f>
        <v>1.10466648898</v>
      </c>
      <c r="D28" s="146">
        <f t="shared" ref="D28:L28" si="1">+D29+D30</f>
        <v>1.14363802735</v>
      </c>
      <c r="E28" s="146">
        <f t="shared" si="1"/>
        <v>1.16716778294</v>
      </c>
      <c r="F28" s="146">
        <f t="shared" si="1"/>
        <v>1.18450498736</v>
      </c>
      <c r="G28" s="146">
        <f t="shared" si="1"/>
        <v>1.20466962216</v>
      </c>
      <c r="H28" s="146"/>
      <c r="I28" s="146">
        <f t="shared" si="1"/>
        <v>3.8971538369999892E-2</v>
      </c>
      <c r="J28" s="146">
        <f t="shared" si="1"/>
        <v>2.352975559000002E-2</v>
      </c>
      <c r="K28" s="146">
        <f t="shared" si="1"/>
        <v>1.7337204420000155E-2</v>
      </c>
      <c r="L28" s="146">
        <f t="shared" si="1"/>
        <v>2.0164634799999887E-2</v>
      </c>
    </row>
    <row r="29" spans="1:12" x14ac:dyDescent="0.25">
      <c r="A29" s="133"/>
      <c r="B29" s="142" t="s">
        <v>237</v>
      </c>
      <c r="C29" s="83">
        <v>1.0026804399</v>
      </c>
      <c r="D29" s="83">
        <v>1.0395474602999999</v>
      </c>
      <c r="E29" s="83">
        <v>1.0476711999999999</v>
      </c>
      <c r="F29" s="83">
        <v>1.0404346438000001</v>
      </c>
      <c r="G29" s="83">
        <v>1.0471383278999999</v>
      </c>
      <c r="H29" s="11"/>
      <c r="I29" s="20">
        <f t="shared" ref="I29:L30" si="2">D29-C29</f>
        <v>3.6867020399999895E-2</v>
      </c>
      <c r="J29" s="20">
        <f t="shared" si="2"/>
        <v>8.1237397000000211E-3</v>
      </c>
      <c r="K29" s="20">
        <f t="shared" si="2"/>
        <v>-7.2365561999998551E-3</v>
      </c>
      <c r="L29" s="20">
        <f t="shared" si="2"/>
        <v>6.7036840999998848E-3</v>
      </c>
    </row>
    <row r="30" spans="1:12" x14ac:dyDescent="0.25">
      <c r="A30" s="133"/>
      <c r="B30" s="143" t="s">
        <v>239</v>
      </c>
      <c r="C30" s="84">
        <v>0.10198604908</v>
      </c>
      <c r="D30" s="84">
        <v>0.10409056705</v>
      </c>
      <c r="E30" s="84">
        <v>0.11949658294</v>
      </c>
      <c r="F30" s="84">
        <v>0.14407034356000001</v>
      </c>
      <c r="G30" s="84">
        <v>0.15753129426000001</v>
      </c>
      <c r="H30" s="72"/>
      <c r="I30" s="68">
        <f t="shared" si="2"/>
        <v>2.1045179699999972E-3</v>
      </c>
      <c r="J30" s="68">
        <f t="shared" si="2"/>
        <v>1.5406015889999999E-2</v>
      </c>
      <c r="K30" s="68">
        <f t="shared" si="2"/>
        <v>2.457376062000001E-2</v>
      </c>
      <c r="L30" s="68">
        <f t="shared" si="2"/>
        <v>1.3460950700000002E-2</v>
      </c>
    </row>
    <row r="31" spans="1:12" x14ac:dyDescent="0.25">
      <c r="A31"/>
      <c r="B31" s="126" t="s">
        <v>235</v>
      </c>
      <c r="C31"/>
      <c r="D31"/>
      <c r="E31"/>
      <c r="F31"/>
      <c r="G31"/>
      <c r="H31"/>
      <c r="I31" s="12">
        <f>+SUM(I26:I28)</f>
        <v>0.83359076457000036</v>
      </c>
      <c r="J31" s="12">
        <f t="shared" ref="J31:L31" si="3">+SUM(J26:J28)</f>
        <v>2.1877332803899998</v>
      </c>
      <c r="K31" s="12">
        <f t="shared" si="3"/>
        <v>1.9387145630200002</v>
      </c>
      <c r="L31" s="12">
        <f t="shared" si="3"/>
        <v>1.0800875853999989</v>
      </c>
    </row>
    <row r="32" spans="1:12" x14ac:dyDescent="0.25">
      <c r="A32" s="367" t="s">
        <v>551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0.17085997191140323</v>
      </c>
      <c r="K32" s="27">
        <f>F26/E26-1</f>
        <v>0.12301486594997546</v>
      </c>
      <c r="L32" s="27">
        <f>G26/F26-1</f>
        <v>5.9306604327264534E-2</v>
      </c>
    </row>
    <row r="35" spans="1:8" x14ac:dyDescent="0.25">
      <c r="A35" s="147"/>
      <c r="B35" s="147"/>
      <c r="C35" s="147" t="s">
        <v>266</v>
      </c>
      <c r="D35" s="147" t="s">
        <v>242</v>
      </c>
      <c r="E35" s="472" t="s">
        <v>241</v>
      </c>
      <c r="F35" s="472" t="s">
        <v>498</v>
      </c>
    </row>
    <row r="36" spans="1:8" x14ac:dyDescent="0.25">
      <c r="A36" s="147">
        <f t="shared" ref="A36:A83" si="4">YEAR(B36)</f>
        <v>2017</v>
      </c>
      <c r="B36" s="447">
        <v>42736</v>
      </c>
      <c r="C36" s="448">
        <v>13.419108</v>
      </c>
      <c r="D36" s="141" t="e">
        <v>#N/A</v>
      </c>
      <c r="E36" s="449"/>
      <c r="F36" s="449">
        <v>13.419108</v>
      </c>
      <c r="G36" s="138"/>
    </row>
    <row r="37" spans="1:8" x14ac:dyDescent="0.25">
      <c r="A37" s="147">
        <f t="shared" si="4"/>
        <v>2017</v>
      </c>
      <c r="B37" s="447">
        <v>42767</v>
      </c>
      <c r="C37" s="448">
        <v>13.886905</v>
      </c>
      <c r="D37" s="141" t="e">
        <v>#N/A</v>
      </c>
      <c r="E37" s="449">
        <f t="shared" ref="E37:E46" si="5">AVERAGEIF($A$36:$A$97,A37,$F$36:$F$97)</f>
        <v>14.326432416666664</v>
      </c>
      <c r="F37" s="449">
        <v>13.886905</v>
      </c>
      <c r="G37" s="138"/>
    </row>
    <row r="38" spans="1:8" x14ac:dyDescent="0.25">
      <c r="A38" s="147">
        <f t="shared" si="4"/>
        <v>2017</v>
      </c>
      <c r="B38" s="447">
        <v>42795</v>
      </c>
      <c r="C38" s="448">
        <v>14.002295</v>
      </c>
      <c r="D38" s="141" t="e">
        <v>#N/A</v>
      </c>
      <c r="E38" s="449">
        <f t="shared" si="5"/>
        <v>14.326432416666664</v>
      </c>
      <c r="F38" s="449">
        <v>14.002295</v>
      </c>
      <c r="G38" s="138"/>
      <c r="H38" s="140"/>
    </row>
    <row r="39" spans="1:8" x14ac:dyDescent="0.25">
      <c r="A39" s="147">
        <f t="shared" si="4"/>
        <v>2017</v>
      </c>
      <c r="B39" s="447">
        <v>42826</v>
      </c>
      <c r="C39" s="448">
        <v>13.906537999999999</v>
      </c>
      <c r="D39" s="141" t="e">
        <v>#N/A</v>
      </c>
      <c r="E39" s="449">
        <f t="shared" si="5"/>
        <v>14.326432416666664</v>
      </c>
      <c r="F39" s="449">
        <v>13.906537999999999</v>
      </c>
      <c r="G39" s="138"/>
    </row>
    <row r="40" spans="1:8" x14ac:dyDescent="0.25">
      <c r="A40" s="147">
        <f t="shared" si="4"/>
        <v>2017</v>
      </c>
      <c r="B40" s="447">
        <v>42856</v>
      </c>
      <c r="C40" s="448">
        <v>14.115068000000001</v>
      </c>
      <c r="D40" s="141" t="e">
        <v>#N/A</v>
      </c>
      <c r="E40" s="449">
        <f t="shared" si="5"/>
        <v>14.326432416666664</v>
      </c>
      <c r="F40" s="449">
        <v>14.115068000000001</v>
      </c>
      <c r="G40" s="138"/>
    </row>
    <row r="41" spans="1:8" x14ac:dyDescent="0.25">
      <c r="A41" s="147">
        <f t="shared" si="4"/>
        <v>2017</v>
      </c>
      <c r="B41" s="447">
        <v>42887</v>
      </c>
      <c r="C41" s="448">
        <v>14.068187</v>
      </c>
      <c r="D41" s="141" t="e">
        <v>#N/A</v>
      </c>
      <c r="E41" s="449">
        <f t="shared" si="5"/>
        <v>14.326432416666664</v>
      </c>
      <c r="F41" s="449">
        <v>14.068187</v>
      </c>
      <c r="G41" s="138"/>
    </row>
    <row r="42" spans="1:8" x14ac:dyDescent="0.25">
      <c r="A42" s="147">
        <f t="shared" si="4"/>
        <v>2017</v>
      </c>
      <c r="B42" s="447">
        <v>42917</v>
      </c>
      <c r="C42" s="448">
        <v>14.242308</v>
      </c>
      <c r="D42" s="141" t="e">
        <v>#N/A</v>
      </c>
      <c r="E42" s="449">
        <f t="shared" si="5"/>
        <v>14.326432416666664</v>
      </c>
      <c r="F42" s="449">
        <v>14.242308</v>
      </c>
      <c r="G42" s="138"/>
    </row>
    <row r="43" spans="1:8" x14ac:dyDescent="0.25">
      <c r="A43" s="147">
        <f t="shared" si="4"/>
        <v>2017</v>
      </c>
      <c r="B43" s="447">
        <v>42948</v>
      </c>
      <c r="C43" s="448">
        <v>14.224826999999999</v>
      </c>
      <c r="D43" s="141" t="e">
        <v>#N/A</v>
      </c>
      <c r="E43" s="449">
        <f t="shared" si="5"/>
        <v>14.326432416666664</v>
      </c>
      <c r="F43" s="449">
        <v>14.224826999999999</v>
      </c>
      <c r="G43" s="138"/>
    </row>
    <row r="44" spans="1:8" x14ac:dyDescent="0.25">
      <c r="A44" s="147">
        <f t="shared" si="4"/>
        <v>2017</v>
      </c>
      <c r="B44" s="447">
        <v>42979</v>
      </c>
      <c r="C44" s="448">
        <v>14.402293</v>
      </c>
      <c r="D44" s="141" t="e">
        <v>#N/A</v>
      </c>
      <c r="E44" s="449">
        <f t="shared" si="5"/>
        <v>14.326432416666664</v>
      </c>
      <c r="F44" s="449">
        <v>14.402293</v>
      </c>
      <c r="G44" s="138"/>
    </row>
    <row r="45" spans="1:8" x14ac:dyDescent="0.25">
      <c r="A45" s="147">
        <f t="shared" si="4"/>
        <v>2017</v>
      </c>
      <c r="B45" s="447">
        <v>43009</v>
      </c>
      <c r="C45" s="448">
        <v>14.93272</v>
      </c>
      <c r="D45" s="141" t="e">
        <v>#N/A</v>
      </c>
      <c r="E45" s="449">
        <f t="shared" si="5"/>
        <v>14.326432416666664</v>
      </c>
      <c r="F45" s="449">
        <v>14.93272</v>
      </c>
      <c r="G45" s="138"/>
    </row>
    <row r="46" spans="1:8" x14ac:dyDescent="0.25">
      <c r="A46" s="147">
        <f t="shared" si="4"/>
        <v>2017</v>
      </c>
      <c r="B46" s="447">
        <v>43040</v>
      </c>
      <c r="C46" s="448">
        <v>15.471607000000001</v>
      </c>
      <c r="D46" s="141" t="e">
        <v>#N/A</v>
      </c>
      <c r="E46" s="449">
        <f t="shared" si="5"/>
        <v>14.326432416666664</v>
      </c>
      <c r="F46" s="449">
        <v>15.471607000000001</v>
      </c>
      <c r="G46" s="138"/>
    </row>
    <row r="47" spans="1:8" x14ac:dyDescent="0.25">
      <c r="A47" s="147">
        <f t="shared" si="4"/>
        <v>2017</v>
      </c>
      <c r="B47" s="447">
        <v>43070</v>
      </c>
      <c r="C47" s="448">
        <v>15.245333</v>
      </c>
      <c r="D47" s="141" t="e">
        <v>#N/A</v>
      </c>
      <c r="E47" s="449"/>
      <c r="F47" s="449">
        <v>15.245333</v>
      </c>
      <c r="G47" s="138"/>
    </row>
    <row r="48" spans="1:8" x14ac:dyDescent="0.25">
      <c r="A48" s="147">
        <f t="shared" si="4"/>
        <v>2018</v>
      </c>
      <c r="B48" s="447">
        <v>43101</v>
      </c>
      <c r="C48" s="448">
        <v>15.018359</v>
      </c>
      <c r="D48" s="141" t="e">
        <v>#N/A</v>
      </c>
      <c r="E48" s="449"/>
      <c r="F48" s="449">
        <v>15.018359</v>
      </c>
      <c r="G48" s="138"/>
    </row>
    <row r="49" spans="1:8" x14ac:dyDescent="0.25">
      <c r="A49" s="147">
        <f t="shared" si="4"/>
        <v>2018</v>
      </c>
      <c r="B49" s="447">
        <v>43132</v>
      </c>
      <c r="C49" s="448">
        <v>15.487536</v>
      </c>
      <c r="D49" s="141" t="e">
        <v>#N/A</v>
      </c>
      <c r="E49" s="449">
        <f t="shared" ref="E49" si="6">AVERAGEIF($A$36:$A$97,A49,$F$36:$F$97)</f>
        <v>16.518568901416668</v>
      </c>
      <c r="F49" s="449">
        <v>15.487536</v>
      </c>
      <c r="G49" s="138"/>
    </row>
    <row r="50" spans="1:8" x14ac:dyDescent="0.25">
      <c r="A50" s="147">
        <f t="shared" si="4"/>
        <v>2018</v>
      </c>
      <c r="B50" s="447">
        <v>43160</v>
      </c>
      <c r="C50" s="448">
        <v>15.836328999999999</v>
      </c>
      <c r="D50" s="141" t="e">
        <v>#N/A</v>
      </c>
      <c r="E50" s="449">
        <f t="shared" ref="E50:E58" si="7">AVERAGEIF($A$36:$A$97,A50,$F$36:$F$97)</f>
        <v>16.518568901416668</v>
      </c>
      <c r="F50" s="449">
        <v>15.836328999999999</v>
      </c>
      <c r="G50" s="138"/>
      <c r="H50" s="140"/>
    </row>
    <row r="51" spans="1:8" x14ac:dyDescent="0.25">
      <c r="A51" s="147">
        <f t="shared" si="4"/>
        <v>2018</v>
      </c>
      <c r="B51" s="447">
        <v>43191</v>
      </c>
      <c r="C51" s="448">
        <v>15.928782999999999</v>
      </c>
      <c r="D51" s="141" t="e">
        <v>#N/A</v>
      </c>
      <c r="E51" s="449">
        <f t="shared" si="7"/>
        <v>16.518568901416668</v>
      </c>
      <c r="F51" s="449">
        <v>15.928782999999999</v>
      </c>
      <c r="G51" s="138"/>
    </row>
    <row r="52" spans="1:8" x14ac:dyDescent="0.25">
      <c r="A52" s="147">
        <f t="shared" si="4"/>
        <v>2018</v>
      </c>
      <c r="B52" s="447">
        <v>43221</v>
      </c>
      <c r="C52" s="448">
        <v>16.002206000000001</v>
      </c>
      <c r="D52" s="141" t="e">
        <v>#N/A</v>
      </c>
      <c r="E52" s="449">
        <f t="shared" si="7"/>
        <v>16.518568901416668</v>
      </c>
      <c r="F52" s="449">
        <v>16.002206000000001</v>
      </c>
      <c r="G52" s="138"/>
    </row>
    <row r="53" spans="1:8" x14ac:dyDescent="0.25">
      <c r="A53" s="147">
        <f t="shared" si="4"/>
        <v>2018</v>
      </c>
      <c r="B53" s="447">
        <v>43252</v>
      </c>
      <c r="C53" s="448">
        <v>16.250122000000001</v>
      </c>
      <c r="D53" s="141" t="e">
        <v>#N/A</v>
      </c>
      <c r="E53" s="449">
        <f t="shared" si="7"/>
        <v>16.518568901416668</v>
      </c>
      <c r="F53" s="449">
        <v>16.250122000000001</v>
      </c>
      <c r="G53" s="138"/>
    </row>
    <row r="54" spans="1:8" x14ac:dyDescent="0.25">
      <c r="A54" s="147">
        <f t="shared" si="4"/>
        <v>2018</v>
      </c>
      <c r="B54" s="447">
        <v>43282</v>
      </c>
      <c r="C54" s="448">
        <v>16.614927000000002</v>
      </c>
      <c r="D54" s="141" t="e">
        <v>#N/A</v>
      </c>
      <c r="E54" s="449">
        <f t="shared" si="7"/>
        <v>16.518568901416668</v>
      </c>
      <c r="F54" s="449">
        <v>16.614927000000002</v>
      </c>
      <c r="G54" s="138"/>
    </row>
    <row r="55" spans="1:8" x14ac:dyDescent="0.25">
      <c r="A55" s="147">
        <f t="shared" si="4"/>
        <v>2018</v>
      </c>
      <c r="B55" s="447">
        <v>43313</v>
      </c>
      <c r="C55" s="448">
        <v>17.176738</v>
      </c>
      <c r="D55" s="141" t="e">
        <v>#N/A</v>
      </c>
      <c r="E55" s="449">
        <f t="shared" si="7"/>
        <v>16.518568901416668</v>
      </c>
      <c r="F55" s="449">
        <v>17.176738</v>
      </c>
      <c r="G55" s="138"/>
    </row>
    <row r="56" spans="1:8" x14ac:dyDescent="0.25">
      <c r="A56" s="147">
        <f t="shared" si="4"/>
        <v>2018</v>
      </c>
      <c r="B56" s="447">
        <v>43344</v>
      </c>
      <c r="C56" s="448">
        <v>17.308067000000001</v>
      </c>
      <c r="D56" s="141" t="e">
        <v>#N/A</v>
      </c>
      <c r="E56" s="449">
        <f t="shared" si="7"/>
        <v>16.518568901416668</v>
      </c>
      <c r="F56" s="449">
        <v>17.308067000000001</v>
      </c>
      <c r="G56" s="138"/>
    </row>
    <row r="57" spans="1:8" x14ac:dyDescent="0.25">
      <c r="A57" s="147">
        <f t="shared" si="4"/>
        <v>2018</v>
      </c>
      <c r="B57" s="447">
        <v>43374</v>
      </c>
      <c r="C57" s="448">
        <v>17.348745999999998</v>
      </c>
      <c r="D57" s="141" t="e">
        <v>#N/A</v>
      </c>
      <c r="E57" s="449">
        <f t="shared" si="7"/>
        <v>16.518568901416668</v>
      </c>
      <c r="F57" s="449">
        <v>17.348745999999998</v>
      </c>
      <c r="G57" s="138"/>
    </row>
    <row r="58" spans="1:8" x14ac:dyDescent="0.25">
      <c r="A58" s="147">
        <f t="shared" si="4"/>
        <v>2018</v>
      </c>
      <c r="B58" s="447">
        <v>43405</v>
      </c>
      <c r="C58" s="448">
        <v>17.704605999999998</v>
      </c>
      <c r="D58" s="141" t="e">
        <v>#N/A</v>
      </c>
      <c r="E58" s="449">
        <f t="shared" si="7"/>
        <v>16.518568901416668</v>
      </c>
      <c r="F58" s="449">
        <v>17.704605999999998</v>
      </c>
      <c r="G58" s="138"/>
    </row>
    <row r="59" spans="1:8" x14ac:dyDescent="0.25">
      <c r="A59" s="147">
        <f t="shared" si="4"/>
        <v>2018</v>
      </c>
      <c r="B59" s="447">
        <v>43435</v>
      </c>
      <c r="C59" s="448">
        <v>17.546407816999999</v>
      </c>
      <c r="D59" s="141" t="e">
        <v>#N/A</v>
      </c>
      <c r="E59" s="449"/>
      <c r="F59" s="449">
        <v>17.546407816999999</v>
      </c>
      <c r="G59" s="138"/>
    </row>
    <row r="60" spans="1:8" x14ac:dyDescent="0.25">
      <c r="A60" s="147">
        <f t="shared" si="4"/>
        <v>2019</v>
      </c>
      <c r="B60" s="447">
        <v>43466</v>
      </c>
      <c r="C60" s="448">
        <v>17.632657103</v>
      </c>
      <c r="D60" s="141" t="e">
        <v>#N/A</v>
      </c>
      <c r="E60" s="449"/>
      <c r="F60" s="449">
        <v>17.632657103</v>
      </c>
      <c r="G60" s="138"/>
    </row>
    <row r="61" spans="1:8" x14ac:dyDescent="0.25">
      <c r="A61" s="147">
        <f t="shared" si="4"/>
        <v>2019</v>
      </c>
      <c r="B61" s="447">
        <v>43497</v>
      </c>
      <c r="C61" s="448">
        <v>17.843400336999999</v>
      </c>
      <c r="D61" s="141">
        <v>17.843400336999999</v>
      </c>
      <c r="E61" s="449">
        <f t="shared" ref="E61" si="8">AVERAGEIF($A$36:$A$97,A61,$F$36:$F$97)</f>
        <v>18.915911453333329</v>
      </c>
      <c r="F61" s="449">
        <v>17.843400336999999</v>
      </c>
      <c r="G61" s="138"/>
    </row>
    <row r="62" spans="1:8" x14ac:dyDescent="0.25">
      <c r="A62" s="147">
        <f t="shared" si="4"/>
        <v>2019</v>
      </c>
      <c r="B62" s="447">
        <v>43525</v>
      </c>
      <c r="C62" s="448" t="e">
        <v>#N/A</v>
      </c>
      <c r="D62" s="141">
        <v>18.726479999999999</v>
      </c>
      <c r="E62" s="449">
        <f t="shared" ref="E62:E70" si="9">AVERAGEIF($A$36:$A$97,A62,$F$36:$F$97)</f>
        <v>18.915911453333329</v>
      </c>
      <c r="F62" s="449">
        <v>18.726479999999999</v>
      </c>
      <c r="G62" s="138"/>
      <c r="H62" s="140"/>
    </row>
    <row r="63" spans="1:8" x14ac:dyDescent="0.25">
      <c r="A63" s="147">
        <f t="shared" si="4"/>
        <v>2019</v>
      </c>
      <c r="B63" s="447">
        <v>43556</v>
      </c>
      <c r="C63" s="448" t="e">
        <v>#N/A</v>
      </c>
      <c r="D63" s="141">
        <v>18.849019999999999</v>
      </c>
      <c r="E63" s="449">
        <f t="shared" si="9"/>
        <v>18.915911453333329</v>
      </c>
      <c r="F63" s="449">
        <v>18.849019999999999</v>
      </c>
      <c r="G63" s="138"/>
    </row>
    <row r="64" spans="1:8" x14ac:dyDescent="0.25">
      <c r="A64" s="147">
        <f t="shared" si="4"/>
        <v>2019</v>
      </c>
      <c r="B64" s="447">
        <v>43586</v>
      </c>
      <c r="C64" s="448" t="e">
        <v>#N/A</v>
      </c>
      <c r="D64" s="141">
        <v>19.035589999999999</v>
      </c>
      <c r="E64" s="449">
        <f t="shared" si="9"/>
        <v>18.915911453333329</v>
      </c>
      <c r="F64" s="449">
        <v>19.035589999999999</v>
      </c>
      <c r="G64" s="138"/>
    </row>
    <row r="65" spans="1:8" x14ac:dyDescent="0.25">
      <c r="A65" s="147">
        <f t="shared" si="4"/>
        <v>2019</v>
      </c>
      <c r="B65" s="447">
        <v>43617</v>
      </c>
      <c r="C65" s="448" t="e">
        <v>#N/A</v>
      </c>
      <c r="D65" s="141">
        <v>19.037939999999999</v>
      </c>
      <c r="E65" s="449">
        <f t="shared" si="9"/>
        <v>18.915911453333329</v>
      </c>
      <c r="F65" s="449">
        <v>19.037939999999999</v>
      </c>
      <c r="G65" s="138"/>
    </row>
    <row r="66" spans="1:8" x14ac:dyDescent="0.25">
      <c r="A66" s="147">
        <f t="shared" si="4"/>
        <v>2019</v>
      </c>
      <c r="B66" s="447">
        <v>43647</v>
      </c>
      <c r="C66" s="448" t="e">
        <v>#N/A</v>
      </c>
      <c r="D66" s="141">
        <v>19.062830000000002</v>
      </c>
      <c r="E66" s="449">
        <f t="shared" si="9"/>
        <v>18.915911453333329</v>
      </c>
      <c r="F66" s="449">
        <v>19.062830000000002</v>
      </c>
      <c r="G66" s="138"/>
    </row>
    <row r="67" spans="1:8" x14ac:dyDescent="0.25">
      <c r="A67" s="147">
        <f t="shared" si="4"/>
        <v>2019</v>
      </c>
      <c r="B67" s="447">
        <v>43678</v>
      </c>
      <c r="C67" s="448" t="e">
        <v>#N/A</v>
      </c>
      <c r="D67" s="141">
        <v>19.156120000000001</v>
      </c>
      <c r="E67" s="449">
        <f t="shared" si="9"/>
        <v>18.915911453333329</v>
      </c>
      <c r="F67" s="449">
        <v>19.156120000000001</v>
      </c>
      <c r="G67" s="138"/>
    </row>
    <row r="68" spans="1:8" x14ac:dyDescent="0.25">
      <c r="A68" s="147">
        <f t="shared" si="4"/>
        <v>2019</v>
      </c>
      <c r="B68" s="447">
        <v>43709</v>
      </c>
      <c r="C68" s="448" t="e">
        <v>#N/A</v>
      </c>
      <c r="D68" s="141">
        <v>19.174880000000002</v>
      </c>
      <c r="E68" s="449">
        <f t="shared" si="9"/>
        <v>18.915911453333329</v>
      </c>
      <c r="F68" s="449">
        <v>19.174880000000002</v>
      </c>
      <c r="G68" s="138"/>
    </row>
    <row r="69" spans="1:8" x14ac:dyDescent="0.25">
      <c r="A69" s="147">
        <f t="shared" si="4"/>
        <v>2019</v>
      </c>
      <c r="B69" s="447">
        <v>43739</v>
      </c>
      <c r="C69" s="448" t="e">
        <v>#N/A</v>
      </c>
      <c r="D69" s="141">
        <v>19.387229999999999</v>
      </c>
      <c r="E69" s="449">
        <f t="shared" si="9"/>
        <v>18.915911453333329</v>
      </c>
      <c r="F69" s="449">
        <v>19.387229999999999</v>
      </c>
      <c r="G69" s="138"/>
    </row>
    <row r="70" spans="1:8" x14ac:dyDescent="0.25">
      <c r="A70" s="147">
        <f t="shared" si="4"/>
        <v>2019</v>
      </c>
      <c r="B70" s="447">
        <v>43770</v>
      </c>
      <c r="C70" s="448" t="e">
        <v>#N/A</v>
      </c>
      <c r="D70" s="141">
        <v>19.57235</v>
      </c>
      <c r="E70" s="449">
        <f t="shared" si="9"/>
        <v>18.915911453333329</v>
      </c>
      <c r="F70" s="449">
        <v>19.57235</v>
      </c>
      <c r="G70" s="138"/>
    </row>
    <row r="71" spans="1:8" x14ac:dyDescent="0.25">
      <c r="A71" s="147">
        <f t="shared" si="4"/>
        <v>2019</v>
      </c>
      <c r="B71" s="447">
        <v>43800</v>
      </c>
      <c r="C71" s="448" t="e">
        <v>#N/A</v>
      </c>
      <c r="D71" s="141">
        <v>19.512440000000002</v>
      </c>
      <c r="E71" s="449"/>
      <c r="F71" s="449">
        <v>19.512440000000002</v>
      </c>
      <c r="G71" s="138"/>
    </row>
    <row r="72" spans="1:8" x14ac:dyDescent="0.25">
      <c r="A72" s="147">
        <f t="shared" si="4"/>
        <v>2020</v>
      </c>
      <c r="B72" s="447">
        <v>43831</v>
      </c>
      <c r="C72" s="448" t="e">
        <v>#N/A</v>
      </c>
      <c r="D72" s="141">
        <v>19.534369999999999</v>
      </c>
      <c r="E72" s="449"/>
      <c r="F72" s="449">
        <v>19.534369999999999</v>
      </c>
      <c r="G72" s="138"/>
    </row>
    <row r="73" spans="1:8" x14ac:dyDescent="0.25">
      <c r="A73" s="147">
        <f t="shared" si="4"/>
        <v>2020</v>
      </c>
      <c r="B73" s="447">
        <v>43862</v>
      </c>
      <c r="C73" s="448" t="e">
        <v>#N/A</v>
      </c>
      <c r="D73" s="141">
        <v>19.61186</v>
      </c>
      <c r="E73" s="449">
        <f t="shared" ref="E73" si="10">AVERAGEIF($A$36:$A$97,A73,$F$36:$F$97)</f>
        <v>20.105940833333332</v>
      </c>
      <c r="F73" s="449">
        <v>19.61186</v>
      </c>
      <c r="G73" s="138"/>
    </row>
    <row r="74" spans="1:8" x14ac:dyDescent="0.25">
      <c r="A74" s="147">
        <f t="shared" si="4"/>
        <v>2020</v>
      </c>
      <c r="B74" s="447">
        <v>43891</v>
      </c>
      <c r="C74" s="448" t="e">
        <v>#N/A</v>
      </c>
      <c r="D74" s="141">
        <v>19.853950000000001</v>
      </c>
      <c r="E74" s="449">
        <f t="shared" ref="E74:E82" si="11">AVERAGEIF($A$36:$A$97,A74,$F$36:$F$97)</f>
        <v>20.105940833333332</v>
      </c>
      <c r="F74" s="449">
        <v>19.853950000000001</v>
      </c>
      <c r="G74" s="138"/>
      <c r="H74" s="140"/>
    </row>
    <row r="75" spans="1:8" x14ac:dyDescent="0.25">
      <c r="A75" s="147">
        <f t="shared" si="4"/>
        <v>2020</v>
      </c>
      <c r="B75" s="447">
        <v>43922</v>
      </c>
      <c r="C75" s="448" t="e">
        <v>#N/A</v>
      </c>
      <c r="D75" s="141">
        <v>19.938770000000002</v>
      </c>
      <c r="E75" s="449">
        <f t="shared" si="11"/>
        <v>20.105940833333332</v>
      </c>
      <c r="F75" s="449">
        <v>19.938770000000002</v>
      </c>
      <c r="G75" s="138"/>
    </row>
    <row r="76" spans="1:8" x14ac:dyDescent="0.25">
      <c r="A76" s="147">
        <f t="shared" si="4"/>
        <v>2020</v>
      </c>
      <c r="B76" s="447">
        <v>43952</v>
      </c>
      <c r="C76" s="448" t="e">
        <v>#N/A</v>
      </c>
      <c r="D76" s="141">
        <v>20.083639999999999</v>
      </c>
      <c r="E76" s="449">
        <f t="shared" si="11"/>
        <v>20.105940833333332</v>
      </c>
      <c r="F76" s="449">
        <v>20.083639999999999</v>
      </c>
      <c r="G76" s="138"/>
    </row>
    <row r="77" spans="1:8" x14ac:dyDescent="0.25">
      <c r="A77" s="147">
        <f t="shared" si="4"/>
        <v>2020</v>
      </c>
      <c r="B77" s="447">
        <v>43983</v>
      </c>
      <c r="C77" s="448" t="e">
        <v>#N/A</v>
      </c>
      <c r="D77" s="141">
        <v>20.118670000000002</v>
      </c>
      <c r="E77" s="449">
        <f t="shared" si="11"/>
        <v>20.105940833333332</v>
      </c>
      <c r="F77" s="449">
        <v>20.118670000000002</v>
      </c>
      <c r="G77" s="138"/>
    </row>
    <row r="78" spans="1:8" x14ac:dyDescent="0.25">
      <c r="A78" s="147">
        <f t="shared" si="4"/>
        <v>2020</v>
      </c>
      <c r="B78" s="447">
        <v>44013</v>
      </c>
      <c r="C78" s="448" t="e">
        <v>#N/A</v>
      </c>
      <c r="D78" s="141">
        <v>20.08746</v>
      </c>
      <c r="E78" s="449">
        <f t="shared" si="11"/>
        <v>20.105940833333332</v>
      </c>
      <c r="F78" s="449">
        <v>20.08746</v>
      </c>
      <c r="G78" s="138"/>
    </row>
    <row r="79" spans="1:8" x14ac:dyDescent="0.25">
      <c r="A79" s="147">
        <f t="shared" si="4"/>
        <v>2020</v>
      </c>
      <c r="B79" s="447">
        <v>44044</v>
      </c>
      <c r="C79" s="448" t="e">
        <v>#N/A</v>
      </c>
      <c r="D79" s="141">
        <v>20.230260000000001</v>
      </c>
      <c r="E79" s="449">
        <f t="shared" si="11"/>
        <v>20.105940833333332</v>
      </c>
      <c r="F79" s="449">
        <v>20.230260000000001</v>
      </c>
      <c r="G79" s="138"/>
    </row>
    <row r="80" spans="1:8" x14ac:dyDescent="0.25">
      <c r="A80" s="147">
        <f t="shared" si="4"/>
        <v>2020</v>
      </c>
      <c r="B80" s="447">
        <v>44075</v>
      </c>
      <c r="C80" s="448" t="e">
        <v>#N/A</v>
      </c>
      <c r="D80" s="141">
        <v>20.272179999999999</v>
      </c>
      <c r="E80" s="449">
        <f t="shared" si="11"/>
        <v>20.105940833333332</v>
      </c>
      <c r="F80" s="449">
        <v>20.272179999999999</v>
      </c>
      <c r="G80" s="138"/>
    </row>
    <row r="81" spans="1:7" x14ac:dyDescent="0.25">
      <c r="A81" s="147">
        <f t="shared" si="4"/>
        <v>2020</v>
      </c>
      <c r="B81" s="447">
        <v>44105</v>
      </c>
      <c r="C81" s="448" t="e">
        <v>#N/A</v>
      </c>
      <c r="D81" s="141">
        <v>20.417639999999999</v>
      </c>
      <c r="E81" s="449">
        <f t="shared" si="11"/>
        <v>20.105940833333332</v>
      </c>
      <c r="F81" s="449">
        <v>20.417639999999999</v>
      </c>
      <c r="G81" s="138"/>
    </row>
    <row r="82" spans="1:7" x14ac:dyDescent="0.25">
      <c r="A82" s="147">
        <f t="shared" si="4"/>
        <v>2020</v>
      </c>
      <c r="B82" s="447">
        <v>44136</v>
      </c>
      <c r="C82" s="448" t="e">
        <v>#N/A</v>
      </c>
      <c r="D82" s="141">
        <v>20.5992</v>
      </c>
      <c r="E82" s="449">
        <f t="shared" si="11"/>
        <v>20.105940833333332</v>
      </c>
      <c r="F82" s="449">
        <v>20.5992</v>
      </c>
      <c r="G82" s="138"/>
    </row>
    <row r="83" spans="1:7" x14ac:dyDescent="0.25">
      <c r="A83" s="147">
        <f t="shared" si="4"/>
        <v>2020</v>
      </c>
      <c r="B83" s="447">
        <v>44166</v>
      </c>
      <c r="C83" s="448" t="e">
        <v>#N/A</v>
      </c>
      <c r="D83" s="141">
        <v>20.523289999999999</v>
      </c>
      <c r="E83" s="449"/>
      <c r="F83" s="449">
        <v>20.523289999999999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258</v>
      </c>
      <c r="S6" s="234" t="s">
        <v>257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260</v>
      </c>
      <c r="S7" s="235" t="s">
        <v>259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262</v>
      </c>
      <c r="S8" s="235" t="s">
        <v>261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264</v>
      </c>
      <c r="S9" s="235" t="s">
        <v>265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92" t="s">
        <v>296</v>
      </c>
      <c r="S10" s="491" t="s">
        <v>256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66" t="s">
        <v>295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258</v>
      </c>
      <c r="D26" s="83">
        <v>9.3170800574000001</v>
      </c>
      <c r="E26" s="83">
        <v>9.3265335396999998</v>
      </c>
      <c r="F26" s="83">
        <v>9.3192192768000002</v>
      </c>
      <c r="G26" s="83">
        <v>9.3510437452000001</v>
      </c>
      <c r="H26" s="83">
        <v>9.3717307267999992</v>
      </c>
      <c r="I26" s="11"/>
      <c r="J26" s="20">
        <f t="shared" ref="J26:M30" si="0">E26-D26</f>
        <v>9.4534822999996493E-3</v>
      </c>
      <c r="K26" s="20">
        <f t="shared" si="0"/>
        <v>-7.3142628999995907E-3</v>
      </c>
      <c r="L26" s="20">
        <f t="shared" si="0"/>
        <v>3.1824468399999972E-2</v>
      </c>
      <c r="M26" s="20">
        <f t="shared" si="0"/>
        <v>2.0686981599999044E-2</v>
      </c>
    </row>
    <row r="27" spans="2:13" x14ac:dyDescent="0.25">
      <c r="C27" s="142" t="s">
        <v>260</v>
      </c>
      <c r="D27" s="83">
        <v>1.6142273524999999</v>
      </c>
      <c r="E27" s="83">
        <v>1.6821751452</v>
      </c>
      <c r="F27" s="83">
        <v>1.7109599973</v>
      </c>
      <c r="G27" s="83">
        <v>1.7803569752999999</v>
      </c>
      <c r="H27" s="83">
        <v>1.8064239234999999</v>
      </c>
      <c r="I27" s="11"/>
      <c r="J27" s="20">
        <f t="shared" si="0"/>
        <v>6.7947792700000065E-2</v>
      </c>
      <c r="K27" s="20">
        <f t="shared" si="0"/>
        <v>2.8784852100000036E-2</v>
      </c>
      <c r="L27" s="20">
        <f t="shared" si="0"/>
        <v>6.9396977999999887E-2</v>
      </c>
      <c r="M27" s="20">
        <f t="shared" si="0"/>
        <v>2.6066948199999995E-2</v>
      </c>
    </row>
    <row r="28" spans="2:13" x14ac:dyDescent="0.25">
      <c r="C28" s="142" t="s">
        <v>262</v>
      </c>
      <c r="D28" s="83">
        <v>3.8772516556999999</v>
      </c>
      <c r="E28" s="83">
        <v>3.9321877396999998</v>
      </c>
      <c r="F28" s="83">
        <v>4.1335716191999996</v>
      </c>
      <c r="G28" s="83">
        <v>4.1354141999999996</v>
      </c>
      <c r="H28" s="83">
        <v>4.1981285246000004</v>
      </c>
      <c r="I28" s="11"/>
      <c r="J28" s="20">
        <f t="shared" si="0"/>
        <v>5.4936083999999941E-2</v>
      </c>
      <c r="K28" s="20">
        <f t="shared" si="0"/>
        <v>0.20138387949999981</v>
      </c>
      <c r="L28" s="20">
        <f t="shared" si="0"/>
        <v>1.8425807999999932E-3</v>
      </c>
      <c r="M28" s="20">
        <f t="shared" si="0"/>
        <v>6.2714324600000815E-2</v>
      </c>
    </row>
    <row r="29" spans="2:13" x14ac:dyDescent="0.25">
      <c r="C29" s="142" t="s">
        <v>264</v>
      </c>
      <c r="D29" s="83">
        <v>2.5361612567999998</v>
      </c>
      <c r="E29" s="83">
        <v>2.6428629040999998</v>
      </c>
      <c r="F29" s="83">
        <v>2.9869199506999999</v>
      </c>
      <c r="G29" s="83">
        <v>3.1874639788999999</v>
      </c>
      <c r="H29" s="83">
        <v>3.3227340300999999</v>
      </c>
      <c r="I29" s="11"/>
      <c r="J29" s="20">
        <f t="shared" ref="J29" si="1">E29-D29</f>
        <v>0.10670164729999998</v>
      </c>
      <c r="K29" s="20">
        <f t="shared" ref="K29" si="2">F29-E29</f>
        <v>0.34405704660000014</v>
      </c>
      <c r="L29" s="20">
        <f t="shared" ref="L29" si="3">G29-F29</f>
        <v>0.20054402819999995</v>
      </c>
      <c r="M29" s="20">
        <f t="shared" ref="M29" si="4">H29-G29</f>
        <v>0.13527005120000002</v>
      </c>
    </row>
    <row r="30" spans="2:13" x14ac:dyDescent="0.25">
      <c r="C30" s="143" t="s">
        <v>263</v>
      </c>
      <c r="D30" s="84">
        <f>+D31-SUM(D26:D29)</f>
        <v>2.3425146095999985</v>
      </c>
      <c r="E30" s="84">
        <f>+E31-SUM(E26:E29)</f>
        <v>2.3739574463000004</v>
      </c>
      <c r="F30" s="84">
        <f>+F31-SUM(F26:F29)</f>
        <v>2.3021993399999978</v>
      </c>
      <c r="G30" s="84">
        <f>+G31-SUM(G26:G29)</f>
        <v>2.3554153256000028</v>
      </c>
      <c r="H30" s="84">
        <f>+H31-SUM(H26:H29)</f>
        <v>2.3317303910000007</v>
      </c>
      <c r="I30" s="72"/>
      <c r="J30" s="68">
        <f t="shared" si="0"/>
        <v>3.1442836700001919E-2</v>
      </c>
      <c r="K30" s="68">
        <f t="shared" si="0"/>
        <v>-7.1758106300002567E-2</v>
      </c>
      <c r="L30" s="68">
        <f t="shared" si="0"/>
        <v>5.3215985600004956E-2</v>
      </c>
      <c r="M30" s="68">
        <f t="shared" si="0"/>
        <v>-2.3684934600002094E-2</v>
      </c>
    </row>
    <row r="31" spans="2:13" x14ac:dyDescent="0.25">
      <c r="C31" s="126" t="s">
        <v>235</v>
      </c>
      <c r="D31" s="83">
        <v>19.687234931999999</v>
      </c>
      <c r="E31" s="83">
        <v>19.957716775000002</v>
      </c>
      <c r="F31" s="83">
        <v>20.452870183999998</v>
      </c>
      <c r="G31" s="83">
        <v>20.809694225000001</v>
      </c>
      <c r="H31" s="83">
        <v>21.030747596000001</v>
      </c>
      <c r="I31"/>
      <c r="J31" s="12">
        <f>+SUM(J26:J30)</f>
        <v>0.27048184300000155</v>
      </c>
      <c r="K31" s="12">
        <f t="shared" ref="K31:M31" si="5">+SUM(K26:K30)</f>
        <v>0.49515340899999782</v>
      </c>
      <c r="L31" s="12">
        <f t="shared" si="5"/>
        <v>0.35682404100000475</v>
      </c>
      <c r="M31" s="12">
        <f t="shared" si="5"/>
        <v>0.22105337099999778</v>
      </c>
    </row>
    <row r="32" spans="2:13" x14ac:dyDescent="0.25">
      <c r="B32" s="367" t="s">
        <v>551</v>
      </c>
      <c r="C32"/>
      <c r="D32"/>
      <c r="E32" s="10"/>
      <c r="F32"/>
      <c r="G32"/>
      <c r="H32"/>
      <c r="I32"/>
      <c r="J32" s="10" t="s">
        <v>7</v>
      </c>
      <c r="K32" s="27">
        <f>F26/E26-1</f>
        <v>-7.8424238425400805E-4</v>
      </c>
      <c r="L32" s="27">
        <f>G26/F26-1</f>
        <v>3.4149285959206299E-3</v>
      </c>
      <c r="M32" s="27">
        <f>H26/G26-1</f>
        <v>2.212264444877432E-3</v>
      </c>
    </row>
    <row r="36" spans="2:8" x14ac:dyDescent="0.25">
      <c r="D36" s="147" t="s">
        <v>517</v>
      </c>
      <c r="E36" s="147" t="s">
        <v>242</v>
      </c>
      <c r="F36" s="438" t="s">
        <v>241</v>
      </c>
      <c r="G36" s="438" t="s">
        <v>498</v>
      </c>
    </row>
    <row r="37" spans="2:8" x14ac:dyDescent="0.25">
      <c r="B37" s="147">
        <f t="shared" ref="B37:B84" si="6">YEAR(C37)</f>
        <v>2017</v>
      </c>
      <c r="C37" s="447">
        <v>42736</v>
      </c>
      <c r="D37" s="448">
        <v>19.322835999999999</v>
      </c>
      <c r="E37" s="141" t="e">
        <v>#N/A</v>
      </c>
      <c r="F37" s="449"/>
      <c r="G37" s="449">
        <v>19.322835999999999</v>
      </c>
      <c r="H37" s="138"/>
    </row>
    <row r="38" spans="2:8" x14ac:dyDescent="0.25">
      <c r="B38" s="147">
        <f t="shared" si="6"/>
        <v>2017</v>
      </c>
      <c r="C38" s="447">
        <v>42767</v>
      </c>
      <c r="D38" s="448">
        <v>19.190398999999999</v>
      </c>
      <c r="E38" s="141" t="e">
        <v>#N/A</v>
      </c>
      <c r="F38" s="449"/>
      <c r="G38" s="449">
        <v>19.190398999999999</v>
      </c>
      <c r="H38" s="138"/>
    </row>
    <row r="39" spans="2:8" x14ac:dyDescent="0.25">
      <c r="B39" s="147">
        <f t="shared" si="6"/>
        <v>2017</v>
      </c>
      <c r="C39" s="447">
        <v>42795</v>
      </c>
      <c r="D39" s="448">
        <v>20.060120999999999</v>
      </c>
      <c r="E39" s="141" t="e">
        <v>#N/A</v>
      </c>
      <c r="F39" s="449">
        <f t="shared" ref="F39:F46" si="7">AVERAGEIF($B$37:$B$98,B39,$G$37:$G$98)</f>
        <v>19.952264</v>
      </c>
      <c r="G39" s="449">
        <v>20.060120999999999</v>
      </c>
      <c r="H39" s="138"/>
    </row>
    <row r="40" spans="2:8" x14ac:dyDescent="0.25">
      <c r="B40" s="147">
        <f t="shared" si="6"/>
        <v>2017</v>
      </c>
      <c r="C40" s="447">
        <v>42826</v>
      </c>
      <c r="D40" s="448">
        <v>19.595317000000001</v>
      </c>
      <c r="E40" s="141" t="e">
        <v>#N/A</v>
      </c>
      <c r="F40" s="449">
        <f t="shared" si="7"/>
        <v>19.952264</v>
      </c>
      <c r="G40" s="449">
        <v>19.595317000000001</v>
      </c>
      <c r="H40" s="138"/>
    </row>
    <row r="41" spans="2:8" x14ac:dyDescent="0.25">
      <c r="B41" s="147">
        <f t="shared" si="6"/>
        <v>2017</v>
      </c>
      <c r="C41" s="447">
        <v>42856</v>
      </c>
      <c r="D41" s="448">
        <v>20.066234999999999</v>
      </c>
      <c r="E41" s="141" t="e">
        <v>#N/A</v>
      </c>
      <c r="F41" s="449">
        <f t="shared" si="7"/>
        <v>19.952264</v>
      </c>
      <c r="G41" s="449">
        <v>20.066234999999999</v>
      </c>
      <c r="H41" s="138"/>
    </row>
    <row r="42" spans="2:8" x14ac:dyDescent="0.25">
      <c r="B42" s="147">
        <f t="shared" si="6"/>
        <v>2017</v>
      </c>
      <c r="C42" s="447">
        <v>42887</v>
      </c>
      <c r="D42" s="448">
        <v>20.561236000000001</v>
      </c>
      <c r="E42" s="141" t="e">
        <v>#N/A</v>
      </c>
      <c r="F42" s="449">
        <f t="shared" si="7"/>
        <v>19.952264</v>
      </c>
      <c r="G42" s="449">
        <v>20.561236000000001</v>
      </c>
      <c r="H42" s="138"/>
    </row>
    <row r="43" spans="2:8" x14ac:dyDescent="0.25">
      <c r="B43" s="147">
        <f t="shared" si="6"/>
        <v>2017</v>
      </c>
      <c r="C43" s="447">
        <v>42917</v>
      </c>
      <c r="D43" s="448">
        <v>20.118914</v>
      </c>
      <c r="E43" s="141" t="e">
        <v>#N/A</v>
      </c>
      <c r="F43" s="449">
        <f t="shared" si="7"/>
        <v>19.952264</v>
      </c>
      <c r="G43" s="449">
        <v>20.118914</v>
      </c>
      <c r="H43" s="138"/>
    </row>
    <row r="44" spans="2:8" x14ac:dyDescent="0.25">
      <c r="B44" s="147">
        <f t="shared" si="6"/>
        <v>2017</v>
      </c>
      <c r="C44" s="447">
        <v>42948</v>
      </c>
      <c r="D44" s="448">
        <v>20.251183999999999</v>
      </c>
      <c r="E44" s="141" t="e">
        <v>#N/A</v>
      </c>
      <c r="F44" s="449">
        <f t="shared" si="7"/>
        <v>19.952264</v>
      </c>
      <c r="G44" s="449">
        <v>20.251183999999999</v>
      </c>
      <c r="H44" s="138"/>
    </row>
    <row r="45" spans="2:8" x14ac:dyDescent="0.25">
      <c r="B45" s="147">
        <f t="shared" si="6"/>
        <v>2017</v>
      </c>
      <c r="C45" s="447">
        <v>42979</v>
      </c>
      <c r="D45" s="448">
        <v>19.640605000000001</v>
      </c>
      <c r="E45" s="141" t="e">
        <v>#N/A</v>
      </c>
      <c r="F45" s="449">
        <f t="shared" si="7"/>
        <v>19.952264</v>
      </c>
      <c r="G45" s="449">
        <v>19.640605000000001</v>
      </c>
      <c r="H45" s="138"/>
    </row>
    <row r="46" spans="2:8" x14ac:dyDescent="0.25">
      <c r="B46" s="147">
        <f t="shared" si="6"/>
        <v>2017</v>
      </c>
      <c r="C46" s="447">
        <v>43009</v>
      </c>
      <c r="D46" s="448">
        <v>19.989643999999998</v>
      </c>
      <c r="E46" s="141" t="e">
        <v>#N/A</v>
      </c>
      <c r="F46" s="449">
        <f t="shared" si="7"/>
        <v>19.952264</v>
      </c>
      <c r="G46" s="449">
        <v>19.989643999999998</v>
      </c>
      <c r="H46" s="138"/>
    </row>
    <row r="47" spans="2:8" x14ac:dyDescent="0.25">
      <c r="B47" s="147">
        <f t="shared" si="6"/>
        <v>2017</v>
      </c>
      <c r="C47" s="447">
        <v>43040</v>
      </c>
      <c r="D47" s="448">
        <v>20.307230000000001</v>
      </c>
      <c r="E47" s="141" t="e">
        <v>#N/A</v>
      </c>
      <c r="F47" s="449"/>
      <c r="G47" s="449">
        <v>20.307230000000001</v>
      </c>
      <c r="H47" s="138"/>
    </row>
    <row r="48" spans="2:8" x14ac:dyDescent="0.25">
      <c r="B48" s="147">
        <f t="shared" si="6"/>
        <v>2017</v>
      </c>
      <c r="C48" s="447">
        <v>43070</v>
      </c>
      <c r="D48" s="448">
        <v>20.323447000000002</v>
      </c>
      <c r="E48" s="141" t="e">
        <v>#N/A</v>
      </c>
      <c r="F48" s="449"/>
      <c r="G48" s="449">
        <v>20.323447000000002</v>
      </c>
      <c r="H48" s="138"/>
    </row>
    <row r="49" spans="2:8" x14ac:dyDescent="0.25">
      <c r="B49" s="147">
        <f t="shared" si="6"/>
        <v>2018</v>
      </c>
      <c r="C49" s="447">
        <v>43101</v>
      </c>
      <c r="D49" s="448">
        <v>20.461323</v>
      </c>
      <c r="E49" s="141" t="e">
        <v>#N/A</v>
      </c>
      <c r="F49" s="449"/>
      <c r="G49" s="449">
        <v>20.461323</v>
      </c>
      <c r="H49" s="138"/>
    </row>
    <row r="50" spans="2:8" x14ac:dyDescent="0.25">
      <c r="B50" s="147">
        <f t="shared" si="6"/>
        <v>2018</v>
      </c>
      <c r="C50" s="447">
        <v>43132</v>
      </c>
      <c r="D50" s="448">
        <v>19.619446</v>
      </c>
      <c r="E50" s="141" t="e">
        <v>#N/A</v>
      </c>
      <c r="F50" s="449"/>
      <c r="G50" s="449">
        <v>19.619446</v>
      </c>
      <c r="H50" s="138"/>
    </row>
    <row r="51" spans="2:8" x14ac:dyDescent="0.25">
      <c r="B51" s="147">
        <f t="shared" si="6"/>
        <v>2018</v>
      </c>
      <c r="C51" s="447">
        <v>43160</v>
      </c>
      <c r="D51" s="448">
        <v>20.573001999999999</v>
      </c>
      <c r="E51" s="141" t="e">
        <v>#N/A</v>
      </c>
      <c r="F51" s="449">
        <f t="shared" ref="F51:F58" si="8">AVERAGEIF($B$37:$B$98,B51,$G$37:$G$98)</f>
        <v>20.444359258166667</v>
      </c>
      <c r="G51" s="449">
        <v>20.573001999999999</v>
      </c>
      <c r="H51" s="138"/>
    </row>
    <row r="52" spans="2:8" x14ac:dyDescent="0.25">
      <c r="B52" s="147">
        <f t="shared" si="6"/>
        <v>2018</v>
      </c>
      <c r="C52" s="447">
        <v>43191</v>
      </c>
      <c r="D52" s="448">
        <v>19.940937000000002</v>
      </c>
      <c r="E52" s="141" t="e">
        <v>#N/A</v>
      </c>
      <c r="F52" s="449">
        <f t="shared" si="8"/>
        <v>20.444359258166667</v>
      </c>
      <c r="G52" s="449">
        <v>19.940937000000002</v>
      </c>
      <c r="H52" s="138"/>
    </row>
    <row r="53" spans="2:8" x14ac:dyDescent="0.25">
      <c r="B53" s="147">
        <f t="shared" si="6"/>
        <v>2018</v>
      </c>
      <c r="C53" s="447">
        <v>43221</v>
      </c>
      <c r="D53" s="448">
        <v>20.356517</v>
      </c>
      <c r="E53" s="141" t="e">
        <v>#N/A</v>
      </c>
      <c r="F53" s="449">
        <f t="shared" si="8"/>
        <v>20.444359258166667</v>
      </c>
      <c r="G53" s="449">
        <v>20.356517</v>
      </c>
      <c r="H53" s="138"/>
    </row>
    <row r="54" spans="2:8" x14ac:dyDescent="0.25">
      <c r="B54" s="147">
        <f t="shared" si="6"/>
        <v>2018</v>
      </c>
      <c r="C54" s="447">
        <v>43252</v>
      </c>
      <c r="D54" s="448">
        <v>20.705323</v>
      </c>
      <c r="E54" s="141" t="e">
        <v>#N/A</v>
      </c>
      <c r="F54" s="449">
        <f t="shared" si="8"/>
        <v>20.444359258166667</v>
      </c>
      <c r="G54" s="449">
        <v>20.705323</v>
      </c>
      <c r="H54" s="138"/>
    </row>
    <row r="55" spans="2:8" x14ac:dyDescent="0.25">
      <c r="B55" s="147">
        <f t="shared" si="6"/>
        <v>2018</v>
      </c>
      <c r="C55" s="447">
        <v>43282</v>
      </c>
      <c r="D55" s="448">
        <v>20.621328999999999</v>
      </c>
      <c r="E55" s="141" t="e">
        <v>#N/A</v>
      </c>
      <c r="F55" s="449">
        <f t="shared" si="8"/>
        <v>20.444359258166667</v>
      </c>
      <c r="G55" s="449">
        <v>20.621328999999999</v>
      </c>
      <c r="H55" s="138"/>
    </row>
    <row r="56" spans="2:8" x14ac:dyDescent="0.25">
      <c r="B56" s="147">
        <f t="shared" si="6"/>
        <v>2018</v>
      </c>
      <c r="C56" s="447">
        <v>43313</v>
      </c>
      <c r="D56" s="448">
        <v>21.302289999999999</v>
      </c>
      <c r="E56" s="141" t="e">
        <v>#N/A</v>
      </c>
      <c r="F56" s="449">
        <f t="shared" si="8"/>
        <v>20.444359258166667</v>
      </c>
      <c r="G56" s="449">
        <v>21.302289999999999</v>
      </c>
      <c r="H56" s="138"/>
    </row>
    <row r="57" spans="2:8" x14ac:dyDescent="0.25">
      <c r="B57" s="147">
        <f t="shared" si="6"/>
        <v>2018</v>
      </c>
      <c r="C57" s="447">
        <v>43344</v>
      </c>
      <c r="D57" s="448">
        <v>19.951416999999999</v>
      </c>
      <c r="E57" s="141" t="e">
        <v>#N/A</v>
      </c>
      <c r="F57" s="449">
        <f t="shared" si="8"/>
        <v>20.444359258166667</v>
      </c>
      <c r="G57" s="449">
        <v>19.951416999999999</v>
      </c>
      <c r="H57" s="138"/>
    </row>
    <row r="58" spans="2:8" x14ac:dyDescent="0.25">
      <c r="B58" s="147">
        <f t="shared" si="6"/>
        <v>2018</v>
      </c>
      <c r="C58" s="447">
        <v>43374</v>
      </c>
      <c r="D58" s="448">
        <v>20.77356</v>
      </c>
      <c r="E58" s="141" t="e">
        <v>#N/A</v>
      </c>
      <c r="F58" s="449">
        <f t="shared" si="8"/>
        <v>20.444359258166667</v>
      </c>
      <c r="G58" s="449">
        <v>20.77356</v>
      </c>
      <c r="H58" s="138"/>
    </row>
    <row r="59" spans="2:8" x14ac:dyDescent="0.25">
      <c r="B59" s="147">
        <f t="shared" si="6"/>
        <v>2018</v>
      </c>
      <c r="C59" s="447">
        <v>43405</v>
      </c>
      <c r="D59" s="448">
        <v>20.548012</v>
      </c>
      <c r="E59" s="141" t="e">
        <v>#N/A</v>
      </c>
      <c r="F59" s="449"/>
      <c r="G59" s="449">
        <v>20.548012</v>
      </c>
      <c r="H59" s="138"/>
    </row>
    <row r="60" spans="2:8" x14ac:dyDescent="0.25">
      <c r="B60" s="147">
        <f t="shared" si="6"/>
        <v>2018</v>
      </c>
      <c r="C60" s="447">
        <v>43435</v>
      </c>
      <c r="D60" s="448">
        <v>20.479155098</v>
      </c>
      <c r="E60" s="141" t="e">
        <v>#N/A</v>
      </c>
      <c r="F60" s="449"/>
      <c r="G60" s="449">
        <v>20.479155098</v>
      </c>
      <c r="H60" s="138"/>
    </row>
    <row r="61" spans="2:8" x14ac:dyDescent="0.25">
      <c r="B61" s="147">
        <f t="shared" si="6"/>
        <v>2019</v>
      </c>
      <c r="C61" s="447">
        <v>43466</v>
      </c>
      <c r="D61" s="448">
        <v>20.723627970999999</v>
      </c>
      <c r="E61" s="141" t="e">
        <v>#N/A</v>
      </c>
      <c r="F61" s="449"/>
      <c r="G61" s="449">
        <v>20.723627970999999</v>
      </c>
      <c r="H61" s="138"/>
    </row>
    <row r="62" spans="2:8" x14ac:dyDescent="0.25">
      <c r="B62" s="147">
        <f t="shared" si="6"/>
        <v>2019</v>
      </c>
      <c r="C62" s="447">
        <v>43497</v>
      </c>
      <c r="D62" s="448">
        <v>20.354548399999999</v>
      </c>
      <c r="E62" s="141">
        <v>20.354548399999999</v>
      </c>
      <c r="F62" s="449"/>
      <c r="G62" s="449">
        <v>20.354548399999999</v>
      </c>
      <c r="H62" s="138"/>
    </row>
    <row r="63" spans="2:8" x14ac:dyDescent="0.25">
      <c r="B63" s="147">
        <f t="shared" si="6"/>
        <v>2019</v>
      </c>
      <c r="C63" s="447">
        <v>43525</v>
      </c>
      <c r="D63" s="448" t="e">
        <v>#N/A</v>
      </c>
      <c r="E63" s="141">
        <v>20.710470000000001</v>
      </c>
      <c r="F63" s="449">
        <f t="shared" ref="F63:F70" si="9">AVERAGEIF($B$37:$B$98,B63,$G$37:$G$98)</f>
        <v>20.805078864250003</v>
      </c>
      <c r="G63" s="449">
        <v>20.710470000000001</v>
      </c>
      <c r="H63" s="138"/>
    </row>
    <row r="64" spans="2:8" x14ac:dyDescent="0.25">
      <c r="B64" s="147">
        <f t="shared" si="6"/>
        <v>2019</v>
      </c>
      <c r="C64" s="447">
        <v>43556</v>
      </c>
      <c r="D64" s="448" t="e">
        <v>#N/A</v>
      </c>
      <c r="E64" s="141">
        <v>20.504930000000002</v>
      </c>
      <c r="F64" s="449">
        <f t="shared" si="9"/>
        <v>20.805078864250003</v>
      </c>
      <c r="G64" s="449">
        <v>20.504930000000002</v>
      </c>
      <c r="H64" s="138"/>
    </row>
    <row r="65" spans="2:8" x14ac:dyDescent="0.25">
      <c r="B65" s="147">
        <f t="shared" si="6"/>
        <v>2019</v>
      </c>
      <c r="C65" s="447">
        <v>43586</v>
      </c>
      <c r="D65" s="448" t="e">
        <v>#N/A</v>
      </c>
      <c r="E65" s="141">
        <v>20.704840000000001</v>
      </c>
      <c r="F65" s="449">
        <f t="shared" si="9"/>
        <v>20.805078864250003</v>
      </c>
      <c r="G65" s="449">
        <v>20.704840000000001</v>
      </c>
      <c r="H65" s="138"/>
    </row>
    <row r="66" spans="2:8" x14ac:dyDescent="0.25">
      <c r="B66" s="147">
        <f t="shared" si="6"/>
        <v>2019</v>
      </c>
      <c r="C66" s="447">
        <v>43617</v>
      </c>
      <c r="D66" s="448" t="e">
        <v>#N/A</v>
      </c>
      <c r="E66" s="141">
        <v>21.054120000000001</v>
      </c>
      <c r="F66" s="449">
        <f t="shared" si="9"/>
        <v>20.805078864250003</v>
      </c>
      <c r="G66" s="449">
        <v>21.054120000000001</v>
      </c>
      <c r="H66" s="138"/>
    </row>
    <row r="67" spans="2:8" x14ac:dyDescent="0.25">
      <c r="B67" s="147">
        <f t="shared" si="6"/>
        <v>2019</v>
      </c>
      <c r="C67" s="447">
        <v>43647</v>
      </c>
      <c r="D67" s="448" t="e">
        <v>#N/A</v>
      </c>
      <c r="E67" s="141">
        <v>21.232309999999998</v>
      </c>
      <c r="F67" s="449">
        <f t="shared" si="9"/>
        <v>20.805078864250003</v>
      </c>
      <c r="G67" s="449">
        <v>21.232309999999998</v>
      </c>
      <c r="H67" s="138"/>
    </row>
    <row r="68" spans="2:8" x14ac:dyDescent="0.25">
      <c r="B68" s="147">
        <f t="shared" si="6"/>
        <v>2019</v>
      </c>
      <c r="C68" s="447">
        <v>43678</v>
      </c>
      <c r="D68" s="448" t="e">
        <v>#N/A</v>
      </c>
      <c r="E68" s="141">
        <v>21.286020000000001</v>
      </c>
      <c r="F68" s="449">
        <f t="shared" si="9"/>
        <v>20.805078864250003</v>
      </c>
      <c r="G68" s="449">
        <v>21.286020000000001</v>
      </c>
      <c r="H68" s="138"/>
    </row>
    <row r="69" spans="2:8" x14ac:dyDescent="0.25">
      <c r="B69" s="147">
        <f t="shared" si="6"/>
        <v>2019</v>
      </c>
      <c r="C69" s="447">
        <v>43709</v>
      </c>
      <c r="D69" s="448" t="e">
        <v>#N/A</v>
      </c>
      <c r="E69" s="141">
        <v>20.676729999999999</v>
      </c>
      <c r="F69" s="449">
        <f t="shared" si="9"/>
        <v>20.805078864250003</v>
      </c>
      <c r="G69" s="449">
        <v>20.676729999999999</v>
      </c>
      <c r="H69" s="138"/>
    </row>
    <row r="70" spans="2:8" x14ac:dyDescent="0.25">
      <c r="B70" s="147">
        <f t="shared" si="6"/>
        <v>2019</v>
      </c>
      <c r="C70" s="447">
        <v>43739</v>
      </c>
      <c r="D70" s="448" t="e">
        <v>#N/A</v>
      </c>
      <c r="E70" s="141">
        <v>20.80865</v>
      </c>
      <c r="F70" s="449">
        <f t="shared" si="9"/>
        <v>20.805078864250003</v>
      </c>
      <c r="G70" s="449">
        <v>20.80865</v>
      </c>
      <c r="H70" s="138"/>
    </row>
    <row r="71" spans="2:8" x14ac:dyDescent="0.25">
      <c r="B71" s="147">
        <f t="shared" si="6"/>
        <v>2019</v>
      </c>
      <c r="C71" s="447">
        <v>43770</v>
      </c>
      <c r="D71" s="448" t="e">
        <v>#N/A</v>
      </c>
      <c r="E71" s="141">
        <v>20.651520000000001</v>
      </c>
      <c r="F71" s="449"/>
      <c r="G71" s="449">
        <v>20.651520000000001</v>
      </c>
      <c r="H71" s="138"/>
    </row>
    <row r="72" spans="2:8" x14ac:dyDescent="0.25">
      <c r="B72" s="147">
        <f t="shared" si="6"/>
        <v>2019</v>
      </c>
      <c r="C72" s="447">
        <v>43800</v>
      </c>
      <c r="D72" s="448" t="e">
        <v>#N/A</v>
      </c>
      <c r="E72" s="141">
        <v>20.95318</v>
      </c>
      <c r="F72" s="449"/>
      <c r="G72" s="449">
        <v>20.95318</v>
      </c>
      <c r="H72" s="138"/>
    </row>
    <row r="73" spans="2:8" x14ac:dyDescent="0.25">
      <c r="B73" s="147">
        <f t="shared" si="6"/>
        <v>2020</v>
      </c>
      <c r="C73" s="447">
        <v>43831</v>
      </c>
      <c r="D73" s="448" t="e">
        <v>#N/A</v>
      </c>
      <c r="E73" s="141">
        <v>20.856940000000002</v>
      </c>
      <c r="F73" s="449"/>
      <c r="G73" s="449">
        <v>20.856940000000002</v>
      </c>
      <c r="H73" s="138"/>
    </row>
    <row r="74" spans="2:8" x14ac:dyDescent="0.25">
      <c r="B74" s="147">
        <f t="shared" si="6"/>
        <v>2020</v>
      </c>
      <c r="C74" s="447">
        <v>43862</v>
      </c>
      <c r="D74" s="448" t="e">
        <v>#N/A</v>
      </c>
      <c r="E74" s="141">
        <v>20.577310000000001</v>
      </c>
      <c r="F74" s="449"/>
      <c r="G74" s="449">
        <v>20.577310000000001</v>
      </c>
      <c r="H74" s="138"/>
    </row>
    <row r="75" spans="2:8" x14ac:dyDescent="0.25">
      <c r="B75" s="147">
        <f t="shared" si="6"/>
        <v>2020</v>
      </c>
      <c r="C75" s="447">
        <v>43891</v>
      </c>
      <c r="D75" s="448" t="e">
        <v>#N/A</v>
      </c>
      <c r="E75" s="141">
        <v>20.997920000000001</v>
      </c>
      <c r="F75" s="449">
        <f t="shared" ref="F75:F82" si="10">AVERAGEIF($B$37:$B$98,B75,$G$37:$G$98)</f>
        <v>21.027730833333333</v>
      </c>
      <c r="G75" s="449">
        <v>20.997920000000001</v>
      </c>
      <c r="H75" s="138"/>
    </row>
    <row r="76" spans="2:8" x14ac:dyDescent="0.25">
      <c r="B76" s="147">
        <f t="shared" si="6"/>
        <v>2020</v>
      </c>
      <c r="C76" s="447">
        <v>43922</v>
      </c>
      <c r="D76" s="448" t="e">
        <v>#N/A</v>
      </c>
      <c r="E76" s="141">
        <v>20.776959999999999</v>
      </c>
      <c r="F76" s="449">
        <f t="shared" si="10"/>
        <v>21.027730833333333</v>
      </c>
      <c r="G76" s="449">
        <v>20.776959999999999</v>
      </c>
      <c r="H76" s="138"/>
    </row>
    <row r="77" spans="2:8" x14ac:dyDescent="0.25">
      <c r="B77" s="147">
        <f t="shared" si="6"/>
        <v>2020</v>
      </c>
      <c r="C77" s="447">
        <v>43952</v>
      </c>
      <c r="D77" s="448" t="e">
        <v>#N/A</v>
      </c>
      <c r="E77" s="141">
        <v>20.86318</v>
      </c>
      <c r="F77" s="449">
        <f t="shared" si="10"/>
        <v>21.027730833333333</v>
      </c>
      <c r="G77" s="449">
        <v>20.86318</v>
      </c>
      <c r="H77" s="138"/>
    </row>
    <row r="78" spans="2:8" x14ac:dyDescent="0.25">
      <c r="B78" s="147">
        <f t="shared" si="6"/>
        <v>2020</v>
      </c>
      <c r="C78" s="447">
        <v>43983</v>
      </c>
      <c r="D78" s="448" t="e">
        <v>#N/A</v>
      </c>
      <c r="E78" s="141">
        <v>21.288519999999998</v>
      </c>
      <c r="F78" s="449">
        <f t="shared" si="10"/>
        <v>21.027730833333333</v>
      </c>
      <c r="G78" s="449">
        <v>21.288519999999998</v>
      </c>
      <c r="H78" s="138"/>
    </row>
    <row r="79" spans="2:8" x14ac:dyDescent="0.25">
      <c r="B79" s="147">
        <f t="shared" si="6"/>
        <v>2020</v>
      </c>
      <c r="C79" s="447">
        <v>44013</v>
      </c>
      <c r="D79" s="448" t="e">
        <v>#N/A</v>
      </c>
      <c r="E79" s="141">
        <v>21.470839999999999</v>
      </c>
      <c r="F79" s="449">
        <f t="shared" si="10"/>
        <v>21.027730833333333</v>
      </c>
      <c r="G79" s="449">
        <v>21.470839999999999</v>
      </c>
      <c r="H79" s="138"/>
    </row>
    <row r="80" spans="2:8" x14ac:dyDescent="0.25">
      <c r="B80" s="147">
        <f t="shared" si="6"/>
        <v>2020</v>
      </c>
      <c r="C80" s="447">
        <v>44044</v>
      </c>
      <c r="D80" s="448" t="e">
        <v>#N/A</v>
      </c>
      <c r="E80" s="141">
        <v>21.55416</v>
      </c>
      <c r="F80" s="449">
        <f t="shared" si="10"/>
        <v>21.027730833333333</v>
      </c>
      <c r="G80" s="449">
        <v>21.55416</v>
      </c>
      <c r="H80" s="138"/>
    </row>
    <row r="81" spans="2:8" x14ac:dyDescent="0.25">
      <c r="B81" s="147">
        <f t="shared" si="6"/>
        <v>2020</v>
      </c>
      <c r="C81" s="447">
        <v>44075</v>
      </c>
      <c r="D81" s="448" t="e">
        <v>#N/A</v>
      </c>
      <c r="E81" s="141">
        <v>21.0319</v>
      </c>
      <c r="F81" s="449">
        <f t="shared" si="10"/>
        <v>21.027730833333333</v>
      </c>
      <c r="G81" s="449">
        <v>21.0319</v>
      </c>
      <c r="H81" s="138"/>
    </row>
    <row r="82" spans="2:8" x14ac:dyDescent="0.25">
      <c r="B82" s="147">
        <f t="shared" si="6"/>
        <v>2020</v>
      </c>
      <c r="C82" s="447">
        <v>44105</v>
      </c>
      <c r="D82" s="448" t="e">
        <v>#N/A</v>
      </c>
      <c r="E82" s="141">
        <v>21.01484</v>
      </c>
      <c r="F82" s="449">
        <f t="shared" si="10"/>
        <v>21.027730833333333</v>
      </c>
      <c r="G82" s="449">
        <v>21.01484</v>
      </c>
      <c r="H82" s="138"/>
    </row>
    <row r="83" spans="2:8" x14ac:dyDescent="0.25">
      <c r="B83" s="147">
        <f t="shared" si="6"/>
        <v>2020</v>
      </c>
      <c r="C83" s="447">
        <v>44136</v>
      </c>
      <c r="D83" s="448" t="e">
        <v>#N/A</v>
      </c>
      <c r="E83" s="141">
        <v>20.81025</v>
      </c>
      <c r="F83" s="449"/>
      <c r="G83" s="449">
        <v>20.81025</v>
      </c>
      <c r="H83" s="138"/>
    </row>
    <row r="84" spans="2:8" x14ac:dyDescent="0.25">
      <c r="B84" s="147">
        <f t="shared" si="6"/>
        <v>2020</v>
      </c>
      <c r="C84" s="447">
        <v>44166</v>
      </c>
      <c r="D84" s="448" t="e">
        <v>#N/A</v>
      </c>
      <c r="E84" s="141">
        <v>21.089950000000002</v>
      </c>
      <c r="F84" s="449"/>
      <c r="G84" s="449">
        <v>21.089950000000002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479</v>
      </c>
      <c r="Q6" s="387" t="s">
        <v>478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381</v>
      </c>
      <c r="Q7" s="216" t="s">
        <v>382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246.274</v>
      </c>
      <c r="I39" s="12">
        <f t="shared" si="0"/>
        <v>29.808999999999997</v>
      </c>
      <c r="J39" s="12">
        <f t="shared" si="0"/>
        <v>69.37</v>
      </c>
      <c r="K39" s="12">
        <f t="shared" si="0"/>
        <v>10.808999999999997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246.274</v>
      </c>
      <c r="I51" s="12">
        <f t="shared" si="0"/>
        <v>29.808999999999997</v>
      </c>
      <c r="J51" s="12">
        <f t="shared" si="0"/>
        <v>69.37</v>
      </c>
      <c r="K51" s="12">
        <f t="shared" si="0"/>
        <v>10.808999999999997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246.274</v>
      </c>
      <c r="I63" s="12">
        <f t="shared" si="1"/>
        <v>29.808999999999997</v>
      </c>
      <c r="J63" s="12">
        <f t="shared" si="1"/>
        <v>69.37</v>
      </c>
      <c r="K63" s="12">
        <f t="shared" si="1"/>
        <v>10.808999999999997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246.274</v>
      </c>
      <c r="I75" s="12">
        <f t="shared" si="1"/>
        <v>29.808999999999997</v>
      </c>
      <c r="J75" s="12">
        <f t="shared" si="1"/>
        <v>69.37</v>
      </c>
      <c r="K75" s="12">
        <f t="shared" si="1"/>
        <v>10.808999999999997</v>
      </c>
      <c r="N75" s="12"/>
    </row>
    <row r="76" spans="1:14" x14ac:dyDescent="0.2">
      <c r="A76" s="1"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140.006</v>
      </c>
      <c r="C87" s="12">
        <v>246.274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246.274</v>
      </c>
      <c r="I87" s="12">
        <f t="shared" si="1"/>
        <v>29.808999999999997</v>
      </c>
      <c r="J87" s="12">
        <f t="shared" si="1"/>
        <v>69.37</v>
      </c>
      <c r="K87" s="12">
        <f t="shared" si="1"/>
        <v>10.808999999999997</v>
      </c>
      <c r="N87" s="12"/>
    </row>
    <row r="88" spans="1:14" x14ac:dyDescent="0.2">
      <c r="A88" s="1">
        <v>43466</v>
      </c>
      <c r="B88" s="12">
        <v>139.01300000000001</v>
      </c>
      <c r="C88" s="12">
        <v>257.892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135.98699999999999</v>
      </c>
      <c r="C89" s="12">
        <v>250.71299999999999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132.5445</v>
      </c>
      <c r="C90" s="12">
        <v>243.3947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132.06989999999999</v>
      </c>
      <c r="C91" s="12">
        <v>238.333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133.8168</v>
      </c>
      <c r="C92" s="12">
        <v>237.98339999999999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135.84829999999999</v>
      </c>
      <c r="C93" s="12">
        <v>239.5247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141.05279999999999</v>
      </c>
      <c r="C94" s="12">
        <v>238.90389999999999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142.83179999999999</v>
      </c>
      <c r="C95" s="12">
        <v>233.93180000000001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v>43709</v>
      </c>
      <c r="B96" s="12">
        <v>141.1258</v>
      </c>
      <c r="C96" s="12">
        <v>234.12139999999999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v>43739</v>
      </c>
      <c r="B97" s="12">
        <v>134.7372</v>
      </c>
      <c r="C97" s="12">
        <v>228.8124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v>43770</v>
      </c>
      <c r="B98" s="12">
        <v>139.22649999999999</v>
      </c>
      <c r="C98" s="12">
        <v>237.17920000000001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v>43800</v>
      </c>
      <c r="B99" s="12">
        <v>146.00659999999999</v>
      </c>
      <c r="C99" s="12">
        <v>247.4511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246.274</v>
      </c>
      <c r="I99" s="12">
        <f t="shared" si="2"/>
        <v>29.808999999999997</v>
      </c>
      <c r="J99" s="12">
        <f t="shared" si="2"/>
        <v>69.37</v>
      </c>
      <c r="K99" s="12">
        <f t="shared" si="2"/>
        <v>10.808999999999997</v>
      </c>
      <c r="N99" s="12"/>
    </row>
    <row r="100" spans="1:14" x14ac:dyDescent="0.2">
      <c r="A100" s="88">
        <v>43831</v>
      </c>
      <c r="B100" s="12">
        <v>144.3356</v>
      </c>
      <c r="C100" s="12">
        <v>255.91159999999999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v>43862</v>
      </c>
      <c r="B101" s="12">
        <v>140.37899999999999</v>
      </c>
      <c r="C101" s="12">
        <v>254.02189999999999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v>43891</v>
      </c>
      <c r="B102" s="12">
        <v>136.24709999999999</v>
      </c>
      <c r="C102" s="12">
        <v>246.2594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v>43922</v>
      </c>
      <c r="B103" s="12">
        <v>135.09710000000001</v>
      </c>
      <c r="C103" s="12">
        <v>241.04490000000001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v>43952</v>
      </c>
      <c r="B104" s="12">
        <v>136.5479</v>
      </c>
      <c r="C104" s="12">
        <v>240.57599999999999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v>43983</v>
      </c>
      <c r="B105" s="12">
        <v>138.40459999999999</v>
      </c>
      <c r="C105" s="12">
        <v>242.60149999999999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v>44013</v>
      </c>
      <c r="B106" s="12">
        <v>143.35749999999999</v>
      </c>
      <c r="C106" s="12">
        <v>242.56219999999999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v>44044</v>
      </c>
      <c r="B107" s="12">
        <v>145.1634</v>
      </c>
      <c r="C107" s="12">
        <v>238.18090000000001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88">
        <v>44075</v>
      </c>
      <c r="B108" s="12">
        <v>143.32939999999999</v>
      </c>
      <c r="C108" s="12">
        <v>238.2003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88">
        <v>44105</v>
      </c>
      <c r="B109" s="12">
        <v>137.04900000000001</v>
      </c>
      <c r="C109" s="12">
        <v>232.22749999999999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88">
        <v>44136</v>
      </c>
      <c r="B110" s="12">
        <v>141.64689999999999</v>
      </c>
      <c r="C110" s="12">
        <v>240.3862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148.2621</v>
      </c>
      <c r="C111" s="12">
        <v>250.78710000000001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246.274</v>
      </c>
      <c r="I111" s="71">
        <f t="shared" si="3"/>
        <v>29.808999999999997</v>
      </c>
      <c r="J111" s="71">
        <f t="shared" si="3"/>
        <v>69.37</v>
      </c>
      <c r="K111" s="71">
        <f t="shared" si="3"/>
        <v>10.808999999999997</v>
      </c>
      <c r="N111" s="12"/>
    </row>
    <row r="112" spans="1:14" x14ac:dyDescent="0.2">
      <c r="A112" s="32" t="s">
        <v>551</v>
      </c>
    </row>
    <row r="113" spans="1:6" x14ac:dyDescent="0.2">
      <c r="A113" s="32" t="s">
        <v>586</v>
      </c>
    </row>
    <row r="114" spans="1:6" x14ac:dyDescent="0.2">
      <c r="A114" s="380" t="s">
        <v>584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62</v>
      </c>
      <c r="B116">
        <v>0</v>
      </c>
      <c r="F116" s="8"/>
    </row>
    <row r="117" spans="1:6" x14ac:dyDescent="0.2">
      <c r="A117" s="2">
        <v>62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">
        <v>549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473</v>
      </c>
      <c r="Q6" s="377" t="s">
        <v>476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475</v>
      </c>
      <c r="Q7" s="375" t="s">
        <v>474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93" t="s">
        <v>473</v>
      </c>
      <c r="C28" s="494" t="s">
        <v>475</v>
      </c>
      <c r="D28" s="494" t="s">
        <v>503</v>
      </c>
      <c r="E28" s="494" t="s">
        <v>477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79">
        <f t="shared" si="2"/>
        <v>5.1005050000000001</v>
      </c>
      <c r="G77" s="43"/>
      <c r="H77" s="17"/>
    </row>
    <row r="78" spans="1:8" x14ac:dyDescent="0.2">
      <c r="A78" s="1"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79">
        <f t="shared" si="2"/>
        <v>3.5727010000000003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79">
        <f t="shared" si="2"/>
        <v>4.1297820000000005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79">
        <f t="shared" si="2"/>
        <v>4.0448399999999998</v>
      </c>
      <c r="G80" s="43"/>
      <c r="H80" s="17"/>
    </row>
    <row r="81" spans="1:8" x14ac:dyDescent="0.2">
      <c r="A81" s="1">
        <v>42856</v>
      </c>
      <c r="B81" s="6">
        <v>7.3889509999999996</v>
      </c>
      <c r="C81" s="6">
        <v>-2.891391</v>
      </c>
      <c r="D81" s="6">
        <f t="shared" si="1"/>
        <v>2.891391</v>
      </c>
      <c r="E81" s="379">
        <f t="shared" si="2"/>
        <v>4.49756</v>
      </c>
      <c r="G81" s="43"/>
      <c r="H81" s="17"/>
    </row>
    <row r="82" spans="1:8" x14ac:dyDescent="0.2">
      <c r="A82" s="1">
        <v>42887</v>
      </c>
      <c r="B82" s="6">
        <v>7.2241460000000002</v>
      </c>
      <c r="C82" s="6">
        <v>-3.15083</v>
      </c>
      <c r="D82" s="6">
        <f t="shared" si="1"/>
        <v>3.15083</v>
      </c>
      <c r="E82" s="379">
        <f t="shared" si="2"/>
        <v>4.0733160000000002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79">
        <f t="shared" si="2"/>
        <v>3.6627950000000005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79">
        <f t="shared" si="2"/>
        <v>4.4469339999999997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79">
        <f t="shared" si="2"/>
        <v>3.4636360000000002</v>
      </c>
      <c r="G85" s="43"/>
      <c r="H85" s="17"/>
    </row>
    <row r="86" spans="1:8" x14ac:dyDescent="0.2">
      <c r="A86" s="1"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79">
        <f t="shared" si="2"/>
        <v>2.6545179999999999</v>
      </c>
      <c r="G86" s="43"/>
      <c r="H86" s="17"/>
    </row>
    <row r="87" spans="1:8" x14ac:dyDescent="0.2">
      <c r="A87" s="1"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79">
        <f t="shared" si="2"/>
        <v>2.7321930000000001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79">
        <f t="shared" si="2"/>
        <v>2.799172</v>
      </c>
      <c r="G88" s="43"/>
      <c r="H88" s="17"/>
    </row>
    <row r="89" spans="1:8" x14ac:dyDescent="0.2">
      <c r="A89" s="1">
        <v>43101</v>
      </c>
      <c r="B89" s="6">
        <v>6.6708629999999998</v>
      </c>
      <c r="C89" s="6">
        <v>-3.011517</v>
      </c>
      <c r="D89" s="6">
        <f t="shared" si="1"/>
        <v>3.011517</v>
      </c>
      <c r="E89" s="379">
        <f t="shared" si="2"/>
        <v>3.6593459999999998</v>
      </c>
      <c r="G89" s="43"/>
      <c r="H89" s="17"/>
    </row>
    <row r="90" spans="1:8" x14ac:dyDescent="0.2">
      <c r="A90" s="1">
        <v>43132</v>
      </c>
      <c r="B90" s="6">
        <v>5.8876819999999999</v>
      </c>
      <c r="C90" s="6">
        <v>-3.15124</v>
      </c>
      <c r="D90" s="6">
        <f t="shared" si="1"/>
        <v>3.15124</v>
      </c>
      <c r="E90" s="379">
        <f t="shared" si="2"/>
        <v>2.7364419999999998</v>
      </c>
      <c r="G90" s="43"/>
      <c r="H90" s="17"/>
    </row>
    <row r="91" spans="1:8" x14ac:dyDescent="0.2">
      <c r="A91" s="1"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79">
        <f t="shared" si="2"/>
        <v>2.7159480000000005</v>
      </c>
      <c r="G91" s="43"/>
      <c r="H91" s="17"/>
    </row>
    <row r="92" spans="1:8" x14ac:dyDescent="0.2">
      <c r="A92" s="1"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79">
        <f t="shared" si="2"/>
        <v>2.6340850000000002</v>
      </c>
      <c r="G92" s="43"/>
      <c r="H92" s="17"/>
    </row>
    <row r="93" spans="1:8" x14ac:dyDescent="0.2">
      <c r="A93" s="1"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79">
        <f t="shared" ref="E93:E124" si="3">+C93+B93</f>
        <v>2.7117259999999996</v>
      </c>
      <c r="G93" s="43"/>
      <c r="H93" s="17"/>
    </row>
    <row r="94" spans="1:8" x14ac:dyDescent="0.2">
      <c r="A94" s="1"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79">
        <f t="shared" si="3"/>
        <v>2.9052759999999997</v>
      </c>
      <c r="G94" s="43"/>
      <c r="H94" s="17"/>
    </row>
    <row r="95" spans="1:8" x14ac:dyDescent="0.2">
      <c r="A95" s="1"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79">
        <f t="shared" si="3"/>
        <v>2.3488300000000004</v>
      </c>
      <c r="G95" s="43"/>
      <c r="H95" s="17"/>
    </row>
    <row r="96" spans="1:8" x14ac:dyDescent="0.2">
      <c r="A96" s="1"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79">
        <f t="shared" si="3"/>
        <v>3.3887049999999999</v>
      </c>
      <c r="G96" s="43"/>
      <c r="H96" s="17"/>
    </row>
    <row r="97" spans="1:8" x14ac:dyDescent="0.2">
      <c r="A97" s="1">
        <v>43344</v>
      </c>
      <c r="B97" s="6">
        <v>5.4730999999999996</v>
      </c>
      <c r="C97" s="6">
        <v>-3.199719</v>
      </c>
      <c r="D97" s="6">
        <f t="shared" si="4"/>
        <v>3.199719</v>
      </c>
      <c r="E97" s="379">
        <f t="shared" si="3"/>
        <v>2.2733809999999997</v>
      </c>
      <c r="G97" s="43"/>
      <c r="H97" s="17"/>
    </row>
    <row r="98" spans="1:8" x14ac:dyDescent="0.2">
      <c r="A98" s="1"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79">
        <f t="shared" si="3"/>
        <v>1.3990339999999999</v>
      </c>
      <c r="G98" s="43"/>
      <c r="H98" s="17"/>
    </row>
    <row r="99" spans="1:8" x14ac:dyDescent="0.2">
      <c r="A99" s="1">
        <v>43405</v>
      </c>
      <c r="B99" s="6">
        <v>4.8805170000000002</v>
      </c>
      <c r="C99" s="6">
        <v>-4.3360149999999997</v>
      </c>
      <c r="D99" s="6">
        <f t="shared" si="4"/>
        <v>4.3360149999999997</v>
      </c>
      <c r="E99" s="379">
        <f t="shared" si="3"/>
        <v>0.54450200000000049</v>
      </c>
      <c r="G99" s="43"/>
      <c r="H99" s="17"/>
    </row>
    <row r="100" spans="1:8" x14ac:dyDescent="0.2">
      <c r="A100" s="1">
        <v>43435</v>
      </c>
      <c r="B100" s="6">
        <v>4.5876470319999996</v>
      </c>
      <c r="C100" s="6">
        <v>-3.8153549346000002</v>
      </c>
      <c r="D100" s="6">
        <f t="shared" si="4"/>
        <v>3.8153549346000002</v>
      </c>
      <c r="E100" s="379">
        <f t="shared" si="3"/>
        <v>0.77229209739999938</v>
      </c>
      <c r="G100" s="43"/>
      <c r="H100" s="17"/>
    </row>
    <row r="101" spans="1:8" x14ac:dyDescent="0.2">
      <c r="A101" s="1">
        <v>43466</v>
      </c>
      <c r="B101" s="6">
        <v>5.1053870968000004</v>
      </c>
      <c r="C101" s="6">
        <v>-3.6657139710000002</v>
      </c>
      <c r="D101" s="6">
        <f t="shared" si="4"/>
        <v>3.6657139710000002</v>
      </c>
      <c r="E101" s="379">
        <f t="shared" si="3"/>
        <v>1.4396731258000002</v>
      </c>
      <c r="G101" s="43"/>
      <c r="H101" s="17"/>
    </row>
    <row r="102" spans="1:8" x14ac:dyDescent="0.2">
      <c r="A102" s="1">
        <v>43497</v>
      </c>
      <c r="B102" s="6">
        <v>3.6292499999999999</v>
      </c>
      <c r="C102" s="6">
        <v>-3.3373265285999998</v>
      </c>
      <c r="D102" s="6">
        <f t="shared" si="4"/>
        <v>3.3373265285999998</v>
      </c>
      <c r="E102" s="379">
        <f t="shared" si="3"/>
        <v>0.29192347140000008</v>
      </c>
      <c r="G102" s="43"/>
      <c r="H102" s="17"/>
    </row>
    <row r="103" spans="1:8" x14ac:dyDescent="0.2">
      <c r="A103" s="1">
        <v>43525</v>
      </c>
      <c r="B103" s="6">
        <v>4.9694919999999998</v>
      </c>
      <c r="C103" s="6">
        <v>-3.425513</v>
      </c>
      <c r="D103" s="6">
        <f t="shared" si="4"/>
        <v>3.425513</v>
      </c>
      <c r="E103" s="379">
        <f t="shared" si="3"/>
        <v>1.5439789999999998</v>
      </c>
      <c r="G103" s="43"/>
      <c r="H103" s="17"/>
    </row>
    <row r="104" spans="1:8" x14ac:dyDescent="0.2">
      <c r="A104" s="1">
        <v>43556</v>
      </c>
      <c r="B104" s="6">
        <v>4.7739789999999998</v>
      </c>
      <c r="C104" s="6">
        <v>-3.419127</v>
      </c>
      <c r="D104" s="6">
        <f t="shared" si="4"/>
        <v>3.419127</v>
      </c>
      <c r="E104" s="379">
        <f t="shared" si="3"/>
        <v>1.3548519999999997</v>
      </c>
      <c r="G104" s="43"/>
      <c r="H104" s="17"/>
    </row>
    <row r="105" spans="1:8" x14ac:dyDescent="0.2">
      <c r="A105" s="1">
        <v>43586</v>
      </c>
      <c r="B105" s="6">
        <v>4.9001080000000004</v>
      </c>
      <c r="C105" s="6">
        <v>-3.4050229999999999</v>
      </c>
      <c r="D105" s="6">
        <f t="shared" si="4"/>
        <v>3.4050229999999999</v>
      </c>
      <c r="E105" s="379">
        <f t="shared" si="3"/>
        <v>1.4950850000000004</v>
      </c>
      <c r="G105" s="43"/>
      <c r="H105" s="17"/>
    </row>
    <row r="106" spans="1:8" x14ac:dyDescent="0.2">
      <c r="A106" s="1">
        <v>43617</v>
      </c>
      <c r="B106" s="6">
        <v>4.7166389999999998</v>
      </c>
      <c r="C106" s="6">
        <v>-3.408658</v>
      </c>
      <c r="D106" s="6">
        <f t="shared" si="4"/>
        <v>3.408658</v>
      </c>
      <c r="E106" s="379">
        <f t="shared" si="3"/>
        <v>1.3079809999999998</v>
      </c>
      <c r="G106" s="43"/>
      <c r="H106" s="17"/>
    </row>
    <row r="107" spans="1:8" x14ac:dyDescent="0.2">
      <c r="A107" s="1">
        <v>43647</v>
      </c>
      <c r="B107" s="6">
        <v>4.7913959999999998</v>
      </c>
      <c r="C107" s="6">
        <v>-3.3539439999999998</v>
      </c>
      <c r="D107" s="6">
        <f t="shared" si="4"/>
        <v>3.3539439999999998</v>
      </c>
      <c r="E107" s="379">
        <f t="shared" si="3"/>
        <v>1.437452</v>
      </c>
      <c r="G107" s="43"/>
      <c r="H107" s="17"/>
    </row>
    <row r="108" spans="1:8" x14ac:dyDescent="0.2">
      <c r="A108" s="1">
        <v>43678</v>
      </c>
      <c r="B108" s="6">
        <v>5.001125</v>
      </c>
      <c r="C108" s="6">
        <v>-3.5609099999999998</v>
      </c>
      <c r="D108" s="6">
        <f t="shared" si="4"/>
        <v>3.5609099999999998</v>
      </c>
      <c r="E108" s="379">
        <f t="shared" si="3"/>
        <v>1.4402150000000002</v>
      </c>
      <c r="G108" s="43"/>
      <c r="H108" s="17"/>
    </row>
    <row r="109" spans="1:8" x14ac:dyDescent="0.2">
      <c r="A109" s="1">
        <v>43709</v>
      </c>
      <c r="B109" s="6">
        <v>4.6482559999999999</v>
      </c>
      <c r="C109" s="6">
        <v>-3.8179210000000001</v>
      </c>
      <c r="D109" s="6">
        <f t="shared" si="4"/>
        <v>3.8179210000000001</v>
      </c>
      <c r="E109" s="379">
        <f t="shared" si="3"/>
        <v>0.83033499999999982</v>
      </c>
      <c r="G109" s="43"/>
      <c r="H109" s="17"/>
    </row>
    <row r="110" spans="1:8" x14ac:dyDescent="0.2">
      <c r="A110" s="1">
        <v>43739</v>
      </c>
      <c r="B110" s="6">
        <v>4.2519619999999998</v>
      </c>
      <c r="C110" s="6">
        <v>-3.8298230000000002</v>
      </c>
      <c r="D110" s="6">
        <f t="shared" si="4"/>
        <v>3.8298230000000002</v>
      </c>
      <c r="E110" s="379">
        <f t="shared" si="3"/>
        <v>0.4221389999999996</v>
      </c>
      <c r="G110" s="43"/>
      <c r="H110" s="17"/>
    </row>
    <row r="111" spans="1:8" x14ac:dyDescent="0.2">
      <c r="A111" s="1">
        <v>43770</v>
      </c>
      <c r="B111" s="6">
        <v>4.3373540000000004</v>
      </c>
      <c r="C111" s="6">
        <v>-4.2918269999999996</v>
      </c>
      <c r="D111" s="6">
        <f t="shared" si="4"/>
        <v>4.2918269999999996</v>
      </c>
      <c r="E111" s="379">
        <f t="shared" si="3"/>
        <v>4.5527000000000761E-2</v>
      </c>
      <c r="G111" s="43"/>
      <c r="H111" s="17"/>
    </row>
    <row r="112" spans="1:8" x14ac:dyDescent="0.2">
      <c r="A112" s="1">
        <v>43800</v>
      </c>
      <c r="B112" s="6">
        <v>4.6402549999999998</v>
      </c>
      <c r="C112" s="6">
        <v>-4.8825669999999999</v>
      </c>
      <c r="D112" s="6">
        <f t="shared" si="4"/>
        <v>4.8825669999999999</v>
      </c>
      <c r="E112" s="379">
        <f t="shared" si="3"/>
        <v>-0.24231200000000008</v>
      </c>
      <c r="G112" s="43"/>
      <c r="H112" s="17"/>
    </row>
    <row r="113" spans="1:8" x14ac:dyDescent="0.2">
      <c r="A113" s="1">
        <v>43831</v>
      </c>
      <c r="B113" s="6">
        <v>4.5084299999999997</v>
      </c>
      <c r="C113" s="6">
        <v>-4.242159</v>
      </c>
      <c r="D113" s="6">
        <f t="shared" si="4"/>
        <v>4.242159</v>
      </c>
      <c r="E113" s="379">
        <f t="shared" si="3"/>
        <v>0.2662709999999997</v>
      </c>
      <c r="G113" s="43"/>
      <c r="H113" s="17"/>
    </row>
    <row r="114" spans="1:8" x14ac:dyDescent="0.2">
      <c r="A114" s="1">
        <v>43862</v>
      </c>
      <c r="B114" s="6">
        <v>4.3876239999999997</v>
      </c>
      <c r="C114" s="6">
        <v>-4.47628</v>
      </c>
      <c r="D114" s="6">
        <f t="shared" si="4"/>
        <v>4.47628</v>
      </c>
      <c r="E114" s="379">
        <f t="shared" si="3"/>
        <v>-8.865600000000029E-2</v>
      </c>
      <c r="G114" s="43"/>
      <c r="H114" s="17"/>
    </row>
    <row r="115" spans="1:8" x14ac:dyDescent="0.2">
      <c r="A115" s="1">
        <v>43891</v>
      </c>
      <c r="B115" s="6">
        <v>4.838743</v>
      </c>
      <c r="C115" s="6">
        <v>-4.4359719999999996</v>
      </c>
      <c r="D115" s="6">
        <f t="shared" si="4"/>
        <v>4.4359719999999996</v>
      </c>
      <c r="E115" s="379">
        <f t="shared" si="3"/>
        <v>0.40277100000000043</v>
      </c>
      <c r="G115" s="43"/>
      <c r="H115" s="17"/>
    </row>
    <row r="116" spans="1:8" x14ac:dyDescent="0.2">
      <c r="A116" s="1">
        <v>43922</v>
      </c>
      <c r="B116" s="6">
        <v>4.9153450000000003</v>
      </c>
      <c r="C116" s="6">
        <v>-4.6744820000000002</v>
      </c>
      <c r="D116" s="6">
        <f t="shared" si="4"/>
        <v>4.6744820000000002</v>
      </c>
      <c r="E116" s="379">
        <f t="shared" si="3"/>
        <v>0.24086300000000005</v>
      </c>
      <c r="G116" s="43"/>
      <c r="H116" s="17"/>
    </row>
    <row r="117" spans="1:8" x14ac:dyDescent="0.2">
      <c r="A117" s="1">
        <v>43952</v>
      </c>
      <c r="B117" s="6">
        <v>5.0904280000000002</v>
      </c>
      <c r="C117" s="6">
        <v>-4.7681009999999997</v>
      </c>
      <c r="D117" s="6">
        <f t="shared" si="4"/>
        <v>4.7681009999999997</v>
      </c>
      <c r="E117" s="379">
        <f t="shared" si="3"/>
        <v>0.32232700000000047</v>
      </c>
      <c r="G117" s="43"/>
      <c r="H117" s="17"/>
    </row>
    <row r="118" spans="1:8" x14ac:dyDescent="0.2">
      <c r="A118" s="1">
        <v>43983</v>
      </c>
      <c r="B118" s="6">
        <v>4.594131</v>
      </c>
      <c r="C118" s="6">
        <v>-4.4475449999999999</v>
      </c>
      <c r="D118" s="6">
        <f t="shared" si="4"/>
        <v>4.4475449999999999</v>
      </c>
      <c r="E118" s="379">
        <f t="shared" si="3"/>
        <v>0.14658600000000011</v>
      </c>
      <c r="G118" s="43"/>
      <c r="H118" s="17"/>
    </row>
    <row r="119" spans="1:8" x14ac:dyDescent="0.2">
      <c r="A119" s="1">
        <v>44013</v>
      </c>
      <c r="B119" s="6">
        <v>4.6465699999999996</v>
      </c>
      <c r="C119" s="6">
        <v>-4.2919150000000004</v>
      </c>
      <c r="D119" s="6">
        <f t="shared" si="4"/>
        <v>4.2919150000000004</v>
      </c>
      <c r="E119" s="379">
        <f t="shared" si="3"/>
        <v>0.35465499999999928</v>
      </c>
      <c r="G119" s="43"/>
      <c r="H119" s="17"/>
    </row>
    <row r="120" spans="1:8" x14ac:dyDescent="0.2">
      <c r="A120" s="1">
        <v>44044</v>
      </c>
      <c r="B120" s="6">
        <v>4.8524149999999997</v>
      </c>
      <c r="C120" s="6">
        <v>-4.4103960000000004</v>
      </c>
      <c r="D120" s="6">
        <f t="shared" si="4"/>
        <v>4.4103960000000004</v>
      </c>
      <c r="E120" s="379">
        <f t="shared" si="3"/>
        <v>0.44201899999999927</v>
      </c>
      <c r="G120" s="43"/>
      <c r="H120" s="17"/>
    </row>
    <row r="121" spans="1:8" x14ac:dyDescent="0.2">
      <c r="A121" s="1">
        <v>44075</v>
      </c>
      <c r="B121" s="6">
        <v>4.6273989999999996</v>
      </c>
      <c r="C121" s="6">
        <v>-4.8050439999999996</v>
      </c>
      <c r="D121" s="6">
        <f t="shared" si="4"/>
        <v>4.8050439999999996</v>
      </c>
      <c r="E121" s="379">
        <f t="shared" si="3"/>
        <v>-0.17764500000000005</v>
      </c>
      <c r="G121" s="43"/>
      <c r="H121" s="17"/>
    </row>
    <row r="122" spans="1:8" x14ac:dyDescent="0.2">
      <c r="A122" s="1">
        <v>44105</v>
      </c>
      <c r="B122" s="6">
        <v>4.4720069999999996</v>
      </c>
      <c r="C122" s="6">
        <v>-5.0667799999999996</v>
      </c>
      <c r="D122" s="6">
        <f t="shared" si="4"/>
        <v>5.0667799999999996</v>
      </c>
      <c r="E122" s="379">
        <f t="shared" si="3"/>
        <v>-0.594773</v>
      </c>
      <c r="G122" s="43"/>
      <c r="H122" s="17"/>
    </row>
    <row r="123" spans="1:8" x14ac:dyDescent="0.2">
      <c r="A123" s="1">
        <v>44136</v>
      </c>
      <c r="B123" s="6">
        <v>4.2876649999999996</v>
      </c>
      <c r="C123" s="6">
        <v>-5.1646099999999997</v>
      </c>
      <c r="D123" s="6">
        <f t="shared" si="4"/>
        <v>5.1646099999999997</v>
      </c>
      <c r="E123" s="379">
        <f t="shared" si="3"/>
        <v>-0.87694500000000009</v>
      </c>
      <c r="G123" s="43"/>
      <c r="H123" s="17"/>
    </row>
    <row r="124" spans="1:8" x14ac:dyDescent="0.2">
      <c r="A124" s="1">
        <v>44166</v>
      </c>
      <c r="B124" s="6">
        <v>4.3431509999999998</v>
      </c>
      <c r="C124" s="6">
        <v>-5.602576</v>
      </c>
      <c r="D124" s="6">
        <f t="shared" si="4"/>
        <v>5.602576</v>
      </c>
      <c r="E124" s="379">
        <f t="shared" si="3"/>
        <v>-1.2594250000000002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">
        <v>551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74</v>
      </c>
      <c r="B130">
        <v>0</v>
      </c>
    </row>
    <row r="131" spans="1:2" x14ac:dyDescent="0.2">
      <c r="A131" s="17">
        <v>74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248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252</v>
      </c>
      <c r="S7" s="235" t="s">
        <v>249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253</v>
      </c>
      <c r="S8" s="299" t="s">
        <v>250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254</v>
      </c>
      <c r="S9" s="299" t="s">
        <v>251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461</v>
      </c>
      <c r="S10" s="344" t="s">
        <v>244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66" t="s">
        <v>61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255</v>
      </c>
      <c r="D26" s="321">
        <v>1.2727268223999999</v>
      </c>
      <c r="E26" s="6">
        <v>1.4260384493</v>
      </c>
      <c r="F26" s="6">
        <v>1.7065452986</v>
      </c>
      <c r="G26" s="6">
        <v>1.9821230188000001</v>
      </c>
      <c r="H26" s="6">
        <v>2.1869707376999998</v>
      </c>
      <c r="I26" s="6"/>
      <c r="J26" s="6">
        <f t="shared" ref="J26:M27" si="0">E26-D26</f>
        <v>0.15331162690000011</v>
      </c>
      <c r="K26" s="6">
        <f t="shared" si="0"/>
        <v>0.28050684930000003</v>
      </c>
      <c r="L26" s="6">
        <f t="shared" si="0"/>
        <v>0.27557772020000004</v>
      </c>
      <c r="M26" s="6">
        <f t="shared" si="0"/>
        <v>0.20484771889999975</v>
      </c>
    </row>
    <row r="27" spans="2:13" x14ac:dyDescent="0.25">
      <c r="C27" s="142" t="s">
        <v>252</v>
      </c>
      <c r="D27" s="6">
        <v>1.1661939098</v>
      </c>
      <c r="E27" s="6">
        <v>1.2359809725999999</v>
      </c>
      <c r="F27" s="6">
        <v>1.393827463</v>
      </c>
      <c r="G27" s="6">
        <v>1.554751811</v>
      </c>
      <c r="H27" s="6">
        <v>1.6264883306</v>
      </c>
      <c r="I27" s="6"/>
      <c r="J27" s="6">
        <f t="shared" si="0"/>
        <v>6.978706279999991E-2</v>
      </c>
      <c r="K27" s="6">
        <f t="shared" si="0"/>
        <v>0.15784649040000009</v>
      </c>
      <c r="L27" s="6">
        <f t="shared" si="0"/>
        <v>0.16092434799999999</v>
      </c>
      <c r="M27" s="6">
        <f t="shared" si="0"/>
        <v>7.1736519599999937E-2</v>
      </c>
    </row>
    <row r="28" spans="2:13" x14ac:dyDescent="0.25">
      <c r="C28" s="142" t="s">
        <v>253</v>
      </c>
      <c r="D28" s="6">
        <v>0.63657878689000003</v>
      </c>
      <c r="E28" s="6">
        <v>0.66760292329000004</v>
      </c>
      <c r="F28" s="6">
        <v>0.74752031503000005</v>
      </c>
      <c r="G28" s="6">
        <v>0.83310191288000002</v>
      </c>
      <c r="H28" s="6">
        <v>0.86810778797999999</v>
      </c>
      <c r="I28" s="6"/>
      <c r="J28" s="6">
        <f t="shared" ref="J28:M29" si="1">E28-D28</f>
        <v>3.1024136400000013E-2</v>
      </c>
      <c r="K28" s="6">
        <f t="shared" si="1"/>
        <v>7.991739174000001E-2</v>
      </c>
      <c r="L28" s="6">
        <f t="shared" si="1"/>
        <v>8.5581597849999969E-2</v>
      </c>
      <c r="M28" s="6">
        <f t="shared" si="1"/>
        <v>3.5005875099999972E-2</v>
      </c>
    </row>
    <row r="29" spans="2:13" x14ac:dyDescent="0.25">
      <c r="C29" s="143" t="s">
        <v>254</v>
      </c>
      <c r="D29" s="66">
        <v>0.43367212295000002</v>
      </c>
      <c r="E29" s="66">
        <v>0.45312288219000002</v>
      </c>
      <c r="F29" s="66">
        <v>0.50122198356000003</v>
      </c>
      <c r="G29" s="66">
        <v>0.55355838849000005</v>
      </c>
      <c r="H29" s="66">
        <v>0.57262704671999998</v>
      </c>
      <c r="I29" s="66"/>
      <c r="J29" s="66">
        <f t="shared" si="1"/>
        <v>1.9450759240000004E-2</v>
      </c>
      <c r="K29" s="66">
        <f t="shared" si="1"/>
        <v>4.8099101370000008E-2</v>
      </c>
      <c r="L29" s="66">
        <f t="shared" si="1"/>
        <v>5.2336404930000024E-2</v>
      </c>
      <c r="M29" s="66">
        <f t="shared" si="1"/>
        <v>1.9068658229999924E-2</v>
      </c>
    </row>
    <row r="30" spans="2:13" x14ac:dyDescent="0.25">
      <c r="C30" s="126" t="s">
        <v>235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4.3491150601899999</v>
      </c>
      <c r="G30" s="12">
        <f t="shared" si="2"/>
        <v>4.9235351311700004</v>
      </c>
      <c r="H30" s="12">
        <f t="shared" si="2"/>
        <v>5.254193903</v>
      </c>
      <c r="I30"/>
      <c r="J30" s="12">
        <f>+SUM(J26:J29)</f>
        <v>0.27357358534000004</v>
      </c>
      <c r="K30" s="12">
        <f t="shared" ref="K30:M30" si="3">+SUM(K26:K29)</f>
        <v>0.5663698328100002</v>
      </c>
      <c r="L30" s="12">
        <f t="shared" si="3"/>
        <v>0.57442007098000003</v>
      </c>
      <c r="M30" s="12">
        <f t="shared" si="3"/>
        <v>0.33065877182999959</v>
      </c>
    </row>
    <row r="31" spans="2:13" x14ac:dyDescent="0.25">
      <c r="C31" s="367" t="s">
        <v>551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266</v>
      </c>
      <c r="E35" s="147" t="s">
        <v>242</v>
      </c>
      <c r="F35" s="472" t="s">
        <v>241</v>
      </c>
      <c r="G35" s="472" t="s">
        <v>498</v>
      </c>
    </row>
    <row r="36" spans="2:8" x14ac:dyDescent="0.25">
      <c r="B36" s="147">
        <f t="shared" ref="B36:B83" si="4">YEAR(C36)</f>
        <v>2017</v>
      </c>
      <c r="C36" s="447">
        <v>42736</v>
      </c>
      <c r="D36" s="487">
        <v>3.395032</v>
      </c>
      <c r="E36" s="136" t="e">
        <v>#N/A</v>
      </c>
      <c r="F36" s="486"/>
      <c r="G36" s="486">
        <v>3.395032</v>
      </c>
      <c r="H36" s="138"/>
    </row>
    <row r="37" spans="2:8" x14ac:dyDescent="0.25">
      <c r="B37" s="147">
        <f t="shared" si="4"/>
        <v>2017</v>
      </c>
      <c r="C37" s="447">
        <v>42767</v>
      </c>
      <c r="D37" s="487">
        <v>3.6327859999999998</v>
      </c>
      <c r="E37" s="136" t="e">
        <v>#N/A</v>
      </c>
      <c r="F37" s="486">
        <f t="shared" ref="F37:F46" si="5">AVERAGEIF($B$36:$B$97,B37,$G$36:$G$97)</f>
        <v>3.7820607499999999</v>
      </c>
      <c r="G37" s="486">
        <v>3.6327859999999998</v>
      </c>
      <c r="H37" s="138"/>
    </row>
    <row r="38" spans="2:8" x14ac:dyDescent="0.25">
      <c r="B38" s="147">
        <f t="shared" si="4"/>
        <v>2017</v>
      </c>
      <c r="C38" s="447">
        <v>42795</v>
      </c>
      <c r="D38" s="487">
        <v>3.6852580000000001</v>
      </c>
      <c r="E38" s="136" t="e">
        <v>#N/A</v>
      </c>
      <c r="F38" s="486">
        <f t="shared" si="5"/>
        <v>3.7820607499999999</v>
      </c>
      <c r="G38" s="486">
        <v>3.6852580000000001</v>
      </c>
      <c r="H38" s="138"/>
    </row>
    <row r="39" spans="2:8" x14ac:dyDescent="0.25">
      <c r="B39" s="147">
        <f t="shared" si="4"/>
        <v>2017</v>
      </c>
      <c r="C39" s="447">
        <v>42826</v>
      </c>
      <c r="D39" s="487">
        <v>3.6822330000000001</v>
      </c>
      <c r="E39" s="136" t="e">
        <v>#N/A</v>
      </c>
      <c r="F39" s="486">
        <f t="shared" si="5"/>
        <v>3.7820607499999999</v>
      </c>
      <c r="G39" s="486">
        <v>3.6822330000000001</v>
      </c>
      <c r="H39" s="138"/>
    </row>
    <row r="40" spans="2:8" x14ac:dyDescent="0.25">
      <c r="B40" s="147">
        <f t="shared" si="4"/>
        <v>2017</v>
      </c>
      <c r="C40" s="447">
        <v>42856</v>
      </c>
      <c r="D40" s="487">
        <v>3.7710970000000001</v>
      </c>
      <c r="E40" s="136" t="e">
        <v>#N/A</v>
      </c>
      <c r="F40" s="486">
        <f t="shared" si="5"/>
        <v>3.7820607499999999</v>
      </c>
      <c r="G40" s="486">
        <v>3.7710970000000001</v>
      </c>
      <c r="H40" s="138"/>
    </row>
    <row r="41" spans="2:8" x14ac:dyDescent="0.25">
      <c r="B41" s="147">
        <f t="shared" si="4"/>
        <v>2017</v>
      </c>
      <c r="C41" s="447">
        <v>42887</v>
      </c>
      <c r="D41" s="487">
        <v>3.8073000000000001</v>
      </c>
      <c r="E41" s="136" t="e">
        <v>#N/A</v>
      </c>
      <c r="F41" s="486">
        <f t="shared" si="5"/>
        <v>3.7820607499999999</v>
      </c>
      <c r="G41" s="486">
        <v>3.8073000000000001</v>
      </c>
      <c r="H41" s="138"/>
    </row>
    <row r="42" spans="2:8" x14ac:dyDescent="0.25">
      <c r="B42" s="147">
        <f t="shared" si="4"/>
        <v>2017</v>
      </c>
      <c r="C42" s="447">
        <v>42917</v>
      </c>
      <c r="D42" s="487">
        <v>3.8220969999999999</v>
      </c>
      <c r="E42" s="136" t="e">
        <v>#N/A</v>
      </c>
      <c r="F42" s="486">
        <f t="shared" si="5"/>
        <v>3.7820607499999999</v>
      </c>
      <c r="G42" s="486">
        <v>3.8220969999999999</v>
      </c>
      <c r="H42" s="138"/>
    </row>
    <row r="43" spans="2:8" x14ac:dyDescent="0.25">
      <c r="B43" s="147">
        <f t="shared" si="4"/>
        <v>2017</v>
      </c>
      <c r="C43" s="447">
        <v>42948</v>
      </c>
      <c r="D43" s="487">
        <v>3.7635160000000001</v>
      </c>
      <c r="E43" s="136" t="e">
        <v>#N/A</v>
      </c>
      <c r="F43" s="486">
        <f t="shared" si="5"/>
        <v>3.7820607499999999</v>
      </c>
      <c r="G43" s="486">
        <v>3.7635160000000001</v>
      </c>
      <c r="H43" s="138"/>
    </row>
    <row r="44" spans="2:8" x14ac:dyDescent="0.25">
      <c r="B44" s="147">
        <f t="shared" si="4"/>
        <v>2017</v>
      </c>
      <c r="C44" s="447">
        <v>42979</v>
      </c>
      <c r="D44" s="487">
        <v>3.731033</v>
      </c>
      <c r="E44" s="136" t="e">
        <v>#N/A</v>
      </c>
      <c r="F44" s="486">
        <f t="shared" si="5"/>
        <v>3.7820607499999999</v>
      </c>
      <c r="G44" s="486">
        <v>3.731033</v>
      </c>
      <c r="H44" s="138"/>
    </row>
    <row r="45" spans="2:8" x14ac:dyDescent="0.25">
      <c r="B45" s="147">
        <f t="shared" si="4"/>
        <v>2017</v>
      </c>
      <c r="C45" s="447">
        <v>43009</v>
      </c>
      <c r="D45" s="487">
        <v>4.0197419999999999</v>
      </c>
      <c r="E45" s="136" t="e">
        <v>#N/A</v>
      </c>
      <c r="F45" s="486">
        <f t="shared" si="5"/>
        <v>3.7820607499999999</v>
      </c>
      <c r="G45" s="486">
        <v>4.0197419999999999</v>
      </c>
      <c r="H45" s="138"/>
    </row>
    <row r="46" spans="2:8" x14ac:dyDescent="0.25">
      <c r="B46" s="147">
        <f t="shared" si="4"/>
        <v>2017</v>
      </c>
      <c r="C46" s="447">
        <v>43040</v>
      </c>
      <c r="D46" s="487">
        <v>4.1056670000000004</v>
      </c>
      <c r="E46" s="136" t="e">
        <v>#N/A</v>
      </c>
      <c r="F46" s="486">
        <f t="shared" si="5"/>
        <v>3.7820607499999999</v>
      </c>
      <c r="G46" s="486">
        <v>4.1056670000000004</v>
      </c>
      <c r="H46" s="138"/>
    </row>
    <row r="47" spans="2:8" x14ac:dyDescent="0.25">
      <c r="B47" s="147">
        <f t="shared" si="4"/>
        <v>2017</v>
      </c>
      <c r="C47" s="447">
        <v>43070</v>
      </c>
      <c r="D47" s="487">
        <v>3.9689679999999998</v>
      </c>
      <c r="E47" s="136" t="e">
        <v>#N/A</v>
      </c>
      <c r="F47" s="486"/>
      <c r="G47" s="486">
        <v>3.9689679999999998</v>
      </c>
      <c r="H47" s="138"/>
    </row>
    <row r="48" spans="2:8" x14ac:dyDescent="0.25">
      <c r="B48" s="147">
        <f t="shared" si="4"/>
        <v>2018</v>
      </c>
      <c r="C48" s="447">
        <v>43101</v>
      </c>
      <c r="D48" s="487">
        <v>3.8246449999999999</v>
      </c>
      <c r="E48" s="136" t="e">
        <v>#N/A</v>
      </c>
      <c r="F48" s="486"/>
      <c r="G48" s="486">
        <v>3.8246449999999999</v>
      </c>
      <c r="H48" s="138"/>
    </row>
    <row r="49" spans="2:8" x14ac:dyDescent="0.25">
      <c r="B49" s="147">
        <f t="shared" si="4"/>
        <v>2018</v>
      </c>
      <c r="C49" s="447">
        <v>43132</v>
      </c>
      <c r="D49" s="487">
        <v>4.02325</v>
      </c>
      <c r="E49" s="136" t="e">
        <v>#N/A</v>
      </c>
      <c r="F49" s="486">
        <f t="shared" ref="F49:F58" si="6">AVERAGEIF($B$36:$B$97,B49,$G$36:$G$97)</f>
        <v>4.347538118250001</v>
      </c>
      <c r="G49" s="486">
        <v>4.02325</v>
      </c>
      <c r="H49" s="138"/>
    </row>
    <row r="50" spans="2:8" x14ac:dyDescent="0.25">
      <c r="B50" s="147">
        <f t="shared" si="4"/>
        <v>2018</v>
      </c>
      <c r="C50" s="447">
        <v>43160</v>
      </c>
      <c r="D50" s="487">
        <v>4.1732259999999997</v>
      </c>
      <c r="E50" s="136" t="e">
        <v>#N/A</v>
      </c>
      <c r="F50" s="486">
        <f t="shared" si="6"/>
        <v>4.347538118250001</v>
      </c>
      <c r="G50" s="486">
        <v>4.1732259999999997</v>
      </c>
      <c r="H50" s="138"/>
    </row>
    <row r="51" spans="2:8" x14ac:dyDescent="0.25">
      <c r="B51" s="147">
        <f t="shared" si="4"/>
        <v>2018</v>
      </c>
      <c r="C51" s="447">
        <v>43191</v>
      </c>
      <c r="D51" s="487">
        <v>4.2598330000000004</v>
      </c>
      <c r="E51" s="136" t="e">
        <v>#N/A</v>
      </c>
      <c r="F51" s="486">
        <f t="shared" si="6"/>
        <v>4.347538118250001</v>
      </c>
      <c r="G51" s="486">
        <v>4.2598330000000004</v>
      </c>
      <c r="H51" s="138"/>
    </row>
    <row r="52" spans="2:8" x14ac:dyDescent="0.25">
      <c r="B52" s="147">
        <f t="shared" si="4"/>
        <v>2018</v>
      </c>
      <c r="C52" s="447">
        <v>43221</v>
      </c>
      <c r="D52" s="487">
        <v>4.3214839999999999</v>
      </c>
      <c r="E52" s="136" t="e">
        <v>#N/A</v>
      </c>
      <c r="F52" s="486">
        <f t="shared" si="6"/>
        <v>4.347538118250001</v>
      </c>
      <c r="G52" s="486">
        <v>4.3214839999999999</v>
      </c>
      <c r="H52" s="138"/>
    </row>
    <row r="53" spans="2:8" x14ac:dyDescent="0.25">
      <c r="B53" s="147">
        <f t="shared" si="4"/>
        <v>2018</v>
      </c>
      <c r="C53" s="447">
        <v>43252</v>
      </c>
      <c r="D53" s="487">
        <v>4.3256329999999998</v>
      </c>
      <c r="E53" s="136" t="e">
        <v>#N/A</v>
      </c>
      <c r="F53" s="486">
        <f t="shared" si="6"/>
        <v>4.347538118250001</v>
      </c>
      <c r="G53" s="486">
        <v>4.3256329999999998</v>
      </c>
      <c r="H53" s="138"/>
    </row>
    <row r="54" spans="2:8" x14ac:dyDescent="0.25">
      <c r="B54" s="147">
        <f t="shared" si="4"/>
        <v>2018</v>
      </c>
      <c r="C54" s="447">
        <v>43282</v>
      </c>
      <c r="D54" s="487">
        <v>4.4112900000000002</v>
      </c>
      <c r="E54" s="136" t="e">
        <v>#N/A</v>
      </c>
      <c r="F54" s="486">
        <f t="shared" si="6"/>
        <v>4.347538118250001</v>
      </c>
      <c r="G54" s="486">
        <v>4.4112900000000002</v>
      </c>
      <c r="H54" s="138"/>
    </row>
    <row r="55" spans="2:8" x14ac:dyDescent="0.25">
      <c r="B55" s="147">
        <f t="shared" si="4"/>
        <v>2018</v>
      </c>
      <c r="C55" s="447">
        <v>43313</v>
      </c>
      <c r="D55" s="487">
        <v>4.57</v>
      </c>
      <c r="E55" s="136" t="e">
        <v>#N/A</v>
      </c>
      <c r="F55" s="486">
        <f t="shared" si="6"/>
        <v>4.347538118250001</v>
      </c>
      <c r="G55" s="486">
        <v>4.57</v>
      </c>
      <c r="H55" s="138"/>
    </row>
    <row r="56" spans="2:8" x14ac:dyDescent="0.25">
      <c r="B56" s="147">
        <f t="shared" si="4"/>
        <v>2018</v>
      </c>
      <c r="C56" s="447">
        <v>43344</v>
      </c>
      <c r="D56" s="487">
        <v>4.6311999999999998</v>
      </c>
      <c r="E56" s="136" t="e">
        <v>#N/A</v>
      </c>
      <c r="F56" s="486">
        <f t="shared" si="6"/>
        <v>4.347538118250001</v>
      </c>
      <c r="G56" s="486">
        <v>4.6311999999999998</v>
      </c>
      <c r="H56" s="138"/>
    </row>
    <row r="57" spans="2:8" x14ac:dyDescent="0.25">
      <c r="B57" s="147">
        <f t="shared" si="4"/>
        <v>2018</v>
      </c>
      <c r="C57" s="447">
        <v>43374</v>
      </c>
      <c r="D57" s="487">
        <v>4.5804520000000002</v>
      </c>
      <c r="E57" s="136" t="e">
        <v>#N/A</v>
      </c>
      <c r="F57" s="486">
        <f t="shared" si="6"/>
        <v>4.347538118250001</v>
      </c>
      <c r="G57" s="486">
        <v>4.5804520000000002</v>
      </c>
      <c r="H57" s="138"/>
    </row>
    <row r="58" spans="2:8" x14ac:dyDescent="0.25">
      <c r="B58" s="147">
        <f t="shared" si="4"/>
        <v>2018</v>
      </c>
      <c r="C58" s="447">
        <v>43405</v>
      </c>
      <c r="D58" s="487">
        <v>4.570767</v>
      </c>
      <c r="E58" s="136" t="e">
        <v>#N/A</v>
      </c>
      <c r="F58" s="486">
        <f t="shared" si="6"/>
        <v>4.347538118250001</v>
      </c>
      <c r="G58" s="486">
        <v>4.570767</v>
      </c>
      <c r="H58" s="138"/>
    </row>
    <row r="59" spans="2:8" x14ac:dyDescent="0.25">
      <c r="B59" s="147">
        <f t="shared" si="4"/>
        <v>2018</v>
      </c>
      <c r="C59" s="447">
        <v>43435</v>
      </c>
      <c r="D59" s="487">
        <v>4.4786774190000003</v>
      </c>
      <c r="E59" s="136" t="e">
        <v>#N/A</v>
      </c>
      <c r="F59" s="486"/>
      <c r="G59" s="486">
        <v>4.4786774190000003</v>
      </c>
      <c r="H59" s="138"/>
    </row>
    <row r="60" spans="2:8" x14ac:dyDescent="0.25">
      <c r="B60" s="147">
        <f t="shared" si="4"/>
        <v>2019</v>
      </c>
      <c r="C60" s="447">
        <v>43466</v>
      </c>
      <c r="D60" s="487">
        <v>4.5679565147999996</v>
      </c>
      <c r="E60" s="136" t="e">
        <v>#N/A</v>
      </c>
      <c r="F60" s="486"/>
      <c r="G60" s="486">
        <v>4.5679565147999996</v>
      </c>
      <c r="H60" s="138"/>
    </row>
    <row r="61" spans="2:8" x14ac:dyDescent="0.25">
      <c r="B61" s="147">
        <f t="shared" si="4"/>
        <v>2019</v>
      </c>
      <c r="C61" s="447">
        <v>43497</v>
      </c>
      <c r="D61" s="487">
        <v>4.8037607786000001</v>
      </c>
      <c r="E61" s="136">
        <v>4.8037607786000001</v>
      </c>
      <c r="F61" s="486">
        <f t="shared" ref="F61:F70" si="7">AVERAGEIF($B$36:$B$97,B61,$G$36:$G$97)</f>
        <v>4.9231987744499994</v>
      </c>
      <c r="G61" s="486">
        <v>4.8037607786000001</v>
      </c>
      <c r="H61" s="138"/>
    </row>
    <row r="62" spans="2:8" x14ac:dyDescent="0.25">
      <c r="B62" s="147">
        <f t="shared" si="4"/>
        <v>2019</v>
      </c>
      <c r="C62" s="447">
        <v>43525</v>
      </c>
      <c r="D62" s="487" t="e">
        <v>#N/A</v>
      </c>
      <c r="E62" s="136">
        <v>4.8325769999999997</v>
      </c>
      <c r="F62" s="486">
        <f t="shared" si="7"/>
        <v>4.9231987744499994</v>
      </c>
      <c r="G62" s="486">
        <v>4.8325769999999997</v>
      </c>
      <c r="H62" s="138"/>
    </row>
    <row r="63" spans="2:8" x14ac:dyDescent="0.25">
      <c r="B63" s="147">
        <f t="shared" si="4"/>
        <v>2019</v>
      </c>
      <c r="C63" s="447">
        <v>43556</v>
      </c>
      <c r="D63" s="487" t="e">
        <v>#N/A</v>
      </c>
      <c r="E63" s="136">
        <v>4.8645909999999999</v>
      </c>
      <c r="F63" s="486">
        <f t="shared" si="7"/>
        <v>4.9231987744499994</v>
      </c>
      <c r="G63" s="486">
        <v>4.8645909999999999</v>
      </c>
      <c r="H63" s="138"/>
    </row>
    <row r="64" spans="2:8" x14ac:dyDescent="0.25">
      <c r="B64" s="147">
        <f t="shared" si="4"/>
        <v>2019</v>
      </c>
      <c r="C64" s="447">
        <v>43586</v>
      </c>
      <c r="D64" s="487" t="e">
        <v>#N/A</v>
      </c>
      <c r="E64" s="136">
        <v>4.8981870000000001</v>
      </c>
      <c r="F64" s="486">
        <f t="shared" si="7"/>
        <v>4.9231987744499994</v>
      </c>
      <c r="G64" s="486">
        <v>4.8981870000000001</v>
      </c>
      <c r="H64" s="138"/>
    </row>
    <row r="65" spans="2:8" x14ac:dyDescent="0.25">
      <c r="B65" s="147">
        <f t="shared" si="4"/>
        <v>2019</v>
      </c>
      <c r="C65" s="447">
        <v>43617</v>
      </c>
      <c r="D65" s="487" t="e">
        <v>#N/A</v>
      </c>
      <c r="E65" s="136">
        <v>4.86449</v>
      </c>
      <c r="F65" s="486">
        <f t="shared" si="7"/>
        <v>4.9231987744499994</v>
      </c>
      <c r="G65" s="486">
        <v>4.86449</v>
      </c>
      <c r="H65" s="138"/>
    </row>
    <row r="66" spans="2:8" x14ac:dyDescent="0.25">
      <c r="B66" s="147">
        <f t="shared" si="4"/>
        <v>2019</v>
      </c>
      <c r="C66" s="447">
        <v>43647</v>
      </c>
      <c r="D66" s="487" t="e">
        <v>#N/A</v>
      </c>
      <c r="E66" s="136">
        <v>4.9151280000000002</v>
      </c>
      <c r="F66" s="486">
        <f t="shared" si="7"/>
        <v>4.9231987744499994</v>
      </c>
      <c r="G66" s="486">
        <v>4.9151280000000002</v>
      </c>
      <c r="H66" s="138"/>
    </row>
    <row r="67" spans="2:8" x14ac:dyDescent="0.25">
      <c r="B67" s="147">
        <f t="shared" si="4"/>
        <v>2019</v>
      </c>
      <c r="C67" s="447">
        <v>43678</v>
      </c>
      <c r="D67" s="487" t="e">
        <v>#N/A</v>
      </c>
      <c r="E67" s="136">
        <v>4.9808940000000002</v>
      </c>
      <c r="F67" s="486">
        <f t="shared" si="7"/>
        <v>4.9231987744499994</v>
      </c>
      <c r="G67" s="486">
        <v>4.9808940000000002</v>
      </c>
      <c r="H67" s="138"/>
    </row>
    <row r="68" spans="2:8" x14ac:dyDescent="0.25">
      <c r="B68" s="147">
        <f t="shared" si="4"/>
        <v>2019</v>
      </c>
      <c r="C68" s="447">
        <v>43709</v>
      </c>
      <c r="D68" s="487" t="e">
        <v>#N/A</v>
      </c>
      <c r="E68" s="136">
        <v>5.0587030000000004</v>
      </c>
      <c r="F68" s="486">
        <f t="shared" si="7"/>
        <v>4.9231987744499994</v>
      </c>
      <c r="G68" s="486">
        <v>5.0587030000000004</v>
      </c>
      <c r="H68" s="138"/>
    </row>
    <row r="69" spans="2:8" x14ac:dyDescent="0.25">
      <c r="B69" s="147">
        <f t="shared" si="4"/>
        <v>2019</v>
      </c>
      <c r="C69" s="447">
        <v>43739</v>
      </c>
      <c r="D69" s="487" t="e">
        <v>#N/A</v>
      </c>
      <c r="E69" s="136">
        <v>5.1043599999999998</v>
      </c>
      <c r="F69" s="486">
        <f t="shared" si="7"/>
        <v>4.9231987744499994</v>
      </c>
      <c r="G69" s="486">
        <v>5.1043599999999998</v>
      </c>
      <c r="H69" s="138"/>
    </row>
    <row r="70" spans="2:8" x14ac:dyDescent="0.25">
      <c r="B70" s="147">
        <f t="shared" si="4"/>
        <v>2019</v>
      </c>
      <c r="C70" s="447">
        <v>43770</v>
      </c>
      <c r="D70" s="487" t="e">
        <v>#N/A</v>
      </c>
      <c r="E70" s="136">
        <v>5.1405279999999998</v>
      </c>
      <c r="F70" s="486">
        <f t="shared" si="7"/>
        <v>4.9231987744499994</v>
      </c>
      <c r="G70" s="486">
        <v>5.1405279999999998</v>
      </c>
      <c r="H70" s="138"/>
    </row>
    <row r="71" spans="2:8" x14ac:dyDescent="0.25">
      <c r="B71" s="147">
        <f t="shared" si="4"/>
        <v>2019</v>
      </c>
      <c r="C71" s="447">
        <v>43800</v>
      </c>
      <c r="D71" s="487" t="e">
        <v>#N/A</v>
      </c>
      <c r="E71" s="136">
        <v>5.0472099999999998</v>
      </c>
      <c r="F71" s="486"/>
      <c r="G71" s="486">
        <v>5.0472099999999998</v>
      </c>
      <c r="H71" s="138"/>
    </row>
    <row r="72" spans="2:8" x14ac:dyDescent="0.25">
      <c r="B72" s="147">
        <f t="shared" si="4"/>
        <v>2020</v>
      </c>
      <c r="C72" s="447">
        <v>43831</v>
      </c>
      <c r="D72" s="487" t="e">
        <v>#N/A</v>
      </c>
      <c r="E72" s="136">
        <v>5.0780849999999997</v>
      </c>
      <c r="F72" s="486"/>
      <c r="G72" s="486">
        <v>5.0780849999999997</v>
      </c>
      <c r="H72" s="138"/>
    </row>
    <row r="73" spans="2:8" x14ac:dyDescent="0.25">
      <c r="B73" s="147">
        <f t="shared" si="4"/>
        <v>2020</v>
      </c>
      <c r="C73" s="447">
        <v>43862</v>
      </c>
      <c r="D73" s="487" t="e">
        <v>#N/A</v>
      </c>
      <c r="E73" s="136">
        <v>5.0869090000000003</v>
      </c>
      <c r="F73" s="486">
        <f t="shared" ref="F73:F82" si="8">AVERAGEIF($B$36:$B$97,B73,$G$36:$G$97)</f>
        <v>5.2538725833333331</v>
      </c>
      <c r="G73" s="486">
        <v>5.0869090000000003</v>
      </c>
      <c r="H73" s="138"/>
    </row>
    <row r="74" spans="2:8" x14ac:dyDescent="0.25">
      <c r="B74" s="147">
        <f t="shared" si="4"/>
        <v>2020</v>
      </c>
      <c r="C74" s="447">
        <v>43891</v>
      </c>
      <c r="D74" s="487" t="e">
        <v>#N/A</v>
      </c>
      <c r="E74" s="136">
        <v>5.1985669999999997</v>
      </c>
      <c r="F74" s="486">
        <f t="shared" si="8"/>
        <v>5.2538725833333331</v>
      </c>
      <c r="G74" s="486">
        <v>5.1985669999999997</v>
      </c>
      <c r="H74" s="138"/>
    </row>
    <row r="75" spans="2:8" x14ac:dyDescent="0.25">
      <c r="B75" s="147">
        <f t="shared" si="4"/>
        <v>2020</v>
      </c>
      <c r="C75" s="447">
        <v>43922</v>
      </c>
      <c r="D75" s="487" t="e">
        <v>#N/A</v>
      </c>
      <c r="E75" s="136">
        <v>5.2002949999999997</v>
      </c>
      <c r="F75" s="486">
        <f t="shared" si="8"/>
        <v>5.2538725833333331</v>
      </c>
      <c r="G75" s="486">
        <v>5.2002949999999997</v>
      </c>
      <c r="H75" s="138"/>
    </row>
    <row r="76" spans="2:8" x14ac:dyDescent="0.25">
      <c r="B76" s="147">
        <f t="shared" si="4"/>
        <v>2020</v>
      </c>
      <c r="C76" s="447">
        <v>43952</v>
      </c>
      <c r="D76" s="487" t="e">
        <v>#N/A</v>
      </c>
      <c r="E76" s="136">
        <v>5.213959</v>
      </c>
      <c r="F76" s="486">
        <f t="shared" si="8"/>
        <v>5.2538725833333331</v>
      </c>
      <c r="G76" s="486">
        <v>5.213959</v>
      </c>
      <c r="H76" s="138"/>
    </row>
    <row r="77" spans="2:8" x14ac:dyDescent="0.25">
      <c r="B77" s="147">
        <f t="shared" si="4"/>
        <v>2020</v>
      </c>
      <c r="C77" s="447">
        <v>43983</v>
      </c>
      <c r="D77" s="487" t="e">
        <v>#N/A</v>
      </c>
      <c r="E77" s="136">
        <v>5.2344569999999999</v>
      </c>
      <c r="F77" s="486">
        <f t="shared" si="8"/>
        <v>5.2538725833333331</v>
      </c>
      <c r="G77" s="486">
        <v>5.2344569999999999</v>
      </c>
      <c r="H77" s="138"/>
    </row>
    <row r="78" spans="2:8" x14ac:dyDescent="0.25">
      <c r="B78" s="147">
        <f t="shared" si="4"/>
        <v>2020</v>
      </c>
      <c r="C78" s="447">
        <v>44013</v>
      </c>
      <c r="D78" s="487" t="e">
        <v>#N/A</v>
      </c>
      <c r="E78" s="136">
        <v>5.2351000000000001</v>
      </c>
      <c r="F78" s="486">
        <f t="shared" si="8"/>
        <v>5.2538725833333331</v>
      </c>
      <c r="G78" s="486">
        <v>5.2351000000000001</v>
      </c>
      <c r="H78" s="138"/>
    </row>
    <row r="79" spans="2:8" x14ac:dyDescent="0.25">
      <c r="B79" s="147">
        <f t="shared" si="4"/>
        <v>2020</v>
      </c>
      <c r="C79" s="447">
        <v>44044</v>
      </c>
      <c r="D79" s="487" t="e">
        <v>#N/A</v>
      </c>
      <c r="E79" s="136">
        <v>5.2895890000000003</v>
      </c>
      <c r="F79" s="486">
        <f t="shared" si="8"/>
        <v>5.2538725833333331</v>
      </c>
      <c r="G79" s="486">
        <v>5.2895890000000003</v>
      </c>
      <c r="H79" s="138"/>
    </row>
    <row r="80" spans="2:8" x14ac:dyDescent="0.25">
      <c r="B80" s="147">
        <f t="shared" si="4"/>
        <v>2020</v>
      </c>
      <c r="C80" s="447">
        <v>44075</v>
      </c>
      <c r="D80" s="487" t="e">
        <v>#N/A</v>
      </c>
      <c r="E80" s="136">
        <v>5.3715349999999997</v>
      </c>
      <c r="F80" s="486">
        <f t="shared" si="8"/>
        <v>5.2538725833333331</v>
      </c>
      <c r="G80" s="486">
        <v>5.3715349999999997</v>
      </c>
      <c r="H80" s="138"/>
    </row>
    <row r="81" spans="2:8" x14ac:dyDescent="0.25">
      <c r="B81" s="147">
        <f t="shared" si="4"/>
        <v>2020</v>
      </c>
      <c r="C81" s="447">
        <v>44105</v>
      </c>
      <c r="D81" s="487" t="e">
        <v>#N/A</v>
      </c>
      <c r="E81" s="136">
        <v>5.3901630000000003</v>
      </c>
      <c r="F81" s="486">
        <f t="shared" si="8"/>
        <v>5.2538725833333331</v>
      </c>
      <c r="G81" s="486">
        <v>5.3901630000000003</v>
      </c>
      <c r="H81" s="138"/>
    </row>
    <row r="82" spans="2:8" x14ac:dyDescent="0.25">
      <c r="B82" s="147">
        <f t="shared" si="4"/>
        <v>2020</v>
      </c>
      <c r="C82" s="447">
        <v>44136</v>
      </c>
      <c r="D82" s="487" t="e">
        <v>#N/A</v>
      </c>
      <c r="E82" s="136">
        <v>5.4254300000000004</v>
      </c>
      <c r="F82" s="486">
        <f t="shared" si="8"/>
        <v>5.2538725833333331</v>
      </c>
      <c r="G82" s="486">
        <v>5.4254300000000004</v>
      </c>
      <c r="H82" s="138"/>
    </row>
    <row r="83" spans="2:8" x14ac:dyDescent="0.25">
      <c r="B83" s="147">
        <f t="shared" si="4"/>
        <v>2020</v>
      </c>
      <c r="C83" s="447">
        <v>44166</v>
      </c>
      <c r="D83" s="487" t="e">
        <v>#N/A</v>
      </c>
      <c r="E83" s="136">
        <v>5.3223820000000002</v>
      </c>
      <c r="F83" s="486"/>
      <c r="G83" s="486">
        <v>5.3223820000000002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255</v>
      </c>
      <c r="R6" s="234" t="s">
        <v>267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252</v>
      </c>
      <c r="R7" s="235" t="s">
        <v>268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253</v>
      </c>
      <c r="R8" s="235" t="s">
        <v>269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254</v>
      </c>
      <c r="R9" s="235" t="s">
        <v>270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92" t="s">
        <v>462</v>
      </c>
      <c r="R10" s="344" t="s">
        <v>463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66" t="s">
        <v>295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4" x14ac:dyDescent="0.25"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4" x14ac:dyDescent="0.25">
      <c r="A26" s="425"/>
      <c r="B26" s="426" t="s">
        <v>255</v>
      </c>
      <c r="C26" s="427">
        <v>1.1302386776</v>
      </c>
      <c r="D26" s="427">
        <v>1.2410547507</v>
      </c>
      <c r="E26" s="427">
        <v>1.4738601287999999</v>
      </c>
      <c r="F26" s="427">
        <v>1.6654263067999999</v>
      </c>
      <c r="G26" s="427">
        <v>1.8167525383000001</v>
      </c>
      <c r="H26" s="427"/>
      <c r="I26" s="427">
        <f t="shared" ref="I26:L29" si="0">D26-C26</f>
        <v>0.11081607310000008</v>
      </c>
      <c r="J26" s="427">
        <f t="shared" si="0"/>
        <v>0.2328053780999999</v>
      </c>
      <c r="K26" s="427">
        <f t="shared" si="0"/>
        <v>0.19156617799999998</v>
      </c>
      <c r="L26" s="427">
        <f t="shared" si="0"/>
        <v>0.15132623150000013</v>
      </c>
      <c r="M26" s="140"/>
      <c r="N26" s="345"/>
    </row>
    <row r="27" spans="1:14" x14ac:dyDescent="0.25">
      <c r="A27" s="425"/>
      <c r="B27" s="426" t="s">
        <v>252</v>
      </c>
      <c r="C27" s="427">
        <v>1.1298168579000001</v>
      </c>
      <c r="D27" s="427">
        <v>1.1172210027</v>
      </c>
      <c r="E27" s="427">
        <v>1.1612000848999999</v>
      </c>
      <c r="F27" s="427">
        <v>1.2085134712000001</v>
      </c>
      <c r="G27" s="427">
        <v>1.2033319548999999</v>
      </c>
      <c r="H27" s="427"/>
      <c r="I27" s="427">
        <f t="shared" si="0"/>
        <v>-1.2595855200000061E-2</v>
      </c>
      <c r="J27" s="427">
        <f t="shared" si="0"/>
        <v>4.3979082199999908E-2</v>
      </c>
      <c r="K27" s="427">
        <f t="shared" si="0"/>
        <v>4.7313386300000149E-2</v>
      </c>
      <c r="L27" s="427">
        <f t="shared" si="0"/>
        <v>-5.1815163000001885E-3</v>
      </c>
      <c r="M27" s="140"/>
    </row>
    <row r="28" spans="1:14" x14ac:dyDescent="0.25">
      <c r="A28" s="425"/>
      <c r="B28" s="426" t="s">
        <v>253</v>
      </c>
      <c r="C28" s="427">
        <v>0.20977568579</v>
      </c>
      <c r="D28" s="427">
        <v>0.18214805479000001</v>
      </c>
      <c r="E28" s="427">
        <v>0.21941360819</v>
      </c>
      <c r="F28" s="427">
        <v>0.23641645753000001</v>
      </c>
      <c r="G28" s="427">
        <v>0.22973219152999999</v>
      </c>
      <c r="H28" s="427"/>
      <c r="I28" s="427">
        <f t="shared" si="0"/>
        <v>-2.7627630999999986E-2</v>
      </c>
      <c r="J28" s="427">
        <f t="shared" si="0"/>
        <v>3.7265553399999984E-2</v>
      </c>
      <c r="K28" s="427">
        <f t="shared" si="0"/>
        <v>1.7002849340000015E-2</v>
      </c>
      <c r="L28" s="427">
        <f t="shared" si="0"/>
        <v>-6.684266000000022E-3</v>
      </c>
      <c r="M28" s="140"/>
    </row>
    <row r="29" spans="1:14" x14ac:dyDescent="0.25">
      <c r="A29" s="425"/>
      <c r="B29" s="428" t="s">
        <v>254</v>
      </c>
      <c r="C29" s="429">
        <v>6.6330035519000005E-2</v>
      </c>
      <c r="D29" s="429">
        <v>0.10243909589</v>
      </c>
      <c r="E29" s="429">
        <v>0.13244612877</v>
      </c>
      <c r="F29" s="429">
        <v>7.7107816711999996E-2</v>
      </c>
      <c r="G29" s="429">
        <v>7.2917490710000005E-2</v>
      </c>
      <c r="H29" s="429"/>
      <c r="I29" s="429">
        <f t="shared" si="0"/>
        <v>3.6109060370999993E-2</v>
      </c>
      <c r="J29" s="429">
        <f t="shared" si="0"/>
        <v>3.0007032880000006E-2</v>
      </c>
      <c r="K29" s="429">
        <f t="shared" si="0"/>
        <v>-5.5338312058000008E-2</v>
      </c>
      <c r="L29" s="429">
        <f t="shared" si="0"/>
        <v>-4.1903260019999916E-3</v>
      </c>
      <c r="M29" s="140"/>
    </row>
    <row r="30" spans="1:14" x14ac:dyDescent="0.25">
      <c r="B30" s="126" t="s">
        <v>235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2.9869199506599999</v>
      </c>
      <c r="F30" s="6">
        <f t="shared" si="1"/>
        <v>3.1874640522419999</v>
      </c>
      <c r="G30" s="6">
        <f t="shared" si="1"/>
        <v>3.3227341754399999</v>
      </c>
      <c r="H30" s="6"/>
      <c r="I30" s="6">
        <f>+SUM(I26:I29)</f>
        <v>0.10670164727100002</v>
      </c>
      <c r="J30" s="6">
        <f t="shared" ref="J30:L30" si="2">+SUM(J26:J29)</f>
        <v>0.3440570465799998</v>
      </c>
      <c r="K30" s="6">
        <f t="shared" si="2"/>
        <v>0.20054410158200014</v>
      </c>
      <c r="L30" s="6">
        <f t="shared" si="2"/>
        <v>0.13527012319799991</v>
      </c>
      <c r="M30" s="140"/>
    </row>
    <row r="31" spans="1:14" x14ac:dyDescent="0.25">
      <c r="B31" s="367" t="s">
        <v>551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271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3">YEAR(B36)</f>
        <v>2017</v>
      </c>
      <c r="B36" s="447">
        <v>42736</v>
      </c>
      <c r="C36" s="487">
        <v>3.0485129999999998</v>
      </c>
      <c r="D36" s="136" t="e">
        <v>#N/A</v>
      </c>
      <c r="E36" s="486"/>
      <c r="F36" s="486">
        <v>3.0485129999999998</v>
      </c>
      <c r="G36" s="138"/>
    </row>
    <row r="37" spans="1:7" x14ac:dyDescent="0.25">
      <c r="A37" s="147">
        <f t="shared" si="3"/>
        <v>2017</v>
      </c>
      <c r="B37" s="447">
        <v>42767</v>
      </c>
      <c r="C37" s="487">
        <v>2.6554099999999998</v>
      </c>
      <c r="D37" s="136" t="e">
        <v>#N/A</v>
      </c>
      <c r="E37" s="486">
        <f t="shared" ref="E37:E46" si="4">AVERAGEIF($A$36:$A$97,A37,$F$36:$F$97)</f>
        <v>2.6421054166666664</v>
      </c>
      <c r="F37" s="486">
        <v>2.6554099999999998</v>
      </c>
      <c r="G37" s="138"/>
    </row>
    <row r="38" spans="1:7" x14ac:dyDescent="0.25">
      <c r="A38" s="147">
        <f t="shared" si="3"/>
        <v>2017</v>
      </c>
      <c r="B38" s="447">
        <v>42795</v>
      </c>
      <c r="C38" s="487">
        <v>2.7292900000000002</v>
      </c>
      <c r="D38" s="136" t="e">
        <v>#N/A</v>
      </c>
      <c r="E38" s="486">
        <f t="shared" si="4"/>
        <v>2.6421054166666664</v>
      </c>
      <c r="F38" s="486">
        <v>2.7292900000000002</v>
      </c>
      <c r="G38" s="138"/>
    </row>
    <row r="39" spans="1:7" x14ac:dyDescent="0.25">
      <c r="A39" s="147">
        <f t="shared" si="3"/>
        <v>2017</v>
      </c>
      <c r="B39" s="447">
        <v>42826</v>
      </c>
      <c r="C39" s="487">
        <v>2.5240390000000001</v>
      </c>
      <c r="D39" s="136" t="e">
        <v>#N/A</v>
      </c>
      <c r="E39" s="486">
        <f t="shared" si="4"/>
        <v>2.6421054166666664</v>
      </c>
      <c r="F39" s="486">
        <v>2.5240390000000001</v>
      </c>
      <c r="G39" s="138"/>
    </row>
    <row r="40" spans="1:7" x14ac:dyDescent="0.25">
      <c r="A40" s="147">
        <f t="shared" si="3"/>
        <v>2017</v>
      </c>
      <c r="B40" s="447">
        <v>42856</v>
      </c>
      <c r="C40" s="487">
        <v>2.4512649999999998</v>
      </c>
      <c r="D40" s="136" t="e">
        <v>#N/A</v>
      </c>
      <c r="E40" s="486">
        <f t="shared" si="4"/>
        <v>2.6421054166666664</v>
      </c>
      <c r="F40" s="486">
        <v>2.4512649999999998</v>
      </c>
      <c r="G40" s="138"/>
    </row>
    <row r="41" spans="1:7" x14ac:dyDescent="0.25">
      <c r="A41" s="147">
        <f t="shared" si="3"/>
        <v>2017</v>
      </c>
      <c r="B41" s="447">
        <v>42887</v>
      </c>
      <c r="C41" s="487">
        <v>2.478907</v>
      </c>
      <c r="D41" s="136" t="e">
        <v>#N/A</v>
      </c>
      <c r="E41" s="486">
        <f t="shared" si="4"/>
        <v>2.6421054166666664</v>
      </c>
      <c r="F41" s="486">
        <v>2.478907</v>
      </c>
      <c r="G41" s="138"/>
    </row>
    <row r="42" spans="1:7" x14ac:dyDescent="0.25">
      <c r="A42" s="147">
        <f t="shared" si="3"/>
        <v>2017</v>
      </c>
      <c r="B42" s="447">
        <v>42917</v>
      </c>
      <c r="C42" s="487">
        <v>2.587777</v>
      </c>
      <c r="D42" s="136" t="e">
        <v>#N/A</v>
      </c>
      <c r="E42" s="486">
        <f t="shared" si="4"/>
        <v>2.6421054166666664</v>
      </c>
      <c r="F42" s="486">
        <v>2.587777</v>
      </c>
      <c r="G42" s="138"/>
    </row>
    <row r="43" spans="1:7" x14ac:dyDescent="0.25">
      <c r="A43" s="147">
        <f t="shared" si="3"/>
        <v>2017</v>
      </c>
      <c r="B43" s="447">
        <v>42948</v>
      </c>
      <c r="C43" s="487">
        <v>2.2493460000000001</v>
      </c>
      <c r="D43" s="136" t="e">
        <v>#N/A</v>
      </c>
      <c r="E43" s="486">
        <f t="shared" si="4"/>
        <v>2.6421054166666664</v>
      </c>
      <c r="F43" s="486">
        <v>2.2493460000000001</v>
      </c>
      <c r="G43" s="138"/>
    </row>
    <row r="44" spans="1:7" x14ac:dyDescent="0.25">
      <c r="A44" s="147">
        <f t="shared" si="3"/>
        <v>2017</v>
      </c>
      <c r="B44" s="447">
        <v>42979</v>
      </c>
      <c r="C44" s="487">
        <v>2.3473290000000002</v>
      </c>
      <c r="D44" s="136" t="e">
        <v>#N/A</v>
      </c>
      <c r="E44" s="486">
        <f t="shared" si="4"/>
        <v>2.6421054166666664</v>
      </c>
      <c r="F44" s="486">
        <v>2.3473290000000002</v>
      </c>
      <c r="G44" s="138"/>
    </row>
    <row r="45" spans="1:7" x14ac:dyDescent="0.25">
      <c r="A45" s="147">
        <f t="shared" si="3"/>
        <v>2017</v>
      </c>
      <c r="B45" s="447">
        <v>43009</v>
      </c>
      <c r="C45" s="487">
        <v>2.6141139999999998</v>
      </c>
      <c r="D45" s="136" t="e">
        <v>#N/A</v>
      </c>
      <c r="E45" s="486">
        <f t="shared" si="4"/>
        <v>2.6421054166666664</v>
      </c>
      <c r="F45" s="486">
        <v>2.6141139999999998</v>
      </c>
      <c r="G45" s="138"/>
    </row>
    <row r="46" spans="1:7" x14ac:dyDescent="0.25">
      <c r="A46" s="147">
        <f t="shared" si="3"/>
        <v>2017</v>
      </c>
      <c r="B46" s="447">
        <v>43040</v>
      </c>
      <c r="C46" s="487">
        <v>2.9017499999999998</v>
      </c>
      <c r="D46" s="136" t="e">
        <v>#N/A</v>
      </c>
      <c r="E46" s="486">
        <f t="shared" si="4"/>
        <v>2.6421054166666664</v>
      </c>
      <c r="F46" s="486">
        <v>2.9017499999999998</v>
      </c>
      <c r="G46" s="138"/>
    </row>
    <row r="47" spans="1:7" x14ac:dyDescent="0.25">
      <c r="A47" s="147">
        <f t="shared" si="3"/>
        <v>2017</v>
      </c>
      <c r="B47" s="447">
        <v>43070</v>
      </c>
      <c r="C47" s="487">
        <v>3.1175250000000001</v>
      </c>
      <c r="D47" s="136" t="e">
        <v>#N/A</v>
      </c>
      <c r="E47" s="486"/>
      <c r="F47" s="486">
        <v>3.1175250000000001</v>
      </c>
      <c r="G47" s="138"/>
    </row>
    <row r="48" spans="1:7" x14ac:dyDescent="0.25">
      <c r="A48" s="147">
        <f t="shared" si="3"/>
        <v>2018</v>
      </c>
      <c r="B48" s="447">
        <v>43101</v>
      </c>
      <c r="C48" s="487">
        <v>3.45051</v>
      </c>
      <c r="D48" s="136" t="e">
        <v>#N/A</v>
      </c>
      <c r="E48" s="486"/>
      <c r="F48" s="486">
        <v>3.45051</v>
      </c>
      <c r="G48" s="138"/>
    </row>
    <row r="49" spans="1:7" x14ac:dyDescent="0.25">
      <c r="A49" s="147">
        <f t="shared" si="3"/>
        <v>2018</v>
      </c>
      <c r="B49" s="447">
        <v>43132</v>
      </c>
      <c r="C49" s="487">
        <v>3.119272</v>
      </c>
      <c r="D49" s="136" t="e">
        <v>#N/A</v>
      </c>
      <c r="E49" s="486">
        <f t="shared" ref="E49:E58" si="5">AVERAGEIF($A$36:$A$97,A49,$F$36:$F$97)</f>
        <v>2.9870759462500001</v>
      </c>
      <c r="F49" s="486">
        <v>3.119272</v>
      </c>
      <c r="G49" s="138"/>
    </row>
    <row r="50" spans="1:7" x14ac:dyDescent="0.25">
      <c r="A50" s="147">
        <f t="shared" si="3"/>
        <v>2018</v>
      </c>
      <c r="B50" s="447">
        <v>43160</v>
      </c>
      <c r="C50" s="487">
        <v>3.068619</v>
      </c>
      <c r="D50" s="136" t="e">
        <v>#N/A</v>
      </c>
      <c r="E50" s="486">
        <f t="shared" si="5"/>
        <v>2.9870759462500001</v>
      </c>
      <c r="F50" s="486">
        <v>3.068619</v>
      </c>
      <c r="G50" s="138"/>
    </row>
    <row r="51" spans="1:7" x14ac:dyDescent="0.25">
      <c r="A51" s="147">
        <f t="shared" si="3"/>
        <v>2018</v>
      </c>
      <c r="B51" s="447">
        <v>43191</v>
      </c>
      <c r="C51" s="487">
        <v>2.8299470000000002</v>
      </c>
      <c r="D51" s="136" t="e">
        <v>#N/A</v>
      </c>
      <c r="E51" s="486">
        <f t="shared" si="5"/>
        <v>2.9870759462500001</v>
      </c>
      <c r="F51" s="486">
        <v>2.8299470000000002</v>
      </c>
      <c r="G51" s="138"/>
    </row>
    <row r="52" spans="1:7" x14ac:dyDescent="0.25">
      <c r="A52" s="147">
        <f t="shared" si="3"/>
        <v>2018</v>
      </c>
      <c r="B52" s="447">
        <v>43221</v>
      </c>
      <c r="C52" s="487">
        <v>2.5431680000000001</v>
      </c>
      <c r="D52" s="136" t="e">
        <v>#N/A</v>
      </c>
      <c r="E52" s="486">
        <f t="shared" si="5"/>
        <v>2.9870759462500001</v>
      </c>
      <c r="F52" s="486">
        <v>2.5431680000000001</v>
      </c>
      <c r="G52" s="138"/>
    </row>
    <row r="53" spans="1:7" x14ac:dyDescent="0.25">
      <c r="A53" s="147">
        <f t="shared" si="3"/>
        <v>2018</v>
      </c>
      <c r="B53" s="447">
        <v>43252</v>
      </c>
      <c r="C53" s="487">
        <v>2.6319780000000002</v>
      </c>
      <c r="D53" s="136" t="e">
        <v>#N/A</v>
      </c>
      <c r="E53" s="486">
        <f t="shared" si="5"/>
        <v>2.9870759462500001</v>
      </c>
      <c r="F53" s="486">
        <v>2.6319780000000002</v>
      </c>
      <c r="G53" s="138"/>
    </row>
    <row r="54" spans="1:7" x14ac:dyDescent="0.25">
      <c r="A54" s="147">
        <f t="shared" si="3"/>
        <v>2018</v>
      </c>
      <c r="B54" s="447">
        <v>43282</v>
      </c>
      <c r="C54" s="487">
        <v>2.80559</v>
      </c>
      <c r="D54" s="136" t="e">
        <v>#N/A</v>
      </c>
      <c r="E54" s="486">
        <f t="shared" si="5"/>
        <v>2.9870759462500001</v>
      </c>
      <c r="F54" s="486">
        <v>2.80559</v>
      </c>
      <c r="G54" s="138"/>
    </row>
    <row r="55" spans="1:7" x14ac:dyDescent="0.25">
      <c r="A55" s="147">
        <f t="shared" si="3"/>
        <v>2018</v>
      </c>
      <c r="B55" s="447">
        <v>43313</v>
      </c>
      <c r="C55" s="487">
        <v>2.8889369999999999</v>
      </c>
      <c r="D55" s="136" t="e">
        <v>#N/A</v>
      </c>
      <c r="E55" s="486">
        <f t="shared" si="5"/>
        <v>2.9870759462500001</v>
      </c>
      <c r="F55" s="486">
        <v>2.8889369999999999</v>
      </c>
      <c r="G55" s="138"/>
    </row>
    <row r="56" spans="1:7" x14ac:dyDescent="0.25">
      <c r="A56" s="147">
        <f t="shared" si="3"/>
        <v>2018</v>
      </c>
      <c r="B56" s="447">
        <v>43344</v>
      </c>
      <c r="C56" s="487">
        <v>2.841199</v>
      </c>
      <c r="D56" s="136" t="e">
        <v>#N/A</v>
      </c>
      <c r="E56" s="486">
        <f t="shared" si="5"/>
        <v>2.9870759462500001</v>
      </c>
      <c r="F56" s="486">
        <v>2.841199</v>
      </c>
      <c r="G56" s="138"/>
    </row>
    <row r="57" spans="1:7" x14ac:dyDescent="0.25">
      <c r="A57" s="147">
        <f t="shared" si="3"/>
        <v>2018</v>
      </c>
      <c r="B57" s="447">
        <v>43374</v>
      </c>
      <c r="C57" s="487">
        <v>2.934542</v>
      </c>
      <c r="D57" s="136" t="e">
        <v>#N/A</v>
      </c>
      <c r="E57" s="486">
        <f t="shared" si="5"/>
        <v>2.9870759462500001</v>
      </c>
      <c r="F57" s="486">
        <v>2.934542</v>
      </c>
      <c r="G57" s="138"/>
    </row>
    <row r="58" spans="1:7" x14ac:dyDescent="0.25">
      <c r="A58" s="147">
        <f t="shared" si="3"/>
        <v>2018</v>
      </c>
      <c r="B58" s="447">
        <v>43405</v>
      </c>
      <c r="C58" s="487">
        <v>3.3055300000000001</v>
      </c>
      <c r="D58" s="136" t="e">
        <v>#N/A</v>
      </c>
      <c r="E58" s="486">
        <f t="shared" si="5"/>
        <v>2.9870759462500001</v>
      </c>
      <c r="F58" s="486">
        <v>3.3055300000000001</v>
      </c>
      <c r="G58" s="138"/>
    </row>
    <row r="59" spans="1:7" x14ac:dyDescent="0.25">
      <c r="A59" s="147">
        <f t="shared" si="3"/>
        <v>2018</v>
      </c>
      <c r="B59" s="447">
        <v>43435</v>
      </c>
      <c r="C59" s="487">
        <v>3.4256193549999998</v>
      </c>
      <c r="D59" s="136" t="e">
        <v>#N/A</v>
      </c>
      <c r="E59" s="486"/>
      <c r="F59" s="486">
        <v>3.4256193549999998</v>
      </c>
      <c r="G59" s="138"/>
    </row>
    <row r="60" spans="1:7" x14ac:dyDescent="0.25">
      <c r="A60" s="147">
        <f t="shared" si="3"/>
        <v>2019</v>
      </c>
      <c r="B60" s="447">
        <v>43466</v>
      </c>
      <c r="C60" s="487">
        <v>3.6391023129</v>
      </c>
      <c r="D60" s="136" t="e">
        <v>#N/A</v>
      </c>
      <c r="E60" s="486"/>
      <c r="F60" s="486">
        <v>3.6391023129</v>
      </c>
      <c r="G60" s="138"/>
    </row>
    <row r="61" spans="1:7" x14ac:dyDescent="0.25">
      <c r="A61" s="147">
        <f t="shared" si="3"/>
        <v>2019</v>
      </c>
      <c r="B61" s="447">
        <v>43497</v>
      </c>
      <c r="C61" s="487">
        <v>3.5460707</v>
      </c>
      <c r="D61" s="136">
        <v>3.5460707</v>
      </c>
      <c r="E61" s="486">
        <f t="shared" ref="E61:E70" si="6">AVERAGEIF($A$36:$A$97,A61,$F$36:$F$97)</f>
        <v>3.189209001075</v>
      </c>
      <c r="F61" s="486">
        <v>3.5460707</v>
      </c>
      <c r="G61" s="138"/>
    </row>
    <row r="62" spans="1:7" x14ac:dyDescent="0.25">
      <c r="A62" s="147">
        <f t="shared" si="3"/>
        <v>2019</v>
      </c>
      <c r="B62" s="447">
        <v>43525</v>
      </c>
      <c r="C62" s="487" t="e">
        <v>#N/A</v>
      </c>
      <c r="D62" s="136">
        <v>3.2094510000000001</v>
      </c>
      <c r="E62" s="486">
        <f t="shared" si="6"/>
        <v>3.189209001075</v>
      </c>
      <c r="F62" s="486">
        <v>3.2094510000000001</v>
      </c>
      <c r="G62" s="138"/>
    </row>
    <row r="63" spans="1:7" x14ac:dyDescent="0.25">
      <c r="A63" s="147">
        <f t="shared" si="3"/>
        <v>2019</v>
      </c>
      <c r="B63" s="447">
        <v>43556</v>
      </c>
      <c r="C63" s="487" t="e">
        <v>#N/A</v>
      </c>
      <c r="D63" s="136">
        <v>2.9842019999999998</v>
      </c>
      <c r="E63" s="486">
        <f t="shared" si="6"/>
        <v>3.189209001075</v>
      </c>
      <c r="F63" s="486">
        <v>2.9842019999999998</v>
      </c>
      <c r="G63" s="138"/>
    </row>
    <row r="64" spans="1:7" x14ac:dyDescent="0.25">
      <c r="A64" s="147">
        <f t="shared" si="3"/>
        <v>2019</v>
      </c>
      <c r="B64" s="447">
        <v>43586</v>
      </c>
      <c r="C64" s="487" t="e">
        <v>#N/A</v>
      </c>
      <c r="D64" s="136">
        <v>2.8531780000000002</v>
      </c>
      <c r="E64" s="486">
        <f t="shared" si="6"/>
        <v>3.189209001075</v>
      </c>
      <c r="F64" s="486">
        <v>2.8531780000000002</v>
      </c>
      <c r="G64" s="138"/>
    </row>
    <row r="65" spans="1:7" x14ac:dyDescent="0.25">
      <c r="A65" s="147">
        <f t="shared" si="3"/>
        <v>2019</v>
      </c>
      <c r="B65" s="447">
        <v>43617</v>
      </c>
      <c r="C65" s="487" t="e">
        <v>#N/A</v>
      </c>
      <c r="D65" s="136">
        <v>2.9466459999999999</v>
      </c>
      <c r="E65" s="486">
        <f t="shared" si="6"/>
        <v>3.189209001075</v>
      </c>
      <c r="F65" s="486">
        <v>2.9466459999999999</v>
      </c>
      <c r="G65" s="138"/>
    </row>
    <row r="66" spans="1:7" x14ac:dyDescent="0.25">
      <c r="A66" s="147">
        <f t="shared" si="3"/>
        <v>2019</v>
      </c>
      <c r="B66" s="447">
        <v>43647</v>
      </c>
      <c r="C66" s="487" t="e">
        <v>#N/A</v>
      </c>
      <c r="D66" s="136">
        <v>3.0469339999999998</v>
      </c>
      <c r="E66" s="486">
        <f t="shared" si="6"/>
        <v>3.189209001075</v>
      </c>
      <c r="F66" s="486">
        <v>3.0469339999999998</v>
      </c>
      <c r="G66" s="138"/>
    </row>
    <row r="67" spans="1:7" x14ac:dyDescent="0.25">
      <c r="A67" s="147">
        <f t="shared" si="3"/>
        <v>2019</v>
      </c>
      <c r="B67" s="447">
        <v>43678</v>
      </c>
      <c r="C67" s="487" t="e">
        <v>#N/A</v>
      </c>
      <c r="D67" s="136">
        <v>3.0103870000000001</v>
      </c>
      <c r="E67" s="486">
        <f t="shared" si="6"/>
        <v>3.189209001075</v>
      </c>
      <c r="F67" s="486">
        <v>3.0103870000000001</v>
      </c>
      <c r="G67" s="138"/>
    </row>
    <row r="68" spans="1:7" x14ac:dyDescent="0.25">
      <c r="A68" s="147">
        <f t="shared" si="3"/>
        <v>2019</v>
      </c>
      <c r="B68" s="447">
        <v>43709</v>
      </c>
      <c r="C68" s="487" t="e">
        <v>#N/A</v>
      </c>
      <c r="D68" s="136">
        <v>3.1151490000000002</v>
      </c>
      <c r="E68" s="486">
        <f t="shared" si="6"/>
        <v>3.189209001075</v>
      </c>
      <c r="F68" s="486">
        <v>3.1151490000000002</v>
      </c>
      <c r="G68" s="138"/>
    </row>
    <row r="69" spans="1:7" x14ac:dyDescent="0.25">
      <c r="A69" s="147">
        <f t="shared" si="3"/>
        <v>2019</v>
      </c>
      <c r="B69" s="447">
        <v>43739</v>
      </c>
      <c r="C69" s="487" t="e">
        <v>#N/A</v>
      </c>
      <c r="D69" s="136">
        <v>3.168167</v>
      </c>
      <c r="E69" s="486">
        <f t="shared" si="6"/>
        <v>3.189209001075</v>
      </c>
      <c r="F69" s="486">
        <v>3.168167</v>
      </c>
      <c r="G69" s="138"/>
    </row>
    <row r="70" spans="1:7" x14ac:dyDescent="0.25">
      <c r="A70" s="147">
        <f t="shared" si="3"/>
        <v>2019</v>
      </c>
      <c r="B70" s="447">
        <v>43770</v>
      </c>
      <c r="C70" s="487" t="e">
        <v>#N/A</v>
      </c>
      <c r="D70" s="136">
        <v>3.2771870000000001</v>
      </c>
      <c r="E70" s="486">
        <f t="shared" si="6"/>
        <v>3.189209001075</v>
      </c>
      <c r="F70" s="486">
        <v>3.2771870000000001</v>
      </c>
      <c r="G70" s="138"/>
    </row>
    <row r="71" spans="1:7" x14ac:dyDescent="0.25">
      <c r="A71" s="147">
        <f t="shared" si="3"/>
        <v>2019</v>
      </c>
      <c r="B71" s="447">
        <v>43800</v>
      </c>
      <c r="C71" s="487" t="e">
        <v>#N/A</v>
      </c>
      <c r="D71" s="136">
        <v>3.4740340000000001</v>
      </c>
      <c r="E71" s="486"/>
      <c r="F71" s="486">
        <v>3.4740340000000001</v>
      </c>
      <c r="G71" s="138"/>
    </row>
    <row r="72" spans="1:7" x14ac:dyDescent="0.25">
      <c r="A72" s="147">
        <f t="shared" si="3"/>
        <v>2020</v>
      </c>
      <c r="B72" s="447">
        <v>43831</v>
      </c>
      <c r="C72" s="487" t="e">
        <v>#N/A</v>
      </c>
      <c r="D72" s="136">
        <v>3.6873499999999999</v>
      </c>
      <c r="E72" s="486"/>
      <c r="F72" s="486">
        <v>3.6873499999999999</v>
      </c>
      <c r="G72" s="138"/>
    </row>
    <row r="73" spans="1:7" x14ac:dyDescent="0.25">
      <c r="A73" s="147">
        <f t="shared" si="3"/>
        <v>2020</v>
      </c>
      <c r="B73" s="447">
        <v>43862</v>
      </c>
      <c r="C73" s="487" t="e">
        <v>#N/A</v>
      </c>
      <c r="D73" s="136">
        <v>3.4667919999999999</v>
      </c>
      <c r="E73" s="486">
        <f t="shared" ref="E73:E82" si="7">AVERAGEIF($A$36:$A$97,A73,$F$36:$F$97)</f>
        <v>3.3227204999999995</v>
      </c>
      <c r="F73" s="486">
        <v>3.4667919999999999</v>
      </c>
      <c r="G73" s="138"/>
    </row>
    <row r="74" spans="1:7" x14ac:dyDescent="0.25">
      <c r="A74" s="147">
        <f t="shared" si="3"/>
        <v>2020</v>
      </c>
      <c r="B74" s="447">
        <v>43891</v>
      </c>
      <c r="C74" s="487" t="e">
        <v>#N/A</v>
      </c>
      <c r="D74" s="136">
        <v>3.4081579999999998</v>
      </c>
      <c r="E74" s="486">
        <f t="shared" si="7"/>
        <v>3.3227204999999995</v>
      </c>
      <c r="F74" s="486">
        <v>3.4081579999999998</v>
      </c>
      <c r="G74" s="138"/>
    </row>
    <row r="75" spans="1:7" x14ac:dyDescent="0.25">
      <c r="A75" s="147">
        <f t="shared" si="3"/>
        <v>2020</v>
      </c>
      <c r="B75" s="447">
        <v>43922</v>
      </c>
      <c r="C75" s="487" t="e">
        <v>#N/A</v>
      </c>
      <c r="D75" s="136">
        <v>3.1775890000000002</v>
      </c>
      <c r="E75" s="486">
        <f t="shared" si="7"/>
        <v>3.3227204999999995</v>
      </c>
      <c r="F75" s="486">
        <v>3.1775890000000002</v>
      </c>
      <c r="G75" s="138"/>
    </row>
    <row r="76" spans="1:7" x14ac:dyDescent="0.25">
      <c r="A76" s="147">
        <f t="shared" si="3"/>
        <v>2020</v>
      </c>
      <c r="B76" s="447">
        <v>43952</v>
      </c>
      <c r="C76" s="487" t="e">
        <v>#N/A</v>
      </c>
      <c r="D76" s="136">
        <v>3.0280469999999999</v>
      </c>
      <c r="E76" s="486">
        <f t="shared" si="7"/>
        <v>3.3227204999999995</v>
      </c>
      <c r="F76" s="486">
        <v>3.0280469999999999</v>
      </c>
      <c r="G76" s="138"/>
    </row>
    <row r="77" spans="1:7" x14ac:dyDescent="0.25">
      <c r="A77" s="147">
        <f t="shared" si="3"/>
        <v>2020</v>
      </c>
      <c r="B77" s="447">
        <v>43983</v>
      </c>
      <c r="C77" s="487" t="e">
        <v>#N/A</v>
      </c>
      <c r="D77" s="136">
        <v>3.131138</v>
      </c>
      <c r="E77" s="486">
        <f t="shared" si="7"/>
        <v>3.3227204999999995</v>
      </c>
      <c r="F77" s="486">
        <v>3.131138</v>
      </c>
      <c r="G77" s="138"/>
    </row>
    <row r="78" spans="1:7" x14ac:dyDescent="0.25">
      <c r="A78" s="147">
        <f t="shared" si="3"/>
        <v>2020</v>
      </c>
      <c r="B78" s="447">
        <v>44013</v>
      </c>
      <c r="C78" s="487" t="e">
        <v>#N/A</v>
      </c>
      <c r="D78" s="136">
        <v>3.2017530000000001</v>
      </c>
      <c r="E78" s="486">
        <f t="shared" si="7"/>
        <v>3.3227204999999995</v>
      </c>
      <c r="F78" s="486">
        <v>3.2017530000000001</v>
      </c>
      <c r="G78" s="138"/>
    </row>
    <row r="79" spans="1:7" x14ac:dyDescent="0.25">
      <c r="A79" s="147">
        <f t="shared" si="3"/>
        <v>2020</v>
      </c>
      <c r="B79" s="447">
        <v>44044</v>
      </c>
      <c r="C79" s="487" t="e">
        <v>#N/A</v>
      </c>
      <c r="D79" s="136">
        <v>3.159681</v>
      </c>
      <c r="E79" s="486">
        <f t="shared" si="7"/>
        <v>3.3227204999999995</v>
      </c>
      <c r="F79" s="486">
        <v>3.159681</v>
      </c>
      <c r="G79" s="138"/>
    </row>
    <row r="80" spans="1:7" x14ac:dyDescent="0.25">
      <c r="A80" s="147">
        <f t="shared" si="3"/>
        <v>2020</v>
      </c>
      <c r="B80" s="447">
        <v>44075</v>
      </c>
      <c r="C80" s="487" t="e">
        <v>#N/A</v>
      </c>
      <c r="D80" s="136">
        <v>3.2621150000000001</v>
      </c>
      <c r="E80" s="486">
        <f t="shared" si="7"/>
        <v>3.3227204999999995</v>
      </c>
      <c r="F80" s="486">
        <v>3.2621150000000001</v>
      </c>
      <c r="G80" s="138"/>
    </row>
    <row r="81" spans="1:7" x14ac:dyDescent="0.25">
      <c r="A81" s="147">
        <f t="shared" si="3"/>
        <v>2020</v>
      </c>
      <c r="B81" s="447">
        <v>44105</v>
      </c>
      <c r="C81" s="487" t="e">
        <v>#N/A</v>
      </c>
      <c r="D81" s="136">
        <v>3.3116729999999999</v>
      </c>
      <c r="E81" s="486">
        <f t="shared" si="7"/>
        <v>3.3227204999999995</v>
      </c>
      <c r="F81" s="486">
        <v>3.3116729999999999</v>
      </c>
      <c r="G81" s="138"/>
    </row>
    <row r="82" spans="1:7" x14ac:dyDescent="0.25">
      <c r="A82" s="147">
        <f t="shared" si="3"/>
        <v>2020</v>
      </c>
      <c r="B82" s="447">
        <v>44136</v>
      </c>
      <c r="C82" s="487" t="e">
        <v>#N/A</v>
      </c>
      <c r="D82" s="136">
        <v>3.4269449999999999</v>
      </c>
      <c r="E82" s="486">
        <f t="shared" si="7"/>
        <v>3.3227204999999995</v>
      </c>
      <c r="F82" s="486">
        <v>3.4269449999999999</v>
      </c>
      <c r="G82" s="138"/>
    </row>
    <row r="83" spans="1:7" x14ac:dyDescent="0.25">
      <c r="A83" s="147">
        <f t="shared" si="3"/>
        <v>2020</v>
      </c>
      <c r="B83" s="447">
        <v>44166</v>
      </c>
      <c r="C83" s="487" t="e">
        <v>#N/A</v>
      </c>
      <c r="D83" s="136">
        <v>3.611405</v>
      </c>
      <c r="E83" s="486"/>
      <c r="F83" s="486">
        <v>3.611405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">
        <v>549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371</v>
      </c>
      <c r="R6" s="302" t="s">
        <v>370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255</v>
      </c>
      <c r="R7" s="304" t="s">
        <v>372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253</v>
      </c>
      <c r="R8" s="304" t="s">
        <v>373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254</v>
      </c>
      <c r="R9" s="306" t="s">
        <v>374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371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-5.4726745902000003E-2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-0.75761514794999996</v>
      </c>
      <c r="U26" s="347">
        <v>-0.81755600271999995</v>
      </c>
      <c r="V26" s="347">
        <v>-0.86740426904000001</v>
      </c>
      <c r="W26" s="347">
        <v>-0.99314697869000002</v>
      </c>
      <c r="Y26" s="174"/>
    </row>
    <row r="27" spans="1:25" x14ac:dyDescent="0.25">
      <c r="A27" s="193"/>
      <c r="B27" s="193" t="s">
        <v>255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3.1379781420999998E-4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-0.17759363013999999</v>
      </c>
      <c r="U27" s="172">
        <v>-0.25538893697999998</v>
      </c>
      <c r="V27" s="172">
        <v>-0.32474336465999998</v>
      </c>
      <c r="W27" s="172">
        <v>-0.37678966092999999</v>
      </c>
      <c r="Y27" s="174"/>
    </row>
    <row r="28" spans="1:25" x14ac:dyDescent="0.25">
      <c r="A28" s="193"/>
      <c r="B28" s="193" t="s">
        <v>253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-1.3420355191000001E-3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-0.10744479726</v>
      </c>
      <c r="U28" s="172">
        <v>-0.15406362189</v>
      </c>
      <c r="V28" s="172">
        <v>-0.25769546602999999</v>
      </c>
      <c r="W28" s="172">
        <v>-0.28252649044</v>
      </c>
      <c r="Y28" s="176"/>
    </row>
    <row r="29" spans="1:25" x14ac:dyDescent="0.25">
      <c r="A29" s="193"/>
      <c r="B29" s="193" t="s">
        <v>254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-8.8676931693999997E-2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-0.16575221370000001</v>
      </c>
      <c r="U29" s="172">
        <v>-0.18021415891000001</v>
      </c>
      <c r="V29" s="172">
        <v>-0.2691557537</v>
      </c>
      <c r="W29" s="172">
        <v>-0.30367201994999998</v>
      </c>
      <c r="Y29" s="176"/>
    </row>
    <row r="30" spans="1:25" x14ac:dyDescent="0.25">
      <c r="B30" s="348" t="s">
        <v>375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-0.14443191530089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-1.20840578905</v>
      </c>
      <c r="U30" s="349">
        <f t="shared" si="15"/>
        <v>-1.4072227204999999</v>
      </c>
      <c r="V30" s="349">
        <f t="shared" si="15"/>
        <v>-1.7189988534299998</v>
      </c>
      <c r="W30" s="349">
        <f t="shared" ref="W30" si="16">+SUM(W26:W29)</f>
        <v>-1.9561351500100002</v>
      </c>
      <c r="Y30" s="177"/>
    </row>
    <row r="31" spans="1:25" x14ac:dyDescent="0.25">
      <c r="Y31" s="174"/>
    </row>
    <row r="32" spans="1:25" x14ac:dyDescent="0.25">
      <c r="B32" s="367" t="s">
        <v>551</v>
      </c>
    </row>
    <row r="42" spans="2:3" x14ac:dyDescent="0.25">
      <c r="B42" s="5"/>
      <c r="C42" s="5" t="s">
        <v>368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519</v>
      </c>
      <c r="Q6" s="246" t="s">
        <v>518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94" t="s">
        <v>582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v>41883</v>
      </c>
      <c r="B37" s="12">
        <v>76.191000000000003</v>
      </c>
      <c r="C37" s="43">
        <f>+MIN($B$37,$B$49,$B$61,$B$73,$B$85)</f>
        <v>71.418000000000006</v>
      </c>
      <c r="D37" s="43">
        <f>+MAX($B$37,$B$49,$B$61,$B$73,$B$85)</f>
        <v>98.974999999999994</v>
      </c>
      <c r="E37" s="17">
        <f t="shared" si="0"/>
        <v>27.556999999999988</v>
      </c>
      <c r="G37" s="43"/>
      <c r="H37" s="17"/>
    </row>
    <row r="38" spans="1:8" x14ac:dyDescent="0.2">
      <c r="A38" s="1">
        <v>41913</v>
      </c>
      <c r="B38" s="12">
        <v>76.733999999999995</v>
      </c>
      <c r="C38" s="43">
        <f>+MIN($B$38,$B$50,$B$62,$B$74,$B$86)</f>
        <v>72.965999999999994</v>
      </c>
      <c r="D38" s="43">
        <f>+MAX($B$38,$B$50,$B$62,$B$74,$B$86)</f>
        <v>99.213999999999999</v>
      </c>
      <c r="E38" s="17">
        <f t="shared" si="0"/>
        <v>26.248000000000005</v>
      </c>
      <c r="G38" s="43"/>
      <c r="H38" s="17"/>
    </row>
    <row r="39" spans="1:8" x14ac:dyDescent="0.2">
      <c r="A39" s="1">
        <v>41944</v>
      </c>
      <c r="B39" s="12">
        <v>75.091999999999999</v>
      </c>
      <c r="C39" s="43">
        <f>+MIN($B$39,$B$51,$B$63,$B$75,$B$87)</f>
        <v>69.951999999999998</v>
      </c>
      <c r="D39" s="43">
        <f>+MAX($B$39,$B$51,$B$63,$B$75,$B$87)</f>
        <v>99.777000000000001</v>
      </c>
      <c r="E39" s="17">
        <f t="shared" si="0"/>
        <v>29.825000000000003</v>
      </c>
      <c r="G39" s="43"/>
      <c r="H39" s="17"/>
    </row>
    <row r="40" spans="1:8" x14ac:dyDescent="0.2">
      <c r="A40" s="1">
        <v>41974</v>
      </c>
      <c r="B40" s="12">
        <v>72.296999999999997</v>
      </c>
      <c r="C40" s="43">
        <f>+MIN($B$40,$B$52,$B$64,$B$76,$B$88)</f>
        <v>62.21</v>
      </c>
      <c r="D40" s="43">
        <f>+MAX($B$40,$B$52,$B$64,$B$76,$B$88)</f>
        <v>91.379000000000005</v>
      </c>
      <c r="E40" s="17">
        <f t="shared" si="0"/>
        <v>29.169000000000004</v>
      </c>
      <c r="G40" s="43"/>
      <c r="H40" s="17"/>
    </row>
    <row r="41" spans="1:8" x14ac:dyDescent="0.2">
      <c r="A41" s="1"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v>42248</v>
      </c>
      <c r="B49" s="12">
        <v>94.433999999999997</v>
      </c>
      <c r="C49" s="43">
        <f>+MIN($B$37,$B$49,$B$61,$B$73,$B$85)</f>
        <v>71.418000000000006</v>
      </c>
      <c r="D49" s="43">
        <f>+MAX($B$37,$B$49,$B$61,$B$73,$B$85)</f>
        <v>98.974999999999994</v>
      </c>
      <c r="E49" s="17">
        <f t="shared" si="0"/>
        <v>27.556999999999988</v>
      </c>
      <c r="G49" s="43"/>
      <c r="H49" s="17"/>
    </row>
    <row r="50" spans="1:8" x14ac:dyDescent="0.2">
      <c r="A50" s="1">
        <v>42278</v>
      </c>
      <c r="B50" s="12">
        <v>99.213999999999999</v>
      </c>
      <c r="C50" s="43">
        <f>+MIN($B$38,$B$50,$B$62,$B$74,$B$86)</f>
        <v>72.965999999999994</v>
      </c>
      <c r="D50" s="43">
        <f>+MAX($B$38,$B$50,$B$62,$B$74,$B$86)</f>
        <v>99.213999999999999</v>
      </c>
      <c r="E50" s="17">
        <f t="shared" si="0"/>
        <v>26.248000000000005</v>
      </c>
      <c r="G50" s="43"/>
      <c r="H50" s="17"/>
    </row>
    <row r="51" spans="1:8" x14ac:dyDescent="0.2">
      <c r="A51" s="1">
        <v>42309</v>
      </c>
      <c r="B51" s="12">
        <v>99.777000000000001</v>
      </c>
      <c r="C51" s="43">
        <f>+MIN($B$39,$B$51,$B$63,$B$75,$B$87)</f>
        <v>69.951999999999998</v>
      </c>
      <c r="D51" s="43">
        <f>+MAX($B$39,$B$51,$B$63,$B$75,$B$87)</f>
        <v>99.777000000000001</v>
      </c>
      <c r="E51" s="17">
        <f t="shared" si="0"/>
        <v>29.825000000000003</v>
      </c>
      <c r="G51" s="43"/>
      <c r="H51" s="17"/>
    </row>
    <row r="52" spans="1:8" x14ac:dyDescent="0.2">
      <c r="A52" s="1">
        <v>42339</v>
      </c>
      <c r="B52" s="12">
        <v>91.379000000000005</v>
      </c>
      <c r="C52" s="43">
        <f>+MIN($B$40,$B$52,$B$64,$B$76,$B$88)</f>
        <v>62.21</v>
      </c>
      <c r="D52" s="43">
        <f>+MAX($B$40,$B$52,$B$64,$B$76,$B$88)</f>
        <v>91.379000000000005</v>
      </c>
      <c r="E52" s="17">
        <f t="shared" si="0"/>
        <v>29.169000000000004</v>
      </c>
      <c r="G52" s="43"/>
      <c r="H52" s="17"/>
    </row>
    <row r="53" spans="1:8" x14ac:dyDescent="0.2">
      <c r="A53" s="1"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v>42614</v>
      </c>
      <c r="B61" s="12">
        <v>98.974999999999994</v>
      </c>
      <c r="C61" s="43">
        <f>+MIN($B$37,$B$49,$B$61,$B$73,$B$85)</f>
        <v>71.418000000000006</v>
      </c>
      <c r="D61" s="43">
        <f>+MAX($B$37,$B$49,$B$61,$B$73,$B$85)</f>
        <v>98.974999999999994</v>
      </c>
      <c r="E61" s="17">
        <f t="shared" si="0"/>
        <v>27.556999999999988</v>
      </c>
      <c r="G61" s="43"/>
      <c r="H61" s="17"/>
    </row>
    <row r="62" spans="1:8" x14ac:dyDescent="0.2">
      <c r="A62" s="1">
        <v>42644</v>
      </c>
      <c r="B62" s="12">
        <v>96.251999999999995</v>
      </c>
      <c r="C62" s="43">
        <f>+MIN($B$38,$B$50,$B$62,$B$74,$B$86)</f>
        <v>72.965999999999994</v>
      </c>
      <c r="D62" s="43">
        <f>+MAX($B$38,$B$50,$B$62,$B$74,$B$86)</f>
        <v>99.213999999999999</v>
      </c>
      <c r="E62" s="17">
        <f t="shared" si="0"/>
        <v>26.248000000000005</v>
      </c>
      <c r="G62" s="43"/>
      <c r="H62" s="17"/>
    </row>
    <row r="63" spans="1:8" x14ac:dyDescent="0.2">
      <c r="A63" s="1">
        <v>42675</v>
      </c>
      <c r="B63" s="12">
        <v>94.394000000000005</v>
      </c>
      <c r="C63" s="43">
        <f>+MIN($B$39,$B$51,$B$63,$B$75,$B$87)</f>
        <v>69.951999999999998</v>
      </c>
      <c r="D63" s="43">
        <f>+MAX($B$39,$B$51,$B$63,$B$75,$B$87)</f>
        <v>99.777000000000001</v>
      </c>
      <c r="E63" s="17">
        <f t="shared" si="0"/>
        <v>29.825000000000003</v>
      </c>
      <c r="G63" s="43"/>
      <c r="H63" s="17"/>
    </row>
    <row r="64" spans="1:8" x14ac:dyDescent="0.2">
      <c r="A64" s="1">
        <v>42705</v>
      </c>
      <c r="B64" s="12">
        <v>77.046999999999997</v>
      </c>
      <c r="C64" s="43">
        <f>+MIN($B$40,$B$52,$B$64,$B$76,$B$88)</f>
        <v>62.21</v>
      </c>
      <c r="D64" s="43">
        <f>+MAX($B$40,$B$52,$B$64,$B$76,$B$88)</f>
        <v>91.379000000000005</v>
      </c>
      <c r="E64" s="17">
        <f t="shared" si="0"/>
        <v>29.169000000000004</v>
      </c>
      <c r="G64" s="43"/>
      <c r="H64" s="17"/>
    </row>
    <row r="65" spans="1:8" x14ac:dyDescent="0.2">
      <c r="A65" s="1">
        <v>42736</v>
      </c>
      <c r="B65" s="12">
        <v>53.362000000000002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42767</v>
      </c>
      <c r="B66" s="12">
        <v>47.26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42795</v>
      </c>
      <c r="B67" s="12">
        <v>40.182000000000002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42826</v>
      </c>
      <c r="B68" s="12">
        <v>38.515000000000001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42856</v>
      </c>
      <c r="B69" s="12">
        <v>46.17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42887</v>
      </c>
      <c r="B70" s="12">
        <v>56.920999999999999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v>42917</v>
      </c>
      <c r="B71" s="12">
        <v>63.698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v>42948</v>
      </c>
      <c r="B72" s="12">
        <v>73.896000000000001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v>42979</v>
      </c>
      <c r="B73" s="12">
        <v>71.418000000000006</v>
      </c>
      <c r="C73" s="43">
        <f>+MIN($B$37,$B$49,$B$61,$B$73,$B$85)</f>
        <v>71.418000000000006</v>
      </c>
      <c r="D73" s="43">
        <f>+MAX($B$37,$B$49,$B$61,$B$73,$B$85)</f>
        <v>98.974999999999994</v>
      </c>
      <c r="E73" s="17">
        <f t="shared" si="0"/>
        <v>27.556999999999988</v>
      </c>
      <c r="G73" s="43"/>
      <c r="H73" s="17"/>
    </row>
    <row r="74" spans="1:8" x14ac:dyDescent="0.2">
      <c r="A74" s="1">
        <v>43009</v>
      </c>
      <c r="B74" s="12">
        <v>72.965999999999994</v>
      </c>
      <c r="C74" s="43">
        <f>+MIN($B$38,$B$50,$B$62,$B$74,$B$86)</f>
        <v>72.965999999999994</v>
      </c>
      <c r="D74" s="43">
        <f>+MAX($B$38,$B$50,$B$62,$B$74,$B$86)</f>
        <v>99.213999999999999</v>
      </c>
      <c r="E74" s="17">
        <f t="shared" si="0"/>
        <v>26.248000000000005</v>
      </c>
      <c r="G74" s="43"/>
      <c r="H74" s="17"/>
    </row>
    <row r="75" spans="1:8" x14ac:dyDescent="0.2">
      <c r="A75" s="1">
        <v>43040</v>
      </c>
      <c r="B75" s="12">
        <v>69.951999999999998</v>
      </c>
      <c r="C75" s="43">
        <f>+MIN($B$39,$B$51,$B$63,$B$75,$B$87)</f>
        <v>69.951999999999998</v>
      </c>
      <c r="D75" s="43">
        <f>+MAX($B$39,$B$51,$B$63,$B$75,$B$87)</f>
        <v>99.777000000000001</v>
      </c>
      <c r="E75" s="17">
        <f t="shared" si="0"/>
        <v>29.825000000000003</v>
      </c>
      <c r="G75" s="43"/>
      <c r="H75" s="17"/>
    </row>
    <row r="76" spans="1:8" x14ac:dyDescent="0.2">
      <c r="A76" s="1">
        <v>43070</v>
      </c>
      <c r="B76" s="12">
        <v>62.21</v>
      </c>
      <c r="C76" s="43">
        <f>+MIN($B$40,$B$52,$B$64,$B$76,$B$88)</f>
        <v>62.21</v>
      </c>
      <c r="D76" s="43">
        <f>+MAX($B$40,$B$52,$B$64,$B$76,$B$88)</f>
        <v>91.379000000000005</v>
      </c>
      <c r="E76" s="17">
        <f t="shared" si="0"/>
        <v>29.169000000000004</v>
      </c>
      <c r="G76" s="43"/>
      <c r="H76" s="17"/>
    </row>
    <row r="77" spans="1:8" x14ac:dyDescent="0.2">
      <c r="A77" s="1"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v>43344</v>
      </c>
      <c r="B85" s="12">
        <v>75.16</v>
      </c>
      <c r="C85" s="43">
        <f>+MIN($B$37,$B$49,$B$61,$B$73,$B$85)</f>
        <v>71.418000000000006</v>
      </c>
      <c r="D85" s="43">
        <f>+MAX($B$37,$B$49,$B$61,$B$73,$B$85)</f>
        <v>98.974999999999994</v>
      </c>
      <c r="E85" s="17">
        <f t="shared" si="0"/>
        <v>27.556999999999988</v>
      </c>
      <c r="G85" s="43"/>
      <c r="H85" s="17"/>
    </row>
    <row r="86" spans="1:8" x14ac:dyDescent="0.2">
      <c r="A86" s="1">
        <v>43374</v>
      </c>
      <c r="B86" s="12">
        <v>78.768000000000001</v>
      </c>
      <c r="C86" s="43">
        <f>+MIN($B$38,$B$50,$B$62,$B$74,$B$86)</f>
        <v>72.965999999999994</v>
      </c>
      <c r="D86" s="43">
        <f>+MAX($B$38,$B$50,$B$62,$B$74,$B$86)</f>
        <v>99.213999999999999</v>
      </c>
      <c r="E86" s="17">
        <f t="shared" si="0"/>
        <v>26.248000000000005</v>
      </c>
      <c r="G86" s="43"/>
      <c r="H86" s="17"/>
    </row>
    <row r="87" spans="1:8" x14ac:dyDescent="0.2">
      <c r="A87" s="1">
        <v>43405</v>
      </c>
      <c r="B87" s="12">
        <v>73.914000000000001</v>
      </c>
      <c r="C87" s="43">
        <f>+MIN($B$39,$B$51,$B$63,$B$75,$B$87)</f>
        <v>69.951999999999998</v>
      </c>
      <c r="D87" s="43">
        <f>+MAX($B$39,$B$51,$B$63,$B$75,$B$87)</f>
        <v>99.777000000000001</v>
      </c>
      <c r="E87" s="17">
        <f t="shared" si="0"/>
        <v>29.825000000000003</v>
      </c>
      <c r="G87" s="43"/>
      <c r="H87" s="17"/>
    </row>
    <row r="88" spans="1:8" x14ac:dyDescent="0.2">
      <c r="A88" s="1">
        <v>43435</v>
      </c>
      <c r="B88" s="12">
        <v>63.670999999999999</v>
      </c>
      <c r="C88" s="43">
        <f>+MIN($B$40,$B$52,$B$64,$B$76,$B$88)</f>
        <v>62.21</v>
      </c>
      <c r="D88" s="43">
        <f>+MAX($B$40,$B$52,$B$64,$B$76,$B$88)</f>
        <v>91.379000000000005</v>
      </c>
      <c r="E88" s="17">
        <f t="shared" si="0"/>
        <v>29.169000000000004</v>
      </c>
      <c r="G88" s="43"/>
      <c r="H88" s="17"/>
    </row>
    <row r="89" spans="1:8" x14ac:dyDescent="0.2">
      <c r="A89" s="1">
        <v>43466</v>
      </c>
      <c r="B89" s="12">
        <v>49.573880799999998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43497</v>
      </c>
      <c r="B90" s="12">
        <v>42.854595400000001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43525</v>
      </c>
      <c r="B91" s="12">
        <v>42.420070000000003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43556</v>
      </c>
      <c r="B92" s="12">
        <v>48.970910000000003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43586</v>
      </c>
      <c r="B93" s="12">
        <v>59.06129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43617</v>
      </c>
      <c r="B94" s="12">
        <v>68.548689999999993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v>43647</v>
      </c>
      <c r="B95" s="12">
        <v>77.422640000000001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v>43678</v>
      </c>
      <c r="B96" s="12">
        <v>86.229410000000001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v>43709</v>
      </c>
      <c r="B97" s="12">
        <v>91.263450000000006</v>
      </c>
      <c r="C97" s="43">
        <f>+MIN($B$37,$B$49,$B$61,$B$73,$B$85)</f>
        <v>71.418000000000006</v>
      </c>
      <c r="D97" s="43">
        <f>+MAX($B$37,$B$49,$B$61,$B$73,$B$85)</f>
        <v>98.974999999999994</v>
      </c>
      <c r="E97" s="17">
        <f t="shared" si="1"/>
        <v>27.556999999999988</v>
      </c>
      <c r="G97" s="43"/>
      <c r="H97" s="17"/>
    </row>
    <row r="98" spans="1:8" x14ac:dyDescent="0.2">
      <c r="A98" s="1">
        <v>43739</v>
      </c>
      <c r="B98" s="12">
        <v>92.853750000000005</v>
      </c>
      <c r="C98" s="43">
        <f>+MIN($B$38,$B$50,$B$62,$B$74,$B$86)</f>
        <v>72.965999999999994</v>
      </c>
      <c r="D98" s="43">
        <f>+MAX($B$38,$B$50,$B$62,$B$74,$B$86)</f>
        <v>99.213999999999999</v>
      </c>
      <c r="E98" s="17">
        <f t="shared" si="1"/>
        <v>26.248000000000005</v>
      </c>
      <c r="G98" s="43"/>
      <c r="H98" s="17"/>
    </row>
    <row r="99" spans="1:8" x14ac:dyDescent="0.2">
      <c r="A99" s="1">
        <v>43770</v>
      </c>
      <c r="B99" s="12">
        <v>89.843909999999994</v>
      </c>
      <c r="C99" s="43">
        <f>+MIN($B$39,$B$51,$B$63,$B$75,$B$87)</f>
        <v>69.951999999999998</v>
      </c>
      <c r="D99" s="43">
        <f>+MAX($B$39,$B$51,$B$63,$B$75,$B$87)</f>
        <v>99.777000000000001</v>
      </c>
      <c r="E99" s="17">
        <f t="shared" si="1"/>
        <v>29.825000000000003</v>
      </c>
      <c r="G99" s="43"/>
      <c r="H99" s="17"/>
    </row>
    <row r="100" spans="1:8" x14ac:dyDescent="0.2">
      <c r="A100" s="1">
        <v>43800</v>
      </c>
      <c r="B100" s="12">
        <v>79.701669999999993</v>
      </c>
      <c r="C100" s="43">
        <f>+MIN($B$40,$B$52,$B$64,$B$76,$B$88)</f>
        <v>62.21</v>
      </c>
      <c r="D100" s="43">
        <f>+MAX($B$40,$B$52,$B$64,$B$76,$B$88)</f>
        <v>91.379000000000005</v>
      </c>
      <c r="E100" s="17">
        <f t="shared" si="1"/>
        <v>29.169000000000004</v>
      </c>
      <c r="G100" s="43"/>
      <c r="H100" s="17"/>
    </row>
    <row r="101" spans="1:8" x14ac:dyDescent="0.2">
      <c r="A101" s="1">
        <v>43831</v>
      </c>
      <c r="B101" s="12">
        <v>64.549310000000006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43862</v>
      </c>
      <c r="B102" s="12">
        <v>56.082709999999999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43891</v>
      </c>
      <c r="B103" s="12">
        <v>55.472160000000002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43922</v>
      </c>
      <c r="B104" s="12">
        <v>60.536009999999997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43952</v>
      </c>
      <c r="B105" s="12">
        <v>69.231880000000004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43983</v>
      </c>
      <c r="B106" s="12">
        <v>77.655119999999997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v>44013</v>
      </c>
      <c r="B107" s="12">
        <v>85.545320000000004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v>44044</v>
      </c>
      <c r="B108" s="12">
        <v>93.469390000000004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v>44075</v>
      </c>
      <c r="B109" s="12">
        <v>97.652190000000004</v>
      </c>
      <c r="C109" s="43">
        <f>+MIN($B$37,$B$49,$B$61,$B$73,$B$85)</f>
        <v>71.418000000000006</v>
      </c>
      <c r="D109" s="17">
        <f>+MAX($B$37,$B$49,$B$61,$B$73,$B$85)</f>
        <v>98.974999999999994</v>
      </c>
      <c r="E109" s="17">
        <f t="shared" si="1"/>
        <v>27.556999999999988</v>
      </c>
      <c r="G109" s="43"/>
      <c r="H109" s="17"/>
    </row>
    <row r="110" spans="1:8" x14ac:dyDescent="0.2">
      <c r="A110" s="1">
        <v>44105</v>
      </c>
      <c r="B110" s="12">
        <v>97.735410000000002</v>
      </c>
      <c r="C110" s="43">
        <f>+MIN($B$38,$B$50,$B$62,$B$74,$B$86)</f>
        <v>72.965999999999994</v>
      </c>
      <c r="D110" s="17">
        <f>+MAX($B$38,$B$50,$B$62,$B$74,$B$86)</f>
        <v>99.213999999999999</v>
      </c>
      <c r="E110" s="17">
        <f t="shared" si="1"/>
        <v>26.248000000000005</v>
      </c>
      <c r="G110" s="43"/>
      <c r="H110" s="17"/>
    </row>
    <row r="111" spans="1:8" x14ac:dyDescent="0.2">
      <c r="A111" s="1">
        <v>44136</v>
      </c>
      <c r="B111" s="12">
        <v>96.199690000000004</v>
      </c>
      <c r="C111" s="43">
        <f>+MIN($B$39,$B$51,$B$63,$B$75,$B$87)</f>
        <v>69.951999999999998</v>
      </c>
      <c r="D111" s="17">
        <f>+MAX($B$39,$B$51,$B$63,$B$75,$B$87)</f>
        <v>99.777000000000001</v>
      </c>
      <c r="E111" s="17">
        <f t="shared" si="1"/>
        <v>29.825000000000003</v>
      </c>
      <c r="G111" s="43"/>
      <c r="H111" s="17"/>
    </row>
    <row r="112" spans="1:8" x14ac:dyDescent="0.2">
      <c r="A112" s="65">
        <v>44166</v>
      </c>
      <c r="B112" s="12">
        <v>85.653639999999996</v>
      </c>
      <c r="C112" s="70">
        <f>+MIN($B$40,$B$52,$B$64,$B$76,$B$88)</f>
        <v>62.21</v>
      </c>
      <c r="D112" s="69">
        <f>+MAX($B$40,$B$52,$B$64,$B$76,$B$88)</f>
        <v>91.379000000000005</v>
      </c>
      <c r="E112" s="69">
        <f t="shared" si="1"/>
        <v>29.169000000000004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587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2">
        <v>62</v>
      </c>
      <c r="B117">
        <v>0</v>
      </c>
    </row>
    <row r="118" spans="1:2" x14ac:dyDescent="0.2">
      <c r="A118" s="2">
        <v>62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86</v>
      </c>
      <c r="R6" s="350" t="s">
        <v>313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87</v>
      </c>
      <c r="R7" s="351" t="s">
        <v>314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504</v>
      </c>
      <c r="R8" s="544" t="s">
        <v>315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72" t="s">
        <v>499</v>
      </c>
      <c r="D24" s="572"/>
      <c r="E24" s="572"/>
      <c r="F24" s="572"/>
      <c r="G24" s="572"/>
      <c r="H24" s="32"/>
      <c r="I24" s="572" t="s">
        <v>500</v>
      </c>
      <c r="J24" s="572"/>
      <c r="K24" s="572"/>
      <c r="L24" s="572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495" t="s">
        <v>86</v>
      </c>
      <c r="C26" s="83">
        <v>3.2805167486000002</v>
      </c>
      <c r="D26" s="83">
        <v>2.9049302739999998</v>
      </c>
      <c r="E26" s="83">
        <v>2.6667858932000001</v>
      </c>
      <c r="F26" s="83">
        <v>2.9302520603</v>
      </c>
      <c r="G26" s="83">
        <v>3.1074002540999999</v>
      </c>
      <c r="H26" s="154" t="s">
        <v>86</v>
      </c>
      <c r="I26" s="20">
        <f t="shared" ref="I26:L27" si="0">D26-C26</f>
        <v>-0.37558647460000039</v>
      </c>
      <c r="J26" s="20">
        <f t="shared" si="0"/>
        <v>-0.23814438079999967</v>
      </c>
      <c r="K26" s="20">
        <f t="shared" si="0"/>
        <v>0.26346616709999982</v>
      </c>
      <c r="L26" s="20">
        <f t="shared" si="0"/>
        <v>0.17714819379999991</v>
      </c>
    </row>
    <row r="27" spans="1:12" ht="26.25" x14ac:dyDescent="0.25">
      <c r="A27" s="133"/>
      <c r="B27" s="497" t="s">
        <v>87</v>
      </c>
      <c r="C27" s="84">
        <v>73.406096473000005</v>
      </c>
      <c r="D27" s="84">
        <v>76.143443848999993</v>
      </c>
      <c r="E27" s="84">
        <v>86.037950996999996</v>
      </c>
      <c r="F27" s="84">
        <v>93.763832136999994</v>
      </c>
      <c r="G27" s="84">
        <v>95.174656529999993</v>
      </c>
      <c r="H27" s="498" t="s">
        <v>87</v>
      </c>
      <c r="I27" s="68">
        <f t="shared" si="0"/>
        <v>2.7373473759999882</v>
      </c>
      <c r="J27" s="68">
        <f t="shared" si="0"/>
        <v>9.8945071480000024</v>
      </c>
      <c r="K27" s="68">
        <f t="shared" si="0"/>
        <v>7.7258811399999985</v>
      </c>
      <c r="L27" s="68">
        <f t="shared" si="0"/>
        <v>1.4108243929999986</v>
      </c>
    </row>
    <row r="28" spans="1:12" x14ac:dyDescent="0.25">
      <c r="A28"/>
      <c r="B28" s="496" t="s">
        <v>317</v>
      </c>
      <c r="C28" s="83">
        <f>+C27+C26</f>
        <v>76.686613221599998</v>
      </c>
      <c r="D28" s="83">
        <f>+D27+D26</f>
        <v>79.048374122999988</v>
      </c>
      <c r="E28" s="83">
        <f>+E27+E26</f>
        <v>88.704736890199996</v>
      </c>
      <c r="F28" s="83">
        <f>+F27+F26</f>
        <v>96.6940841973</v>
      </c>
      <c r="G28" s="83">
        <f>+G27+G26</f>
        <v>98.282056784099993</v>
      </c>
      <c r="H28" s="30" t="s">
        <v>457</v>
      </c>
      <c r="I28" s="12">
        <f>+SUM(I26:I27)</f>
        <v>2.3617609013999878</v>
      </c>
      <c r="J28" s="12">
        <f>+SUM(J26:J27)</f>
        <v>9.6563627672000028</v>
      </c>
      <c r="K28" s="12">
        <f>+SUM(K26:K27)</f>
        <v>7.9893473070999983</v>
      </c>
      <c r="L28" s="12">
        <f>+SUM(L26:L27)</f>
        <v>1.5879725867999985</v>
      </c>
    </row>
    <row r="29" spans="1:12" x14ac:dyDescent="0.25">
      <c r="A29" s="367" t="s">
        <v>551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316</v>
      </c>
      <c r="D33" s="132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81" si="1">YEAR(B34)</f>
        <v>2017</v>
      </c>
      <c r="B34" s="447">
        <v>42736</v>
      </c>
      <c r="C34" s="448">
        <v>75.979681515999999</v>
      </c>
      <c r="D34" s="141" t="e">
        <v>#N/A</v>
      </c>
      <c r="E34" s="449"/>
      <c r="F34" s="449">
        <v>75.979681515999999</v>
      </c>
      <c r="G34" s="138"/>
    </row>
    <row r="35" spans="1:7" x14ac:dyDescent="0.25">
      <c r="A35" s="147">
        <f t="shared" si="1"/>
        <v>2017</v>
      </c>
      <c r="B35" s="447">
        <v>42767</v>
      </c>
      <c r="C35" s="448">
        <v>76.625913749999995</v>
      </c>
      <c r="D35" s="141" t="e">
        <v>#N/A</v>
      </c>
      <c r="E35" s="449">
        <f t="shared" ref="E35:E44" si="2">AVERAGEIF($A$34:$A$95,A35,$F$34:$F$95)</f>
        <v>79.973231072749996</v>
      </c>
      <c r="F35" s="449">
        <v>76.625913749999995</v>
      </c>
      <c r="G35" s="138"/>
    </row>
    <row r="36" spans="1:7" x14ac:dyDescent="0.25">
      <c r="A36" s="147">
        <f t="shared" si="1"/>
        <v>2017</v>
      </c>
      <c r="B36" s="447">
        <v>42795</v>
      </c>
      <c r="C36" s="448">
        <v>78.418810065000002</v>
      </c>
      <c r="D36" s="141" t="e">
        <v>#N/A</v>
      </c>
      <c r="E36" s="449">
        <f t="shared" si="2"/>
        <v>79.973231072749996</v>
      </c>
      <c r="F36" s="449">
        <v>78.418810065000002</v>
      </c>
      <c r="G36" s="138"/>
    </row>
    <row r="37" spans="1:7" x14ac:dyDescent="0.25">
      <c r="A37" s="147">
        <f t="shared" si="1"/>
        <v>2017</v>
      </c>
      <c r="B37" s="447">
        <v>42826</v>
      </c>
      <c r="C37" s="448">
        <v>78.502159832999993</v>
      </c>
      <c r="D37" s="141" t="e">
        <v>#N/A</v>
      </c>
      <c r="E37" s="449">
        <f t="shared" si="2"/>
        <v>79.973231072749996</v>
      </c>
      <c r="F37" s="449">
        <v>78.502159832999993</v>
      </c>
      <c r="G37" s="138"/>
    </row>
    <row r="38" spans="1:7" x14ac:dyDescent="0.25">
      <c r="A38" s="147">
        <f t="shared" si="1"/>
        <v>2017</v>
      </c>
      <c r="B38" s="447">
        <v>42856</v>
      </c>
      <c r="C38" s="448">
        <v>78.371707870999998</v>
      </c>
      <c r="D38" s="141" t="e">
        <v>#N/A</v>
      </c>
      <c r="E38" s="449">
        <f t="shared" si="2"/>
        <v>79.973231072749996</v>
      </c>
      <c r="F38" s="449">
        <v>78.371707870999998</v>
      </c>
      <c r="G38" s="138"/>
    </row>
    <row r="39" spans="1:7" x14ac:dyDescent="0.25">
      <c r="A39" s="147">
        <f t="shared" si="1"/>
        <v>2017</v>
      </c>
      <c r="B39" s="447">
        <v>42887</v>
      </c>
      <c r="C39" s="448">
        <v>78.987322599999999</v>
      </c>
      <c r="D39" s="141" t="e">
        <v>#N/A</v>
      </c>
      <c r="E39" s="449">
        <f t="shared" si="2"/>
        <v>79.973231072749996</v>
      </c>
      <c r="F39" s="449">
        <v>78.987322599999999</v>
      </c>
      <c r="G39" s="138"/>
    </row>
    <row r="40" spans="1:7" x14ac:dyDescent="0.25">
      <c r="A40" s="147">
        <f t="shared" si="1"/>
        <v>2017</v>
      </c>
      <c r="B40" s="447">
        <v>42917</v>
      </c>
      <c r="C40" s="448">
        <v>79.955689226000004</v>
      </c>
      <c r="D40" s="141" t="e">
        <v>#N/A</v>
      </c>
      <c r="E40" s="449">
        <f t="shared" si="2"/>
        <v>79.973231072749996</v>
      </c>
      <c r="F40" s="449">
        <v>79.955689226000004</v>
      </c>
      <c r="G40" s="138"/>
    </row>
    <row r="41" spans="1:7" x14ac:dyDescent="0.25">
      <c r="A41" s="147">
        <f t="shared" si="1"/>
        <v>2017</v>
      </c>
      <c r="B41" s="447">
        <v>42948</v>
      </c>
      <c r="C41" s="448">
        <v>79.936718225999996</v>
      </c>
      <c r="D41" s="141" t="e">
        <v>#N/A</v>
      </c>
      <c r="E41" s="449">
        <f t="shared" si="2"/>
        <v>79.973231072749996</v>
      </c>
      <c r="F41" s="449">
        <v>79.936718225999996</v>
      </c>
      <c r="G41" s="138"/>
    </row>
    <row r="42" spans="1:7" x14ac:dyDescent="0.25">
      <c r="A42" s="147">
        <f t="shared" si="1"/>
        <v>2017</v>
      </c>
      <c r="B42" s="447">
        <v>42979</v>
      </c>
      <c r="C42" s="448">
        <v>81.133553966999997</v>
      </c>
      <c r="D42" s="141" t="e">
        <v>#N/A</v>
      </c>
      <c r="E42" s="449">
        <f t="shared" si="2"/>
        <v>79.973231072749996</v>
      </c>
      <c r="F42" s="449">
        <v>81.133553966999997</v>
      </c>
      <c r="G42" s="138"/>
    </row>
    <row r="43" spans="1:7" x14ac:dyDescent="0.25">
      <c r="A43" s="147">
        <f t="shared" si="1"/>
        <v>2017</v>
      </c>
      <c r="B43" s="447">
        <v>43009</v>
      </c>
      <c r="C43" s="448">
        <v>82.268117064999998</v>
      </c>
      <c r="D43" s="141" t="e">
        <v>#N/A</v>
      </c>
      <c r="E43" s="449">
        <f t="shared" si="2"/>
        <v>79.973231072749996</v>
      </c>
      <c r="F43" s="449">
        <v>82.268117064999998</v>
      </c>
      <c r="G43" s="138"/>
    </row>
    <row r="44" spans="1:7" x14ac:dyDescent="0.25">
      <c r="A44" s="147">
        <f t="shared" si="1"/>
        <v>2017</v>
      </c>
      <c r="B44" s="447">
        <v>43040</v>
      </c>
      <c r="C44" s="448">
        <v>84.499417367000007</v>
      </c>
      <c r="D44" s="141" t="e">
        <v>#N/A</v>
      </c>
      <c r="E44" s="449">
        <f t="shared" si="2"/>
        <v>79.973231072749996</v>
      </c>
      <c r="F44" s="449">
        <v>84.499417367000007</v>
      </c>
      <c r="G44" s="138"/>
    </row>
    <row r="45" spans="1:7" x14ac:dyDescent="0.25">
      <c r="A45" s="147">
        <f t="shared" si="1"/>
        <v>2017</v>
      </c>
      <c r="B45" s="447">
        <v>43070</v>
      </c>
      <c r="C45" s="448">
        <v>84.999681386999995</v>
      </c>
      <c r="D45" s="141" t="e">
        <v>#N/A</v>
      </c>
      <c r="E45" s="449"/>
      <c r="F45" s="449">
        <v>84.999681386999995</v>
      </c>
      <c r="G45" s="138"/>
    </row>
    <row r="46" spans="1:7" x14ac:dyDescent="0.25">
      <c r="A46" s="147">
        <f t="shared" si="1"/>
        <v>2018</v>
      </c>
      <c r="B46" s="447">
        <v>43101</v>
      </c>
      <c r="C46" s="448">
        <v>83.432426323000001</v>
      </c>
      <c r="D46" s="141" t="e">
        <v>#N/A</v>
      </c>
      <c r="E46" s="449"/>
      <c r="F46" s="449">
        <v>83.432426323000001</v>
      </c>
      <c r="G46" s="138"/>
    </row>
    <row r="47" spans="1:7" x14ac:dyDescent="0.25">
      <c r="A47" s="147">
        <f t="shared" si="1"/>
        <v>2018</v>
      </c>
      <c r="B47" s="447">
        <v>43132</v>
      </c>
      <c r="C47" s="448">
        <v>85.163614499999994</v>
      </c>
      <c r="D47" s="141" t="e">
        <v>#N/A</v>
      </c>
      <c r="E47" s="449">
        <f t="shared" ref="E47" si="3">AVERAGEIF($A$34:$A$95,A47,$F$34:$F$95)</f>
        <v>89.614794237666658</v>
      </c>
      <c r="F47" s="449">
        <v>85.163614499999994</v>
      </c>
      <c r="G47" s="138"/>
    </row>
    <row r="48" spans="1:7" x14ac:dyDescent="0.25">
      <c r="A48" s="147">
        <f t="shared" si="1"/>
        <v>2018</v>
      </c>
      <c r="B48" s="447">
        <v>43160</v>
      </c>
      <c r="C48" s="448">
        <v>86.223440934999999</v>
      </c>
      <c r="D48" s="141" t="e">
        <v>#N/A</v>
      </c>
      <c r="E48" s="449">
        <f t="shared" ref="E48:E56" si="4">AVERAGEIF($A$34:$A$95,A48,$F$34:$F$95)</f>
        <v>89.614794237666658</v>
      </c>
      <c r="F48" s="449">
        <v>86.223440934999999</v>
      </c>
      <c r="G48" s="138"/>
    </row>
    <row r="49" spans="1:7" x14ac:dyDescent="0.25">
      <c r="A49" s="147">
        <f t="shared" si="1"/>
        <v>2018</v>
      </c>
      <c r="B49" s="447">
        <v>43191</v>
      </c>
      <c r="C49" s="448">
        <v>86.596001200000003</v>
      </c>
      <c r="D49" s="141" t="e">
        <v>#N/A</v>
      </c>
      <c r="E49" s="449">
        <f t="shared" si="4"/>
        <v>89.614794237666658</v>
      </c>
      <c r="F49" s="449">
        <v>86.596001200000003</v>
      </c>
      <c r="G49" s="138"/>
    </row>
    <row r="50" spans="1:7" x14ac:dyDescent="0.25">
      <c r="A50" s="147">
        <f t="shared" si="1"/>
        <v>2018</v>
      </c>
      <c r="B50" s="447">
        <v>43221</v>
      </c>
      <c r="C50" s="448">
        <v>87.530164612999997</v>
      </c>
      <c r="D50" s="141" t="e">
        <v>#N/A</v>
      </c>
      <c r="E50" s="449">
        <f t="shared" si="4"/>
        <v>89.614794237666658</v>
      </c>
      <c r="F50" s="449">
        <v>87.530164612999997</v>
      </c>
      <c r="G50" s="138"/>
    </row>
    <row r="51" spans="1:7" x14ac:dyDescent="0.25">
      <c r="A51" s="147">
        <f t="shared" si="1"/>
        <v>2018</v>
      </c>
      <c r="B51" s="447">
        <v>43252</v>
      </c>
      <c r="C51" s="448">
        <v>88.033588899999998</v>
      </c>
      <c r="D51" s="141" t="e">
        <v>#N/A</v>
      </c>
      <c r="E51" s="449">
        <f t="shared" si="4"/>
        <v>89.614794237666658</v>
      </c>
      <c r="F51" s="449">
        <v>88.033588899999998</v>
      </c>
      <c r="G51" s="138"/>
    </row>
    <row r="52" spans="1:7" x14ac:dyDescent="0.25">
      <c r="A52" s="147">
        <f t="shared" si="1"/>
        <v>2018</v>
      </c>
      <c r="B52" s="447">
        <v>43282</v>
      </c>
      <c r="C52" s="448">
        <v>89.794047613000004</v>
      </c>
      <c r="D52" s="141" t="e">
        <v>#N/A</v>
      </c>
      <c r="E52" s="449">
        <f t="shared" si="4"/>
        <v>89.614794237666658</v>
      </c>
      <c r="F52" s="449">
        <v>89.794047613000004</v>
      </c>
      <c r="G52" s="138"/>
    </row>
    <row r="53" spans="1:7" x14ac:dyDescent="0.25">
      <c r="A53" s="147">
        <f t="shared" si="1"/>
        <v>2018</v>
      </c>
      <c r="B53" s="447">
        <v>43313</v>
      </c>
      <c r="C53" s="448">
        <v>91.766870128999997</v>
      </c>
      <c r="D53" s="141" t="e">
        <v>#N/A</v>
      </c>
      <c r="E53" s="449">
        <f t="shared" si="4"/>
        <v>89.614794237666658</v>
      </c>
      <c r="F53" s="449">
        <v>91.766870128999997</v>
      </c>
      <c r="G53" s="138"/>
    </row>
    <row r="54" spans="1:7" x14ac:dyDescent="0.25">
      <c r="A54" s="147">
        <f t="shared" si="1"/>
        <v>2018</v>
      </c>
      <c r="B54" s="447">
        <v>43344</v>
      </c>
      <c r="C54" s="448">
        <v>93.001004332999997</v>
      </c>
      <c r="D54" s="141" t="e">
        <v>#N/A</v>
      </c>
      <c r="E54" s="449">
        <f t="shared" si="4"/>
        <v>89.614794237666658</v>
      </c>
      <c r="F54" s="449">
        <v>93.001004332999997</v>
      </c>
      <c r="G54" s="138"/>
    </row>
    <row r="55" spans="1:7" x14ac:dyDescent="0.25">
      <c r="A55" s="147">
        <f t="shared" si="1"/>
        <v>2018</v>
      </c>
      <c r="B55" s="447">
        <v>43374</v>
      </c>
      <c r="C55" s="448">
        <v>93.836520194000002</v>
      </c>
      <c r="D55" s="141" t="e">
        <v>#N/A</v>
      </c>
      <c r="E55" s="449">
        <f t="shared" si="4"/>
        <v>89.614794237666658</v>
      </c>
      <c r="F55" s="449">
        <v>93.836520194000002</v>
      </c>
      <c r="G55" s="138"/>
    </row>
    <row r="56" spans="1:7" x14ac:dyDescent="0.25">
      <c r="A56" s="147">
        <f t="shared" si="1"/>
        <v>2018</v>
      </c>
      <c r="B56" s="447">
        <v>43405</v>
      </c>
      <c r="C56" s="448">
        <v>94.971977467000002</v>
      </c>
      <c r="D56" s="141" t="e">
        <v>#N/A</v>
      </c>
      <c r="E56" s="449">
        <f t="shared" si="4"/>
        <v>89.614794237666658</v>
      </c>
      <c r="F56" s="449">
        <v>94.971977467000002</v>
      </c>
      <c r="G56" s="138"/>
    </row>
    <row r="57" spans="1:7" x14ac:dyDescent="0.25">
      <c r="A57" s="147">
        <f t="shared" si="1"/>
        <v>2018</v>
      </c>
      <c r="B57" s="447">
        <v>43435</v>
      </c>
      <c r="C57" s="448">
        <v>95.027874644999997</v>
      </c>
      <c r="D57" s="141" t="e">
        <v>#N/A</v>
      </c>
      <c r="E57" s="449"/>
      <c r="F57" s="449">
        <v>95.027874644999997</v>
      </c>
      <c r="G57" s="138"/>
    </row>
    <row r="58" spans="1:7" x14ac:dyDescent="0.25">
      <c r="A58" s="147">
        <f t="shared" si="1"/>
        <v>2019</v>
      </c>
      <c r="B58" s="447">
        <v>43466</v>
      </c>
      <c r="C58" s="448">
        <v>95.182410000000004</v>
      </c>
      <c r="D58" s="141" t="e">
        <v>#N/A</v>
      </c>
      <c r="E58" s="449"/>
      <c r="F58" s="449">
        <v>95.182410000000004</v>
      </c>
      <c r="G58" s="138"/>
    </row>
    <row r="59" spans="1:7" x14ac:dyDescent="0.25">
      <c r="A59" s="147">
        <f t="shared" si="1"/>
        <v>2019</v>
      </c>
      <c r="B59" s="447">
        <v>43497</v>
      </c>
      <c r="C59" s="448">
        <v>96.137150000000005</v>
      </c>
      <c r="D59" s="141">
        <v>96.137150000000005</v>
      </c>
      <c r="E59" s="449">
        <f t="shared" ref="E59" si="5">AVERAGEIF($A$34:$A$95,A59,$F$34:$F$95)</f>
        <v>97.584802500000009</v>
      </c>
      <c r="F59" s="449">
        <v>96.137150000000005</v>
      </c>
      <c r="G59" s="138"/>
    </row>
    <row r="60" spans="1:7" x14ac:dyDescent="0.25">
      <c r="A60" s="147">
        <f t="shared" si="1"/>
        <v>2019</v>
      </c>
      <c r="B60" s="447">
        <v>43525</v>
      </c>
      <c r="C60" s="448" t="e">
        <v>#N/A</v>
      </c>
      <c r="D60" s="141">
        <v>96.771649999999994</v>
      </c>
      <c r="E60" s="449">
        <f t="shared" ref="E60:E68" si="6">AVERAGEIF($A$34:$A$95,A60,$F$34:$F$95)</f>
        <v>97.584802500000009</v>
      </c>
      <c r="F60" s="449">
        <v>96.771649999999994</v>
      </c>
      <c r="G60" s="138"/>
    </row>
    <row r="61" spans="1:7" x14ac:dyDescent="0.25">
      <c r="A61" s="147">
        <f t="shared" si="1"/>
        <v>2019</v>
      </c>
      <c r="B61" s="447">
        <v>43556</v>
      </c>
      <c r="C61" s="448" t="e">
        <v>#N/A</v>
      </c>
      <c r="D61" s="141">
        <v>97.082999999999998</v>
      </c>
      <c r="E61" s="449">
        <f t="shared" si="6"/>
        <v>97.584802500000009</v>
      </c>
      <c r="F61" s="449">
        <v>97.082999999999998</v>
      </c>
      <c r="G61" s="138"/>
    </row>
    <row r="62" spans="1:7" x14ac:dyDescent="0.25">
      <c r="A62" s="147">
        <f t="shared" si="1"/>
        <v>2019</v>
      </c>
      <c r="B62" s="447">
        <v>43586</v>
      </c>
      <c r="C62" s="448" t="e">
        <v>#N/A</v>
      </c>
      <c r="D62" s="141">
        <v>97.423460000000006</v>
      </c>
      <c r="E62" s="449">
        <f t="shared" si="6"/>
        <v>97.584802500000009</v>
      </c>
      <c r="F62" s="449">
        <v>97.423460000000006</v>
      </c>
      <c r="G62" s="138"/>
    </row>
    <row r="63" spans="1:7" x14ac:dyDescent="0.25">
      <c r="A63" s="147">
        <f t="shared" si="1"/>
        <v>2019</v>
      </c>
      <c r="B63" s="447">
        <v>43617</v>
      </c>
      <c r="C63" s="448" t="e">
        <v>#N/A</v>
      </c>
      <c r="D63" s="141">
        <v>97.509140000000002</v>
      </c>
      <c r="E63" s="449">
        <f t="shared" si="6"/>
        <v>97.584802500000009</v>
      </c>
      <c r="F63" s="449">
        <v>97.509140000000002</v>
      </c>
      <c r="G63" s="138"/>
    </row>
    <row r="64" spans="1:7" x14ac:dyDescent="0.25">
      <c r="A64" s="147">
        <f t="shared" si="1"/>
        <v>2019</v>
      </c>
      <c r="B64" s="447">
        <v>43647</v>
      </c>
      <c r="C64" s="448" t="e">
        <v>#N/A</v>
      </c>
      <c r="D64" s="141">
        <v>97.821179999999998</v>
      </c>
      <c r="E64" s="449">
        <f t="shared" si="6"/>
        <v>97.584802500000009</v>
      </c>
      <c r="F64" s="449">
        <v>97.821179999999998</v>
      </c>
      <c r="G64" s="138"/>
    </row>
    <row r="65" spans="1:7" x14ac:dyDescent="0.25">
      <c r="A65" s="147">
        <f t="shared" si="1"/>
        <v>2019</v>
      </c>
      <c r="B65" s="447">
        <v>43678</v>
      </c>
      <c r="C65" s="448" t="e">
        <v>#N/A</v>
      </c>
      <c r="D65" s="141">
        <v>98.345190000000002</v>
      </c>
      <c r="E65" s="449">
        <f t="shared" si="6"/>
        <v>97.584802500000009</v>
      </c>
      <c r="F65" s="449">
        <v>98.345190000000002</v>
      </c>
      <c r="G65" s="138"/>
    </row>
    <row r="66" spans="1:7" x14ac:dyDescent="0.25">
      <c r="A66" s="147">
        <f t="shared" si="1"/>
        <v>2019</v>
      </c>
      <c r="B66" s="447">
        <v>43709</v>
      </c>
      <c r="C66" s="448" t="e">
        <v>#N/A</v>
      </c>
      <c r="D66" s="141">
        <v>98.468059999999994</v>
      </c>
      <c r="E66" s="449">
        <f t="shared" si="6"/>
        <v>97.584802500000009</v>
      </c>
      <c r="F66" s="449">
        <v>98.468059999999994</v>
      </c>
      <c r="G66" s="138"/>
    </row>
    <row r="67" spans="1:7" x14ac:dyDescent="0.25">
      <c r="A67" s="147">
        <f t="shared" si="1"/>
        <v>2019</v>
      </c>
      <c r="B67" s="447">
        <v>43739</v>
      </c>
      <c r="C67" s="448" t="e">
        <v>#N/A</v>
      </c>
      <c r="D67" s="141">
        <v>98.753960000000006</v>
      </c>
      <c r="E67" s="449">
        <f t="shared" si="6"/>
        <v>97.584802500000009</v>
      </c>
      <c r="F67" s="449">
        <v>98.753960000000006</v>
      </c>
      <c r="G67" s="138"/>
    </row>
    <row r="68" spans="1:7" x14ac:dyDescent="0.25">
      <c r="A68" s="147">
        <f t="shared" si="1"/>
        <v>2019</v>
      </c>
      <c r="B68" s="447">
        <v>43770</v>
      </c>
      <c r="C68" s="448" t="e">
        <v>#N/A</v>
      </c>
      <c r="D68" s="141">
        <v>98.833489999999998</v>
      </c>
      <c r="E68" s="449">
        <f t="shared" si="6"/>
        <v>97.584802500000009</v>
      </c>
      <c r="F68" s="449">
        <v>98.833489999999998</v>
      </c>
      <c r="G68" s="138"/>
    </row>
    <row r="69" spans="1:7" x14ac:dyDescent="0.25">
      <c r="A69" s="147">
        <f t="shared" si="1"/>
        <v>2019</v>
      </c>
      <c r="B69" s="447">
        <v>43800</v>
      </c>
      <c r="C69" s="448" t="e">
        <v>#N/A</v>
      </c>
      <c r="D69" s="141">
        <v>98.688940000000002</v>
      </c>
      <c r="E69" s="449"/>
      <c r="F69" s="449">
        <v>98.688940000000002</v>
      </c>
      <c r="G69" s="138"/>
    </row>
    <row r="70" spans="1:7" x14ac:dyDescent="0.25">
      <c r="A70" s="147">
        <f t="shared" si="1"/>
        <v>2020</v>
      </c>
      <c r="B70" s="447">
        <v>43831</v>
      </c>
      <c r="C70" s="448" t="e">
        <v>#N/A</v>
      </c>
      <c r="D70" s="141">
        <v>98.722660000000005</v>
      </c>
      <c r="E70" s="449"/>
      <c r="F70" s="449">
        <v>98.722660000000005</v>
      </c>
      <c r="G70" s="138"/>
    </row>
    <row r="71" spans="1:7" x14ac:dyDescent="0.25">
      <c r="A71" s="147">
        <f t="shared" si="1"/>
        <v>2020</v>
      </c>
      <c r="B71" s="447">
        <v>43862</v>
      </c>
      <c r="C71" s="448" t="e">
        <v>#N/A</v>
      </c>
      <c r="D71" s="141">
        <v>98.766670000000005</v>
      </c>
      <c r="E71" s="449">
        <f t="shared" ref="E71" si="7">AVERAGEIF($A$34:$A$95,A71,$F$34:$F$95)</f>
        <v>99.186512500000006</v>
      </c>
      <c r="F71" s="449">
        <v>98.766670000000005</v>
      </c>
      <c r="G71" s="138"/>
    </row>
    <row r="72" spans="1:7" x14ac:dyDescent="0.25">
      <c r="A72" s="147">
        <f t="shared" si="1"/>
        <v>2020</v>
      </c>
      <c r="B72" s="447">
        <v>43891</v>
      </c>
      <c r="C72" s="448" t="e">
        <v>#N/A</v>
      </c>
      <c r="D72" s="141">
        <v>98.915999999999997</v>
      </c>
      <c r="E72" s="449">
        <f t="shared" ref="E72:E80" si="8">AVERAGEIF($A$34:$A$95,A72,$F$34:$F$95)</f>
        <v>99.186512500000006</v>
      </c>
      <c r="F72" s="449">
        <v>98.915999999999997</v>
      </c>
      <c r="G72" s="138"/>
    </row>
    <row r="73" spans="1:7" x14ac:dyDescent="0.25">
      <c r="A73" s="147">
        <f t="shared" si="1"/>
        <v>2020</v>
      </c>
      <c r="B73" s="447">
        <v>43922</v>
      </c>
      <c r="C73" s="448" t="e">
        <v>#N/A</v>
      </c>
      <c r="D73" s="141">
        <v>99.033150000000006</v>
      </c>
      <c r="E73" s="449">
        <f t="shared" si="8"/>
        <v>99.186512500000006</v>
      </c>
      <c r="F73" s="449">
        <v>99.033150000000006</v>
      </c>
      <c r="G73" s="138"/>
    </row>
    <row r="74" spans="1:7" x14ac:dyDescent="0.25">
      <c r="A74" s="147">
        <f t="shared" si="1"/>
        <v>2020</v>
      </c>
      <c r="B74" s="447">
        <v>43952</v>
      </c>
      <c r="C74" s="448" t="e">
        <v>#N/A</v>
      </c>
      <c r="D74" s="141">
        <v>99.144130000000004</v>
      </c>
      <c r="E74" s="449">
        <f t="shared" si="8"/>
        <v>99.186512500000006</v>
      </c>
      <c r="F74" s="449">
        <v>99.144130000000004</v>
      </c>
      <c r="G74" s="138"/>
    </row>
    <row r="75" spans="1:7" x14ac:dyDescent="0.25">
      <c r="A75" s="147">
        <f t="shared" si="1"/>
        <v>2020</v>
      </c>
      <c r="B75" s="447">
        <v>43983</v>
      </c>
      <c r="C75" s="448" t="e">
        <v>#N/A</v>
      </c>
      <c r="D75" s="141">
        <v>99.219380000000001</v>
      </c>
      <c r="E75" s="449">
        <f t="shared" si="8"/>
        <v>99.186512500000006</v>
      </c>
      <c r="F75" s="449">
        <v>99.219380000000001</v>
      </c>
      <c r="G75" s="138"/>
    </row>
    <row r="76" spans="1:7" x14ac:dyDescent="0.25">
      <c r="A76" s="147">
        <f t="shared" si="1"/>
        <v>2020</v>
      </c>
      <c r="B76" s="447">
        <v>44013</v>
      </c>
      <c r="C76" s="448" t="e">
        <v>#N/A</v>
      </c>
      <c r="D76" s="141">
        <v>99.208299999999994</v>
      </c>
      <c r="E76" s="449">
        <f t="shared" si="8"/>
        <v>99.186512500000006</v>
      </c>
      <c r="F76" s="449">
        <v>99.208299999999994</v>
      </c>
      <c r="G76" s="138"/>
    </row>
    <row r="77" spans="1:7" x14ac:dyDescent="0.25">
      <c r="A77" s="147">
        <f t="shared" si="1"/>
        <v>2020</v>
      </c>
      <c r="B77" s="447">
        <v>44044</v>
      </c>
      <c r="C77" s="448" t="e">
        <v>#N/A</v>
      </c>
      <c r="D77" s="141">
        <v>99.474209999999999</v>
      </c>
      <c r="E77" s="449">
        <f t="shared" si="8"/>
        <v>99.186512500000006</v>
      </c>
      <c r="F77" s="449">
        <v>99.474209999999999</v>
      </c>
      <c r="G77" s="138"/>
    </row>
    <row r="78" spans="1:7" x14ac:dyDescent="0.25">
      <c r="A78" s="147">
        <f t="shared" si="1"/>
        <v>2020</v>
      </c>
      <c r="B78" s="447">
        <v>44075</v>
      </c>
      <c r="C78" s="448" t="e">
        <v>#N/A</v>
      </c>
      <c r="D78" s="141">
        <v>99.61009</v>
      </c>
      <c r="E78" s="449">
        <f t="shared" si="8"/>
        <v>99.186512500000006</v>
      </c>
      <c r="F78" s="449">
        <v>99.61009</v>
      </c>
      <c r="G78" s="138"/>
    </row>
    <row r="79" spans="1:7" x14ac:dyDescent="0.25">
      <c r="A79" s="147">
        <f t="shared" si="1"/>
        <v>2020</v>
      </c>
      <c r="B79" s="447">
        <v>44105</v>
      </c>
      <c r="C79" s="448" t="e">
        <v>#N/A</v>
      </c>
      <c r="D79" s="141">
        <v>99.656589999999994</v>
      </c>
      <c r="E79" s="449">
        <f t="shared" si="8"/>
        <v>99.186512500000006</v>
      </c>
      <c r="F79" s="449">
        <v>99.656589999999994</v>
      </c>
      <c r="G79" s="138"/>
    </row>
    <row r="80" spans="1:7" x14ac:dyDescent="0.25">
      <c r="A80" s="147">
        <f t="shared" si="1"/>
        <v>2020</v>
      </c>
      <c r="B80" s="447">
        <v>44136</v>
      </c>
      <c r="C80" s="448" t="e">
        <v>#N/A</v>
      </c>
      <c r="D80" s="141">
        <v>99.474209999999999</v>
      </c>
      <c r="E80" s="449">
        <f t="shared" si="8"/>
        <v>99.186512500000006</v>
      </c>
      <c r="F80" s="449">
        <v>99.474209999999999</v>
      </c>
      <c r="G80" s="138"/>
    </row>
    <row r="81" spans="1:7" x14ac:dyDescent="0.25">
      <c r="A81" s="147">
        <f t="shared" si="1"/>
        <v>2020</v>
      </c>
      <c r="B81" s="447">
        <v>44166</v>
      </c>
      <c r="C81" s="448" t="e">
        <v>#N/A</v>
      </c>
      <c r="D81" s="141">
        <v>99.01276</v>
      </c>
      <c r="E81" s="449"/>
      <c r="F81" s="449">
        <v>99.01276</v>
      </c>
      <c r="G81" s="138"/>
    </row>
    <row r="82" spans="1:7" x14ac:dyDescent="0.25">
      <c r="A82" s="147"/>
      <c r="B82" s="447"/>
      <c r="C82" s="147"/>
      <c r="D82" s="449"/>
      <c r="E82" s="147"/>
      <c r="F82" s="449"/>
      <c r="G82" s="138"/>
    </row>
    <row r="83" spans="1:7" x14ac:dyDescent="0.25">
      <c r="A83" s="147"/>
      <c r="B83" s="447"/>
      <c r="C83" s="147"/>
      <c r="D83" s="449"/>
      <c r="E83" s="147"/>
      <c r="F83" s="449"/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75"/>
      <c r="B88" s="75" t="s">
        <v>0</v>
      </c>
      <c r="C88" s="147"/>
      <c r="D88" s="449"/>
      <c r="E88" s="147"/>
      <c r="F88" s="449"/>
      <c r="G88" s="138"/>
    </row>
    <row r="89" spans="1:7" x14ac:dyDescent="0.25">
      <c r="A89" s="30">
        <v>2.5</v>
      </c>
      <c r="B89" s="29">
        <v>-2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10</v>
      </c>
      <c r="C90" s="147"/>
      <c r="D90" s="449"/>
      <c r="E90" s="147"/>
      <c r="F90" s="449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">
        <v>549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272</v>
      </c>
      <c r="R6" s="234" t="s">
        <v>277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273</v>
      </c>
      <c r="R7" s="235" t="s">
        <v>278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481</v>
      </c>
      <c r="R8" s="299" t="s">
        <v>279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480</v>
      </c>
      <c r="R9" s="299" t="s">
        <v>482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210</v>
      </c>
      <c r="R10" s="296" t="s">
        <v>276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72" t="s">
        <v>74</v>
      </c>
      <c r="D24" s="572"/>
      <c r="E24" s="572"/>
      <c r="F24" s="572"/>
      <c r="G24" s="572"/>
      <c r="H24" s="32"/>
      <c r="I24" s="572" t="s">
        <v>75</v>
      </c>
      <c r="J24" s="572"/>
      <c r="K24" s="572"/>
      <c r="L24" s="572"/>
    </row>
    <row r="25" spans="1:13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133"/>
      <c r="B26" s="142" t="s">
        <v>272</v>
      </c>
      <c r="C26" s="6">
        <v>27.282158559999999</v>
      </c>
      <c r="D26" s="6">
        <v>25.385081882000001</v>
      </c>
      <c r="E26" s="6">
        <v>29.111489561999999</v>
      </c>
      <c r="F26" s="6">
        <v>29.699606959</v>
      </c>
      <c r="G26" s="6">
        <v>30.110793634</v>
      </c>
      <c r="H26" s="417" t="s">
        <v>272</v>
      </c>
      <c r="I26" s="6">
        <f t="shared" ref="I26:L29" si="0">D26-C26</f>
        <v>-1.8970766779999977</v>
      </c>
      <c r="J26" s="6">
        <f t="shared" si="0"/>
        <v>3.7264076799999977</v>
      </c>
      <c r="K26" s="6">
        <f t="shared" si="0"/>
        <v>0.58811739700000132</v>
      </c>
      <c r="L26" s="6">
        <f t="shared" si="0"/>
        <v>0.41118667499999972</v>
      </c>
    </row>
    <row r="27" spans="1:13" x14ac:dyDescent="0.25">
      <c r="A27" s="133"/>
      <c r="B27" s="142" t="s">
        <v>273</v>
      </c>
      <c r="C27" s="6">
        <v>21.116617485999999</v>
      </c>
      <c r="D27" s="6">
        <v>21.778613699000001</v>
      </c>
      <c r="E27" s="6">
        <v>22.650882192000001</v>
      </c>
      <c r="F27" s="6">
        <v>23.174653863</v>
      </c>
      <c r="G27" s="6">
        <v>23.360298852</v>
      </c>
      <c r="H27" s="417" t="s">
        <v>273</v>
      </c>
      <c r="I27" s="6">
        <f t="shared" si="0"/>
        <v>0.66199621300000189</v>
      </c>
      <c r="J27" s="6">
        <f t="shared" si="0"/>
        <v>0.87226849299999998</v>
      </c>
      <c r="K27" s="6">
        <f t="shared" si="0"/>
        <v>0.52377167099999866</v>
      </c>
      <c r="L27" s="6">
        <f t="shared" si="0"/>
        <v>0.18564498900000004</v>
      </c>
    </row>
    <row r="28" spans="1:13" x14ac:dyDescent="0.25">
      <c r="A28" s="133"/>
      <c r="B28" s="142" t="s">
        <v>274</v>
      </c>
      <c r="C28" s="6">
        <v>20.3720300546</v>
      </c>
      <c r="D28" s="6">
        <v>20.757120548</v>
      </c>
      <c r="E28" s="6">
        <v>23.193106849300001</v>
      </c>
      <c r="F28" s="6">
        <v>22.981208262999999</v>
      </c>
      <c r="G28" s="6">
        <v>22.242125587300002</v>
      </c>
      <c r="H28" s="417" t="s">
        <v>274</v>
      </c>
      <c r="I28" s="6">
        <f t="shared" si="0"/>
        <v>0.3850904933999999</v>
      </c>
      <c r="J28" s="6">
        <f t="shared" si="0"/>
        <v>2.4359863013000016</v>
      </c>
      <c r="K28" s="6">
        <f t="shared" si="0"/>
        <v>-0.21189858630000202</v>
      </c>
      <c r="L28" s="6">
        <f t="shared" si="0"/>
        <v>-0.73908267569999708</v>
      </c>
    </row>
    <row r="29" spans="1:13" x14ac:dyDescent="0.25">
      <c r="A29" s="133"/>
      <c r="B29" s="143" t="s">
        <v>263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7.1059726016999889</v>
      </c>
      <c r="F29" s="66">
        <f t="shared" si="1"/>
        <v>7.7100823380000065</v>
      </c>
      <c r="G29" s="66">
        <f t="shared" si="1"/>
        <v>7.9652364897000041</v>
      </c>
      <c r="H29" s="414" t="s">
        <v>263</v>
      </c>
      <c r="I29" s="66">
        <f t="shared" si="0"/>
        <v>0.18292143059998978</v>
      </c>
      <c r="J29" s="66">
        <f t="shared" si="0"/>
        <v>0.70972876569999244</v>
      </c>
      <c r="K29" s="66">
        <f t="shared" si="0"/>
        <v>0.60410973630001763</v>
      </c>
      <c r="L29" s="66">
        <f t="shared" si="0"/>
        <v>0.25515415169999756</v>
      </c>
    </row>
    <row r="30" spans="1:13" x14ac:dyDescent="0.25">
      <c r="A30"/>
      <c r="B30" s="126" t="s">
        <v>235</v>
      </c>
      <c r="C30" s="6">
        <v>74.984128506000005</v>
      </c>
      <c r="D30" s="6">
        <v>74.317059964999999</v>
      </c>
      <c r="E30" s="6">
        <v>82.061451204999997</v>
      </c>
      <c r="F30" s="6">
        <v>83.565551423000002</v>
      </c>
      <c r="G30" s="6">
        <v>83.678454563000003</v>
      </c>
      <c r="H30" s="6"/>
      <c r="I30" s="12">
        <f>+SUM(I26:I29)</f>
        <v>-0.66706854100000612</v>
      </c>
      <c r="J30" s="12">
        <f>+SUM(J26:J29)</f>
        <v>7.7443912399999917</v>
      </c>
      <c r="K30" s="12">
        <f>+SUM(K26:K29)</f>
        <v>1.5041002180000156</v>
      </c>
      <c r="L30" s="12">
        <f>+SUM(L26:L29)</f>
        <v>0.11290314000000023</v>
      </c>
    </row>
    <row r="31" spans="1:13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275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2">YEAR(B36)</f>
        <v>2017</v>
      </c>
      <c r="B36" s="447">
        <v>42736</v>
      </c>
      <c r="C36" s="487">
        <v>93.971454483000002</v>
      </c>
      <c r="D36" s="136" t="e">
        <v>#N/A</v>
      </c>
      <c r="E36" s="486"/>
      <c r="F36" s="486">
        <v>93.971454483000002</v>
      </c>
      <c r="G36" s="138"/>
    </row>
    <row r="37" spans="1:7" x14ac:dyDescent="0.25">
      <c r="A37" s="147">
        <f t="shared" si="2"/>
        <v>2017</v>
      </c>
      <c r="B37" s="447">
        <v>42767</v>
      </c>
      <c r="C37" s="487">
        <v>83.541220213000003</v>
      </c>
      <c r="D37" s="136" t="e">
        <v>#N/A</v>
      </c>
      <c r="E37" s="486">
        <f t="shared" ref="E37:E46" si="3">AVERAGEIF($A$36:$A$97,A37,$F$36:$F$97)</f>
        <v>74.319437042083337</v>
      </c>
      <c r="F37" s="486">
        <v>83.541220213000003</v>
      </c>
      <c r="G37" s="138"/>
    </row>
    <row r="38" spans="1:7" x14ac:dyDescent="0.25">
      <c r="A38" s="147">
        <f t="shared" si="2"/>
        <v>2017</v>
      </c>
      <c r="B38" s="447">
        <v>42795</v>
      </c>
      <c r="C38" s="487">
        <v>81.372219091999995</v>
      </c>
      <c r="D38" s="136" t="e">
        <v>#N/A</v>
      </c>
      <c r="E38" s="486">
        <f t="shared" si="3"/>
        <v>74.319437042083337</v>
      </c>
      <c r="F38" s="486">
        <v>81.372219091999995</v>
      </c>
      <c r="G38" s="138"/>
    </row>
    <row r="39" spans="1:7" x14ac:dyDescent="0.25">
      <c r="A39" s="147">
        <f t="shared" si="2"/>
        <v>2017</v>
      </c>
      <c r="B39" s="447">
        <v>42826</v>
      </c>
      <c r="C39" s="487">
        <v>64.367193936999996</v>
      </c>
      <c r="D39" s="136" t="e">
        <v>#N/A</v>
      </c>
      <c r="E39" s="486">
        <f t="shared" si="3"/>
        <v>74.319437042083337</v>
      </c>
      <c r="F39" s="486">
        <v>64.367193936999996</v>
      </c>
      <c r="G39" s="138"/>
    </row>
    <row r="40" spans="1:7" x14ac:dyDescent="0.25">
      <c r="A40" s="147">
        <f t="shared" si="2"/>
        <v>2017</v>
      </c>
      <c r="B40" s="447">
        <v>42856</v>
      </c>
      <c r="C40" s="487">
        <v>60.993230029000003</v>
      </c>
      <c r="D40" s="136" t="e">
        <v>#N/A</v>
      </c>
      <c r="E40" s="486">
        <f t="shared" si="3"/>
        <v>74.319437042083337</v>
      </c>
      <c r="F40" s="486">
        <v>60.993230029000003</v>
      </c>
      <c r="G40" s="138"/>
    </row>
    <row r="41" spans="1:7" x14ac:dyDescent="0.25">
      <c r="A41" s="147">
        <f t="shared" si="2"/>
        <v>2017</v>
      </c>
      <c r="B41" s="447">
        <v>42887</v>
      </c>
      <c r="C41" s="487">
        <v>63.633924</v>
      </c>
      <c r="D41" s="136" t="e">
        <v>#N/A</v>
      </c>
      <c r="E41" s="486">
        <f t="shared" si="3"/>
        <v>74.319437042083337</v>
      </c>
      <c r="F41" s="486">
        <v>63.633924</v>
      </c>
      <c r="G41" s="138"/>
    </row>
    <row r="42" spans="1:7" x14ac:dyDescent="0.25">
      <c r="A42" s="147">
        <f t="shared" si="2"/>
        <v>2017</v>
      </c>
      <c r="B42" s="447">
        <v>42917</v>
      </c>
      <c r="C42" s="487">
        <v>69.040276519000003</v>
      </c>
      <c r="D42" s="136" t="e">
        <v>#N/A</v>
      </c>
      <c r="E42" s="486">
        <f t="shared" si="3"/>
        <v>74.319437042083337</v>
      </c>
      <c r="F42" s="486">
        <v>69.040276519000003</v>
      </c>
      <c r="G42" s="138"/>
    </row>
    <row r="43" spans="1:7" x14ac:dyDescent="0.25">
      <c r="A43" s="147">
        <f t="shared" si="2"/>
        <v>2017</v>
      </c>
      <c r="B43" s="447">
        <v>42948</v>
      </c>
      <c r="C43" s="487">
        <v>67.523258455999994</v>
      </c>
      <c r="D43" s="136" t="e">
        <v>#N/A</v>
      </c>
      <c r="E43" s="486">
        <f t="shared" si="3"/>
        <v>74.319437042083337</v>
      </c>
      <c r="F43" s="486">
        <v>67.523258455999994</v>
      </c>
      <c r="G43" s="138"/>
    </row>
    <row r="44" spans="1:7" x14ac:dyDescent="0.25">
      <c r="A44" s="147">
        <f t="shared" si="2"/>
        <v>2017</v>
      </c>
      <c r="B44" s="447">
        <v>42979</v>
      </c>
      <c r="C44" s="487">
        <v>63.991618903000003</v>
      </c>
      <c r="D44" s="136" t="e">
        <v>#N/A</v>
      </c>
      <c r="E44" s="486">
        <f t="shared" si="3"/>
        <v>74.319437042083337</v>
      </c>
      <c r="F44" s="486">
        <v>63.991618903000003</v>
      </c>
      <c r="G44" s="138"/>
    </row>
    <row r="45" spans="1:7" x14ac:dyDescent="0.25">
      <c r="A45" s="147">
        <f t="shared" si="2"/>
        <v>2017</v>
      </c>
      <c r="B45" s="447">
        <v>43009</v>
      </c>
      <c r="C45" s="487">
        <v>65.473677874000003</v>
      </c>
      <c r="D45" s="136" t="e">
        <v>#N/A</v>
      </c>
      <c r="E45" s="486">
        <f t="shared" si="3"/>
        <v>74.319437042083337</v>
      </c>
      <c r="F45" s="486">
        <v>65.473677874000003</v>
      </c>
      <c r="G45" s="138"/>
    </row>
    <row r="46" spans="1:7" x14ac:dyDescent="0.25">
      <c r="A46" s="147">
        <f t="shared" si="2"/>
        <v>2017</v>
      </c>
      <c r="B46" s="447">
        <v>43040</v>
      </c>
      <c r="C46" s="487">
        <v>78.487295099999997</v>
      </c>
      <c r="D46" s="136" t="e">
        <v>#N/A</v>
      </c>
      <c r="E46" s="486">
        <f t="shared" si="3"/>
        <v>74.319437042083337</v>
      </c>
      <c r="F46" s="486">
        <v>78.487295099999997</v>
      </c>
      <c r="G46" s="138"/>
    </row>
    <row r="47" spans="1:7" x14ac:dyDescent="0.25">
      <c r="A47" s="147">
        <f t="shared" si="2"/>
        <v>2017</v>
      </c>
      <c r="B47" s="447">
        <v>43070</v>
      </c>
      <c r="C47" s="487">
        <v>99.437875899000005</v>
      </c>
      <c r="D47" s="136" t="e">
        <v>#N/A</v>
      </c>
      <c r="E47" s="486"/>
      <c r="F47" s="486">
        <v>99.437875899000005</v>
      </c>
      <c r="G47" s="138"/>
    </row>
    <row r="48" spans="1:7" x14ac:dyDescent="0.25">
      <c r="A48" s="147">
        <f t="shared" si="2"/>
        <v>2018</v>
      </c>
      <c r="B48" s="447">
        <v>43101</v>
      </c>
      <c r="C48" s="487">
        <v>106.72300539</v>
      </c>
      <c r="D48" s="136" t="e">
        <v>#N/A</v>
      </c>
      <c r="E48" s="486"/>
      <c r="F48" s="486">
        <v>106.72300539</v>
      </c>
      <c r="G48" s="138"/>
    </row>
    <row r="49" spans="1:7" x14ac:dyDescent="0.25">
      <c r="A49" s="147">
        <f t="shared" si="2"/>
        <v>2018</v>
      </c>
      <c r="B49" s="447">
        <v>43132</v>
      </c>
      <c r="C49" s="487">
        <v>96.410481035999993</v>
      </c>
      <c r="D49" s="136" t="e">
        <v>#N/A</v>
      </c>
      <c r="E49" s="486">
        <f t="shared" ref="E49" si="4">AVERAGEIF($A$36:$A$97,A49,$F$36:$F$97)</f>
        <v>82.121646534416669</v>
      </c>
      <c r="F49" s="486">
        <v>96.410481035999993</v>
      </c>
      <c r="G49" s="138"/>
    </row>
    <row r="50" spans="1:7" x14ac:dyDescent="0.25">
      <c r="A50" s="147">
        <f t="shared" si="2"/>
        <v>2018</v>
      </c>
      <c r="B50" s="447">
        <v>43160</v>
      </c>
      <c r="C50" s="487">
        <v>89.397213742000005</v>
      </c>
      <c r="D50" s="136" t="e">
        <v>#N/A</v>
      </c>
      <c r="E50" s="486">
        <f t="shared" ref="E50" si="5">AVERAGEIF($A$36:$A$97,A50,$F$36:$F$97)</f>
        <v>82.121646534416669</v>
      </c>
      <c r="F50" s="486">
        <v>89.397213742000005</v>
      </c>
      <c r="G50" s="138"/>
    </row>
    <row r="51" spans="1:7" x14ac:dyDescent="0.25">
      <c r="A51" s="147">
        <f t="shared" si="2"/>
        <v>2018</v>
      </c>
      <c r="B51" s="447">
        <v>43191</v>
      </c>
      <c r="C51" s="487">
        <v>77.818963366999995</v>
      </c>
      <c r="D51" s="136" t="e">
        <v>#N/A</v>
      </c>
      <c r="E51" s="486">
        <f t="shared" ref="E51:E58" si="6">AVERAGEIF($A$36:$A$97,A51,$F$36:$F$97)</f>
        <v>82.121646534416669</v>
      </c>
      <c r="F51" s="486">
        <v>77.818963366999995</v>
      </c>
      <c r="G51" s="138"/>
    </row>
    <row r="52" spans="1:7" x14ac:dyDescent="0.25">
      <c r="A52" s="147">
        <f t="shared" si="2"/>
        <v>2018</v>
      </c>
      <c r="B52" s="447">
        <v>43221</v>
      </c>
      <c r="C52" s="487">
        <v>66.002598000000006</v>
      </c>
      <c r="D52" s="136" t="e">
        <v>#N/A</v>
      </c>
      <c r="E52" s="486">
        <f t="shared" si="6"/>
        <v>82.121646534416669</v>
      </c>
      <c r="F52" s="486">
        <v>66.002598000000006</v>
      </c>
      <c r="G52" s="138"/>
    </row>
    <row r="53" spans="1:7" x14ac:dyDescent="0.25">
      <c r="A53" s="147">
        <f t="shared" si="2"/>
        <v>2018</v>
      </c>
      <c r="B53" s="447">
        <v>43252</v>
      </c>
      <c r="C53" s="487">
        <v>68.264609433000004</v>
      </c>
      <c r="D53" s="136" t="e">
        <v>#N/A</v>
      </c>
      <c r="E53" s="486">
        <f t="shared" si="6"/>
        <v>82.121646534416669</v>
      </c>
      <c r="F53" s="486">
        <v>68.264609433000004</v>
      </c>
      <c r="G53" s="138"/>
    </row>
    <row r="54" spans="1:7" x14ac:dyDescent="0.25">
      <c r="A54" s="147">
        <f t="shared" si="2"/>
        <v>2018</v>
      </c>
      <c r="B54" s="447">
        <v>43282</v>
      </c>
      <c r="C54" s="487">
        <v>75.628918838999994</v>
      </c>
      <c r="D54" s="136" t="e">
        <v>#N/A</v>
      </c>
      <c r="E54" s="486">
        <f t="shared" si="6"/>
        <v>82.121646534416669</v>
      </c>
      <c r="F54" s="486">
        <v>75.628918838999994</v>
      </c>
      <c r="G54" s="138"/>
    </row>
    <row r="55" spans="1:7" x14ac:dyDescent="0.25">
      <c r="A55" s="147">
        <f t="shared" si="2"/>
        <v>2018</v>
      </c>
      <c r="B55" s="447">
        <v>43313</v>
      </c>
      <c r="C55" s="487">
        <v>74.478131097000002</v>
      </c>
      <c r="D55" s="136" t="e">
        <v>#N/A</v>
      </c>
      <c r="E55" s="486">
        <f t="shared" si="6"/>
        <v>82.121646534416669</v>
      </c>
      <c r="F55" s="486">
        <v>74.478131097000002</v>
      </c>
      <c r="G55" s="138"/>
    </row>
    <row r="56" spans="1:7" x14ac:dyDescent="0.25">
      <c r="A56" s="147">
        <f t="shared" si="2"/>
        <v>2018</v>
      </c>
      <c r="B56" s="447">
        <v>43344</v>
      </c>
      <c r="C56" s="487">
        <v>71.877170867000004</v>
      </c>
      <c r="D56" s="136" t="e">
        <v>#N/A</v>
      </c>
      <c r="E56" s="486">
        <f t="shared" si="6"/>
        <v>82.121646534416669</v>
      </c>
      <c r="F56" s="486">
        <v>71.877170867000004</v>
      </c>
      <c r="G56" s="138"/>
    </row>
    <row r="57" spans="1:7" x14ac:dyDescent="0.25">
      <c r="A57" s="147">
        <f t="shared" si="2"/>
        <v>2018</v>
      </c>
      <c r="B57" s="447">
        <v>43374</v>
      </c>
      <c r="C57" s="487">
        <v>73.412746709999993</v>
      </c>
      <c r="D57" s="136" t="e">
        <v>#N/A</v>
      </c>
      <c r="E57" s="486">
        <f t="shared" si="6"/>
        <v>82.121646534416669</v>
      </c>
      <c r="F57" s="486">
        <v>73.412746709999993</v>
      </c>
      <c r="G57" s="138"/>
    </row>
    <row r="58" spans="1:7" x14ac:dyDescent="0.25">
      <c r="A58" s="147">
        <f t="shared" si="2"/>
        <v>2018</v>
      </c>
      <c r="B58" s="447">
        <v>43405</v>
      </c>
      <c r="C58" s="487">
        <v>89.630633900000007</v>
      </c>
      <c r="D58" s="136" t="e">
        <v>#N/A</v>
      </c>
      <c r="E58" s="486">
        <f t="shared" si="6"/>
        <v>82.121646534416669</v>
      </c>
      <c r="F58" s="486">
        <v>89.630633900000007</v>
      </c>
      <c r="G58" s="138"/>
    </row>
    <row r="59" spans="1:7" x14ac:dyDescent="0.25">
      <c r="A59" s="147">
        <f t="shared" si="2"/>
        <v>2018</v>
      </c>
      <c r="B59" s="447">
        <v>43435</v>
      </c>
      <c r="C59" s="487">
        <v>95.815286032000003</v>
      </c>
      <c r="D59" s="136" t="e">
        <v>#N/A</v>
      </c>
      <c r="E59" s="486"/>
      <c r="F59" s="486">
        <v>95.815286032000003</v>
      </c>
      <c r="G59" s="138"/>
    </row>
    <row r="60" spans="1:7" x14ac:dyDescent="0.25">
      <c r="A60" s="147">
        <f t="shared" si="2"/>
        <v>2019</v>
      </c>
      <c r="B60" s="447">
        <v>43466</v>
      </c>
      <c r="C60" s="487">
        <v>107.5371865</v>
      </c>
      <c r="D60" s="136" t="e">
        <v>#N/A</v>
      </c>
      <c r="E60" s="486"/>
      <c r="F60" s="486">
        <v>107.5371865</v>
      </c>
      <c r="G60" s="138"/>
    </row>
    <row r="61" spans="1:7" x14ac:dyDescent="0.25">
      <c r="A61" s="147">
        <f t="shared" si="2"/>
        <v>2019</v>
      </c>
      <c r="B61" s="447">
        <v>43497</v>
      </c>
      <c r="C61" s="487">
        <v>104.7751985</v>
      </c>
      <c r="D61" s="136">
        <v>104.7751985</v>
      </c>
      <c r="E61" s="486">
        <f t="shared" ref="E61:E70" si="7">AVERAGEIF($A$36:$A$97,A61,$F$36:$F$97)</f>
        <v>83.655666249999996</v>
      </c>
      <c r="F61" s="486">
        <v>104.7751985</v>
      </c>
      <c r="G61" s="138"/>
    </row>
    <row r="62" spans="1:7" x14ac:dyDescent="0.25">
      <c r="A62" s="147">
        <f t="shared" si="2"/>
        <v>2019</v>
      </c>
      <c r="B62" s="447">
        <v>43525</v>
      </c>
      <c r="C62" s="487" t="e">
        <v>#N/A</v>
      </c>
      <c r="D62" s="136">
        <v>91.634860000000003</v>
      </c>
      <c r="E62" s="486">
        <f t="shared" si="7"/>
        <v>83.655666249999996</v>
      </c>
      <c r="F62" s="486">
        <v>91.634860000000003</v>
      </c>
      <c r="G62" s="138"/>
    </row>
    <row r="63" spans="1:7" x14ac:dyDescent="0.25">
      <c r="A63" s="147">
        <f t="shared" si="2"/>
        <v>2019</v>
      </c>
      <c r="B63" s="447">
        <v>43556</v>
      </c>
      <c r="C63" s="487" t="e">
        <v>#N/A</v>
      </c>
      <c r="D63" s="136">
        <v>77.304220000000001</v>
      </c>
      <c r="E63" s="486">
        <f t="shared" si="7"/>
        <v>83.655666249999996</v>
      </c>
      <c r="F63" s="486">
        <v>77.304220000000001</v>
      </c>
      <c r="G63" s="138"/>
    </row>
    <row r="64" spans="1:7" x14ac:dyDescent="0.25">
      <c r="A64" s="147">
        <f t="shared" si="2"/>
        <v>2019</v>
      </c>
      <c r="B64" s="447">
        <v>43586</v>
      </c>
      <c r="C64" s="487" t="e">
        <v>#N/A</v>
      </c>
      <c r="D64" s="136">
        <v>69.718459999999993</v>
      </c>
      <c r="E64" s="486">
        <f t="shared" si="7"/>
        <v>83.655666249999996</v>
      </c>
      <c r="F64" s="486">
        <v>69.718459999999993</v>
      </c>
      <c r="G64" s="138"/>
    </row>
    <row r="65" spans="1:7" x14ac:dyDescent="0.25">
      <c r="A65" s="147">
        <f t="shared" si="2"/>
        <v>2019</v>
      </c>
      <c r="B65" s="447">
        <v>43617</v>
      </c>
      <c r="C65" s="487" t="e">
        <v>#N/A</v>
      </c>
      <c r="D65" s="136">
        <v>71.212549999999993</v>
      </c>
      <c r="E65" s="486">
        <f t="shared" si="7"/>
        <v>83.655666249999996</v>
      </c>
      <c r="F65" s="486">
        <v>71.212549999999993</v>
      </c>
      <c r="G65" s="138"/>
    </row>
    <row r="66" spans="1:7" x14ac:dyDescent="0.25">
      <c r="A66" s="147">
        <f t="shared" si="2"/>
        <v>2019</v>
      </c>
      <c r="B66" s="447">
        <v>43647</v>
      </c>
      <c r="C66" s="487" t="e">
        <v>#N/A</v>
      </c>
      <c r="D66" s="136">
        <v>75.883529999999993</v>
      </c>
      <c r="E66" s="486">
        <f t="shared" si="7"/>
        <v>83.655666249999996</v>
      </c>
      <c r="F66" s="486">
        <v>75.883529999999993</v>
      </c>
      <c r="G66" s="138"/>
    </row>
    <row r="67" spans="1:7" x14ac:dyDescent="0.25">
      <c r="A67" s="147">
        <f t="shared" si="2"/>
        <v>2019</v>
      </c>
      <c r="B67" s="447">
        <v>43678</v>
      </c>
      <c r="C67" s="487" t="e">
        <v>#N/A</v>
      </c>
      <c r="D67" s="136">
        <v>76.537869999999998</v>
      </c>
      <c r="E67" s="486">
        <f t="shared" si="7"/>
        <v>83.655666249999996</v>
      </c>
      <c r="F67" s="486">
        <v>76.537869999999998</v>
      </c>
      <c r="G67" s="138"/>
    </row>
    <row r="68" spans="1:7" x14ac:dyDescent="0.25">
      <c r="A68" s="147">
        <f t="shared" si="2"/>
        <v>2019</v>
      </c>
      <c r="B68" s="447">
        <v>43709</v>
      </c>
      <c r="C68" s="487" t="e">
        <v>#N/A</v>
      </c>
      <c r="D68" s="136">
        <v>70.573599999999999</v>
      </c>
      <c r="E68" s="486">
        <f t="shared" si="7"/>
        <v>83.655666249999996</v>
      </c>
      <c r="F68" s="486">
        <v>70.573599999999999</v>
      </c>
      <c r="G68" s="138"/>
    </row>
    <row r="69" spans="1:7" x14ac:dyDescent="0.25">
      <c r="A69" s="147">
        <f t="shared" si="2"/>
        <v>2019</v>
      </c>
      <c r="B69" s="447">
        <v>43739</v>
      </c>
      <c r="C69" s="487" t="e">
        <v>#N/A</v>
      </c>
      <c r="D69" s="136">
        <v>73.600610000000003</v>
      </c>
      <c r="E69" s="486">
        <f t="shared" si="7"/>
        <v>83.655666249999996</v>
      </c>
      <c r="F69" s="486">
        <v>73.600610000000003</v>
      </c>
      <c r="G69" s="138"/>
    </row>
    <row r="70" spans="1:7" x14ac:dyDescent="0.25">
      <c r="A70" s="147">
        <f t="shared" si="2"/>
        <v>2019</v>
      </c>
      <c r="B70" s="447">
        <v>43770</v>
      </c>
      <c r="C70" s="487" t="e">
        <v>#N/A</v>
      </c>
      <c r="D70" s="136">
        <v>85.065610000000007</v>
      </c>
      <c r="E70" s="486">
        <f t="shared" si="7"/>
        <v>83.655666249999996</v>
      </c>
      <c r="F70" s="486">
        <v>85.065610000000007</v>
      </c>
      <c r="G70" s="138"/>
    </row>
    <row r="71" spans="1:7" x14ac:dyDescent="0.25">
      <c r="A71" s="147">
        <f t="shared" si="2"/>
        <v>2019</v>
      </c>
      <c r="B71" s="447">
        <v>43800</v>
      </c>
      <c r="C71" s="487" t="e">
        <v>#N/A</v>
      </c>
      <c r="D71" s="136">
        <v>100.0243</v>
      </c>
      <c r="E71" s="486"/>
      <c r="F71" s="486">
        <v>100.0243</v>
      </c>
      <c r="G71" s="138"/>
    </row>
    <row r="72" spans="1:7" x14ac:dyDescent="0.25">
      <c r="A72" s="147">
        <f t="shared" si="2"/>
        <v>2020</v>
      </c>
      <c r="B72" s="447">
        <v>43831</v>
      </c>
      <c r="C72" s="487" t="e">
        <v>#N/A</v>
      </c>
      <c r="D72" s="136">
        <v>106.8981</v>
      </c>
      <c r="E72" s="486"/>
      <c r="F72" s="486">
        <v>106.8981</v>
      </c>
      <c r="G72" s="138"/>
    </row>
    <row r="73" spans="1:7" x14ac:dyDescent="0.25">
      <c r="A73" s="147">
        <f t="shared" si="2"/>
        <v>2020</v>
      </c>
      <c r="B73" s="447">
        <v>43862</v>
      </c>
      <c r="C73" s="487" t="e">
        <v>#N/A</v>
      </c>
      <c r="D73" s="136">
        <v>102.0706</v>
      </c>
      <c r="E73" s="486">
        <f t="shared" ref="E73:E82" si="8">AVERAGEIF($A$36:$A$97,A73,$F$36:$F$97)</f>
        <v>83.698502500000004</v>
      </c>
      <c r="F73" s="486">
        <v>102.0706</v>
      </c>
      <c r="G73" s="138"/>
    </row>
    <row r="74" spans="1:7" x14ac:dyDescent="0.25">
      <c r="A74" s="147">
        <f t="shared" si="2"/>
        <v>2020</v>
      </c>
      <c r="B74" s="447">
        <v>43891</v>
      </c>
      <c r="C74" s="487" t="e">
        <v>#N/A</v>
      </c>
      <c r="D74" s="136">
        <v>90.247100000000003</v>
      </c>
      <c r="E74" s="486">
        <f t="shared" si="8"/>
        <v>83.698502500000004</v>
      </c>
      <c r="F74" s="486">
        <v>90.247100000000003</v>
      </c>
      <c r="G74" s="138"/>
    </row>
    <row r="75" spans="1:7" x14ac:dyDescent="0.25">
      <c r="A75" s="147">
        <f t="shared" si="2"/>
        <v>2020</v>
      </c>
      <c r="B75" s="447">
        <v>43922</v>
      </c>
      <c r="C75" s="487" t="e">
        <v>#N/A</v>
      </c>
      <c r="D75" s="136">
        <v>76.230959999999996</v>
      </c>
      <c r="E75" s="486">
        <f t="shared" si="8"/>
        <v>83.698502500000004</v>
      </c>
      <c r="F75" s="486">
        <v>76.230959999999996</v>
      </c>
      <c r="G75" s="138"/>
    </row>
    <row r="76" spans="1:7" x14ac:dyDescent="0.25">
      <c r="A76" s="147">
        <f t="shared" si="2"/>
        <v>2020</v>
      </c>
      <c r="B76" s="447">
        <v>43952</v>
      </c>
      <c r="C76" s="487" t="e">
        <v>#N/A</v>
      </c>
      <c r="D76" s="136">
        <v>70.375510000000006</v>
      </c>
      <c r="E76" s="486">
        <f t="shared" si="8"/>
        <v>83.698502500000004</v>
      </c>
      <c r="F76" s="486">
        <v>70.375510000000006</v>
      </c>
      <c r="G76" s="138"/>
    </row>
    <row r="77" spans="1:7" x14ac:dyDescent="0.25">
      <c r="A77" s="147">
        <f t="shared" si="2"/>
        <v>2020</v>
      </c>
      <c r="B77" s="447">
        <v>43983</v>
      </c>
      <c r="C77" s="487" t="e">
        <v>#N/A</v>
      </c>
      <c r="D77" s="136">
        <v>72.532589999999999</v>
      </c>
      <c r="E77" s="486">
        <f t="shared" si="8"/>
        <v>83.698502500000004</v>
      </c>
      <c r="F77" s="486">
        <v>72.532589999999999</v>
      </c>
      <c r="G77" s="138"/>
    </row>
    <row r="78" spans="1:7" x14ac:dyDescent="0.25">
      <c r="A78" s="147">
        <f t="shared" si="2"/>
        <v>2020</v>
      </c>
      <c r="B78" s="447">
        <v>44013</v>
      </c>
      <c r="C78" s="487" t="e">
        <v>#N/A</v>
      </c>
      <c r="D78" s="136">
        <v>77.667410000000004</v>
      </c>
      <c r="E78" s="486">
        <f t="shared" si="8"/>
        <v>83.698502500000004</v>
      </c>
      <c r="F78" s="486">
        <v>77.667410000000004</v>
      </c>
      <c r="G78" s="138"/>
    </row>
    <row r="79" spans="1:7" x14ac:dyDescent="0.25">
      <c r="A79" s="147">
        <f t="shared" si="2"/>
        <v>2020</v>
      </c>
      <c r="B79" s="447">
        <v>44044</v>
      </c>
      <c r="C79" s="487" t="e">
        <v>#N/A</v>
      </c>
      <c r="D79" s="136">
        <v>78.138069999999999</v>
      </c>
      <c r="E79" s="486">
        <f t="shared" si="8"/>
        <v>83.698502500000004</v>
      </c>
      <c r="F79" s="486">
        <v>78.138069999999999</v>
      </c>
      <c r="G79" s="138"/>
    </row>
    <row r="80" spans="1:7" x14ac:dyDescent="0.25">
      <c r="A80" s="147">
        <f t="shared" si="2"/>
        <v>2020</v>
      </c>
      <c r="B80" s="447">
        <v>44075</v>
      </c>
      <c r="C80" s="487" t="e">
        <v>#N/A</v>
      </c>
      <c r="D80" s="136">
        <v>71.927819999999997</v>
      </c>
      <c r="E80" s="486">
        <f t="shared" si="8"/>
        <v>83.698502500000004</v>
      </c>
      <c r="F80" s="486">
        <v>71.927819999999997</v>
      </c>
      <c r="G80" s="138"/>
    </row>
    <row r="81" spans="1:7" x14ac:dyDescent="0.25">
      <c r="A81" s="147">
        <f t="shared" si="2"/>
        <v>2020</v>
      </c>
      <c r="B81" s="447">
        <v>44105</v>
      </c>
      <c r="C81" s="487" t="e">
        <v>#N/A</v>
      </c>
      <c r="D81" s="136">
        <v>74.067049999999995</v>
      </c>
      <c r="E81" s="486">
        <f t="shared" si="8"/>
        <v>83.698502500000004</v>
      </c>
      <c r="F81" s="486">
        <v>74.067049999999995</v>
      </c>
      <c r="G81" s="138"/>
    </row>
    <row r="82" spans="1:7" x14ac:dyDescent="0.25">
      <c r="A82" s="147">
        <f t="shared" si="2"/>
        <v>2020</v>
      </c>
      <c r="B82" s="447">
        <v>44136</v>
      </c>
      <c r="C82" s="487" t="e">
        <v>#N/A</v>
      </c>
      <c r="D82" s="136">
        <v>84.695989999999995</v>
      </c>
      <c r="E82" s="486">
        <f t="shared" si="8"/>
        <v>83.698502500000004</v>
      </c>
      <c r="F82" s="486">
        <v>84.695989999999995</v>
      </c>
      <c r="G82" s="138"/>
    </row>
    <row r="83" spans="1:7" x14ac:dyDescent="0.25">
      <c r="A83" s="147">
        <f t="shared" si="2"/>
        <v>2020</v>
      </c>
      <c r="B83" s="447">
        <v>44166</v>
      </c>
      <c r="C83" s="487" t="e">
        <v>#N/A</v>
      </c>
      <c r="D83" s="136">
        <v>99.530829999999995</v>
      </c>
      <c r="E83" s="486"/>
      <c r="F83" s="486">
        <v>99.530829999999995</v>
      </c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147"/>
      <c r="B88" s="447"/>
      <c r="C88" s="147"/>
      <c r="D88" s="449"/>
      <c r="E88" s="147"/>
      <c r="F88" s="449"/>
      <c r="G88" s="138"/>
    </row>
    <row r="89" spans="1:7" x14ac:dyDescent="0.25">
      <c r="A89" s="75"/>
      <c r="B89" s="75" t="s">
        <v>0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-2</v>
      </c>
      <c r="C90" s="147"/>
      <c r="D90" s="449"/>
      <c r="E90" s="147"/>
      <c r="F90" s="449"/>
      <c r="G90" s="138"/>
    </row>
    <row r="91" spans="1:7" x14ac:dyDescent="0.25">
      <c r="A91" s="30">
        <v>2.5</v>
      </c>
      <c r="B91" s="29">
        <v>4</v>
      </c>
      <c r="C91" s="147"/>
      <c r="D91" s="449"/>
      <c r="E91" s="147"/>
      <c r="F91" s="449"/>
      <c r="G91" s="138"/>
    </row>
    <row r="92" spans="1:7" x14ac:dyDescent="0.25">
      <c r="A92" s="147"/>
      <c r="B92" s="447"/>
      <c r="C92" s="147"/>
      <c r="D92" s="449"/>
      <c r="E92" s="147"/>
      <c r="F92" s="449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95</v>
      </c>
    </row>
    <row r="2" spans="1:31" ht="15.75" x14ac:dyDescent="0.25">
      <c r="A2" s="44" t="s">
        <v>549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369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464</v>
      </c>
      <c r="R6" s="356" t="s">
        <v>357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467</v>
      </c>
      <c r="R7" s="358" t="s">
        <v>366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469</v>
      </c>
      <c r="R8" s="358" t="s">
        <v>359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465</v>
      </c>
      <c r="R9" s="358" t="s">
        <v>276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466</v>
      </c>
      <c r="R10" s="358" t="s">
        <v>367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468</v>
      </c>
      <c r="R11" s="360" t="s">
        <v>358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6"/>
      <c r="C26" s="119"/>
      <c r="D26" s="466"/>
      <c r="E26" s="466"/>
      <c r="F26" s="467"/>
      <c r="G26" s="119"/>
      <c r="H26" s="467"/>
      <c r="I26" s="467"/>
      <c r="J26" s="119"/>
      <c r="K26" s="119"/>
      <c r="N26" s="119"/>
    </row>
    <row r="27" spans="1:14" x14ac:dyDescent="0.2">
      <c r="A27" s="119"/>
      <c r="B27" s="466"/>
      <c r="C27" s="119"/>
      <c r="D27" s="466"/>
      <c r="E27" s="467"/>
      <c r="F27" s="467"/>
      <c r="G27" s="119"/>
      <c r="H27" s="467"/>
      <c r="I27" s="467"/>
      <c r="J27" s="119"/>
      <c r="K27" s="119"/>
      <c r="N27" s="119"/>
    </row>
    <row r="28" spans="1:14" ht="48" x14ac:dyDescent="0.2">
      <c r="A28" s="508" t="s">
        <v>15</v>
      </c>
      <c r="B28" s="156"/>
      <c r="C28" s="160"/>
      <c r="D28" s="508" t="s">
        <v>73</v>
      </c>
      <c r="E28" s="509" t="s">
        <v>501</v>
      </c>
      <c r="F28" s="509" t="s">
        <v>521</v>
      </c>
      <c r="G28" s="510" t="s">
        <v>469</v>
      </c>
      <c r="H28" s="509" t="s">
        <v>502</v>
      </c>
      <c r="I28" s="509" t="s">
        <v>520</v>
      </c>
      <c r="J28" s="510" t="s">
        <v>365</v>
      </c>
      <c r="K28" s="510" t="s">
        <v>468</v>
      </c>
      <c r="L28" s="510" t="s">
        <v>523</v>
      </c>
      <c r="M28" s="510" t="s">
        <v>522</v>
      </c>
    </row>
    <row r="29" spans="1:14" x14ac:dyDescent="0.2">
      <c r="A29" s="500" t="s">
        <v>553</v>
      </c>
      <c r="B29" s="582" t="str">
        <f>LEFT(A29,4)</f>
        <v>2014</v>
      </c>
      <c r="C29" s="501" t="str">
        <f t="shared" ref="C29:C56" si="0">RIGHT(A29,2)</f>
        <v>Q1</v>
      </c>
      <c r="D29" s="502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503">
        <f>+F29-I29</f>
        <v>3.9122504777999998</v>
      </c>
      <c r="K29" s="29">
        <v>23.335100000000001</v>
      </c>
      <c r="L29" s="503">
        <f>+IF(K29&gt;0,+K29,0)*-1</f>
        <v>-23.335100000000001</v>
      </c>
      <c r="M29" s="503">
        <f>+IF(K29&lt;0,+K29,0)*-1</f>
        <v>0</v>
      </c>
    </row>
    <row r="30" spans="1:14" x14ac:dyDescent="0.2">
      <c r="A30" s="500" t="s">
        <v>554</v>
      </c>
      <c r="B30" s="581"/>
      <c r="C30" s="501" t="str">
        <f t="shared" si="0"/>
        <v>Q2</v>
      </c>
      <c r="D30" s="502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503">
        <f t="shared" ref="J30:J56" si="1">+F30-I30</f>
        <v>2.7811335604000003</v>
      </c>
      <c r="K30" s="29">
        <v>-13.024571429</v>
      </c>
      <c r="L30" s="503">
        <f t="shared" ref="L30:L56" si="2">+IF(K30&gt;0,+K30,0)*-1</f>
        <v>0</v>
      </c>
      <c r="M30" s="503">
        <f t="shared" ref="M30:M56" si="3">+IF(K30&lt;0,+K30,0)*-1</f>
        <v>13.024571429</v>
      </c>
      <c r="N30" s="503"/>
    </row>
    <row r="31" spans="1:14" x14ac:dyDescent="0.2">
      <c r="A31" s="500" t="s">
        <v>555</v>
      </c>
      <c r="B31" s="581"/>
      <c r="C31" s="501" t="str">
        <f t="shared" si="0"/>
        <v>Q3</v>
      </c>
      <c r="D31" s="502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503">
        <f t="shared" si="1"/>
        <v>2.6824365542999997</v>
      </c>
      <c r="K31" s="29">
        <v>-13.287673913000001</v>
      </c>
      <c r="L31" s="503">
        <f t="shared" si="2"/>
        <v>0</v>
      </c>
      <c r="M31" s="503">
        <f t="shared" si="3"/>
        <v>13.287673913000001</v>
      </c>
      <c r="N31" s="503"/>
    </row>
    <row r="32" spans="1:14" x14ac:dyDescent="0.2">
      <c r="A32" s="500" t="s">
        <v>556</v>
      </c>
      <c r="B32" s="581"/>
      <c r="C32" s="501" t="str">
        <f t="shared" si="0"/>
        <v>Q4</v>
      </c>
      <c r="D32" s="502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503">
        <f t="shared" si="1"/>
        <v>3.5778995325999992</v>
      </c>
      <c r="K32" s="29">
        <v>0.58723913042999998</v>
      </c>
      <c r="L32" s="503">
        <f t="shared" si="2"/>
        <v>-0.58723913042999998</v>
      </c>
      <c r="M32" s="503">
        <f t="shared" si="3"/>
        <v>0</v>
      </c>
      <c r="N32" s="503"/>
    </row>
    <row r="33" spans="1:14" x14ac:dyDescent="0.2">
      <c r="A33" s="500" t="s">
        <v>557</v>
      </c>
      <c r="B33" s="581" t="str">
        <f>LEFT(A33,4)</f>
        <v>2015</v>
      </c>
      <c r="C33" s="501" t="str">
        <f t="shared" si="0"/>
        <v>Q1</v>
      </c>
      <c r="D33" s="502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503">
        <f t="shared" si="1"/>
        <v>3.7495253666999995</v>
      </c>
      <c r="K33" s="29">
        <v>18.874111111000001</v>
      </c>
      <c r="L33" s="503">
        <f t="shared" si="2"/>
        <v>-18.874111111000001</v>
      </c>
      <c r="M33" s="503">
        <f t="shared" si="3"/>
        <v>0</v>
      </c>
      <c r="N33" s="503"/>
    </row>
    <row r="34" spans="1:14" x14ac:dyDescent="0.2">
      <c r="A34" s="74" t="s">
        <v>558</v>
      </c>
      <c r="B34" s="581"/>
      <c r="C34" s="501" t="str">
        <f t="shared" si="0"/>
        <v>Q2</v>
      </c>
      <c r="D34" s="502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503">
        <f t="shared" si="1"/>
        <v>2.3402167033000003</v>
      </c>
      <c r="K34" s="29">
        <v>-13.256956044000001</v>
      </c>
      <c r="L34" s="503">
        <f t="shared" si="2"/>
        <v>0</v>
      </c>
      <c r="M34" s="503">
        <f t="shared" si="3"/>
        <v>13.256956044000001</v>
      </c>
      <c r="N34" s="503"/>
    </row>
    <row r="35" spans="1:14" x14ac:dyDescent="0.2">
      <c r="A35" s="74" t="s">
        <v>559</v>
      </c>
      <c r="B35" s="581"/>
      <c r="C35" s="501" t="str">
        <f t="shared" si="0"/>
        <v>Q3</v>
      </c>
      <c r="D35" s="502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503">
        <f t="shared" si="1"/>
        <v>2.0477072608000002</v>
      </c>
      <c r="K35" s="29">
        <v>-10.751391304</v>
      </c>
      <c r="L35" s="503">
        <f t="shared" si="2"/>
        <v>0</v>
      </c>
      <c r="M35" s="503">
        <f t="shared" si="3"/>
        <v>10.751391304</v>
      </c>
      <c r="N35" s="503"/>
    </row>
    <row r="36" spans="1:14" x14ac:dyDescent="0.2">
      <c r="A36" s="74" t="s">
        <v>560</v>
      </c>
      <c r="B36" s="581"/>
      <c r="C36" s="501" t="str">
        <f t="shared" si="0"/>
        <v>Q4</v>
      </c>
      <c r="D36" s="502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503">
        <f t="shared" si="1"/>
        <v>2.1279889456000003</v>
      </c>
      <c r="K36" s="29">
        <v>-0.54411956522000005</v>
      </c>
      <c r="L36" s="503">
        <f t="shared" si="2"/>
        <v>0</v>
      </c>
      <c r="M36" s="503">
        <f t="shared" si="3"/>
        <v>0.54411956522000005</v>
      </c>
      <c r="N36" s="503"/>
    </row>
    <row r="37" spans="1:14" x14ac:dyDescent="0.2">
      <c r="A37" s="74" t="s">
        <v>561</v>
      </c>
      <c r="B37" s="581" t="str">
        <f>LEFT(A37,4)</f>
        <v>2016</v>
      </c>
      <c r="C37" s="501" t="str">
        <f t="shared" si="0"/>
        <v>Q1</v>
      </c>
      <c r="D37" s="502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503">
        <f t="shared" si="1"/>
        <v>2.6367814616</v>
      </c>
      <c r="K37" s="29">
        <v>13.242186813</v>
      </c>
      <c r="L37" s="503">
        <f t="shared" si="2"/>
        <v>-13.242186813</v>
      </c>
      <c r="M37" s="503">
        <f t="shared" si="3"/>
        <v>0</v>
      </c>
      <c r="N37" s="503"/>
    </row>
    <row r="38" spans="1:14" x14ac:dyDescent="0.2">
      <c r="A38" s="74" t="s">
        <v>562</v>
      </c>
      <c r="B38" s="581"/>
      <c r="C38" s="501" t="str">
        <f t="shared" si="0"/>
        <v>Q2</v>
      </c>
      <c r="D38" s="502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503">
        <f t="shared" si="1"/>
        <v>2.0041725824999999</v>
      </c>
      <c r="K38" s="29">
        <v>-8.0905714286000006</v>
      </c>
      <c r="L38" s="503">
        <f t="shared" si="2"/>
        <v>0</v>
      </c>
      <c r="M38" s="503">
        <f t="shared" si="3"/>
        <v>8.0905714286000006</v>
      </c>
      <c r="N38" s="503"/>
    </row>
    <row r="39" spans="1:14" x14ac:dyDescent="0.2">
      <c r="A39" s="74" t="s">
        <v>563</v>
      </c>
      <c r="B39" s="581"/>
      <c r="C39" s="501" t="str">
        <f t="shared" si="0"/>
        <v>Q3</v>
      </c>
      <c r="D39" s="502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503">
        <f t="shared" si="1"/>
        <v>1.7456647609000004</v>
      </c>
      <c r="K39" s="29">
        <v>-5.8496847825999998</v>
      </c>
      <c r="L39" s="503">
        <f t="shared" si="2"/>
        <v>0</v>
      </c>
      <c r="M39" s="503">
        <f t="shared" si="3"/>
        <v>5.8496847825999998</v>
      </c>
      <c r="N39" s="503"/>
    </row>
    <row r="40" spans="1:14" x14ac:dyDescent="0.2">
      <c r="A40" s="74" t="s">
        <v>564</v>
      </c>
      <c r="B40" s="581"/>
      <c r="C40" s="501" t="str">
        <f t="shared" si="0"/>
        <v>Q4</v>
      </c>
      <c r="D40" s="502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503">
        <f t="shared" si="1"/>
        <v>0.95720925000000001</v>
      </c>
      <c r="K40" s="29">
        <v>4.4541413043000002</v>
      </c>
      <c r="L40" s="503">
        <f t="shared" si="2"/>
        <v>-4.4541413043000002</v>
      </c>
      <c r="M40" s="503">
        <f t="shared" si="3"/>
        <v>0</v>
      </c>
      <c r="N40" s="503"/>
    </row>
    <row r="41" spans="1:14" x14ac:dyDescent="0.2">
      <c r="A41" s="74" t="s">
        <v>565</v>
      </c>
      <c r="B41" s="581" t="str">
        <f>LEFT(A41,4)</f>
        <v>2017</v>
      </c>
      <c r="C41" s="501" t="str">
        <f t="shared" si="0"/>
        <v>Q1</v>
      </c>
      <c r="D41" s="502">
        <v>42736</v>
      </c>
      <c r="E41" s="29">
        <v>71.993366667000004</v>
      </c>
      <c r="F41" s="29">
        <v>9.1868909777999992</v>
      </c>
      <c r="G41" s="29">
        <v>0.16952609756000001</v>
      </c>
      <c r="H41" s="29">
        <v>86.386756074999994</v>
      </c>
      <c r="I41" s="29">
        <v>8.8739609999999995</v>
      </c>
      <c r="J41" s="503">
        <f t="shared" si="1"/>
        <v>0.31292997779999965</v>
      </c>
      <c r="K41" s="29">
        <v>13.737655556</v>
      </c>
      <c r="L41" s="503">
        <f t="shared" si="2"/>
        <v>-13.737655556</v>
      </c>
      <c r="M41" s="503">
        <f t="shared" si="3"/>
        <v>0</v>
      </c>
      <c r="N41" s="503"/>
    </row>
    <row r="42" spans="1:14" x14ac:dyDescent="0.2">
      <c r="A42" s="74" t="s">
        <v>566</v>
      </c>
      <c r="B42" s="581"/>
      <c r="C42" s="501" t="str">
        <f t="shared" si="0"/>
        <v>Q2</v>
      </c>
      <c r="D42" s="502">
        <v>42826</v>
      </c>
      <c r="E42" s="29">
        <v>73.485934065999999</v>
      </c>
      <c r="F42" s="29">
        <v>7.9388673625999999</v>
      </c>
      <c r="G42" s="29">
        <v>-1.3195875163999999</v>
      </c>
      <c r="H42" s="29">
        <v>62.976084274999998</v>
      </c>
      <c r="I42" s="29">
        <v>8.2905142526999995</v>
      </c>
      <c r="J42" s="503">
        <f t="shared" si="1"/>
        <v>-0.35164689009999961</v>
      </c>
      <c r="K42" s="29">
        <v>-9.0154945054999995</v>
      </c>
      <c r="L42" s="503">
        <f t="shared" si="2"/>
        <v>0</v>
      </c>
      <c r="M42" s="503">
        <f t="shared" si="3"/>
        <v>9.0154945054999995</v>
      </c>
      <c r="N42" s="503"/>
    </row>
    <row r="43" spans="1:14" x14ac:dyDescent="0.2">
      <c r="A43" s="74" t="s">
        <v>567</v>
      </c>
      <c r="B43" s="581"/>
      <c r="C43" s="501" t="str">
        <f t="shared" si="0"/>
        <v>Q3</v>
      </c>
      <c r="D43" s="502">
        <v>42917</v>
      </c>
      <c r="E43" s="29">
        <v>75.089652173999994</v>
      </c>
      <c r="F43" s="29">
        <v>7.9117121303999998</v>
      </c>
      <c r="G43" s="29">
        <v>-0.99889772467000004</v>
      </c>
      <c r="H43" s="29">
        <v>66.882805993000005</v>
      </c>
      <c r="I43" s="29">
        <v>8.1046388478000004</v>
      </c>
      <c r="J43" s="503">
        <f t="shared" si="1"/>
        <v>-0.19292671740000067</v>
      </c>
      <c r="K43" s="29">
        <v>-7.1957608695999999</v>
      </c>
      <c r="L43" s="503">
        <f t="shared" si="2"/>
        <v>0</v>
      </c>
      <c r="M43" s="503">
        <f t="shared" si="3"/>
        <v>7.1957608695999999</v>
      </c>
      <c r="N43" s="503"/>
    </row>
    <row r="44" spans="1:14" x14ac:dyDescent="0.2">
      <c r="A44" s="74" t="s">
        <v>568</v>
      </c>
      <c r="B44" s="581"/>
      <c r="C44" s="501" t="str">
        <f t="shared" si="0"/>
        <v>Q4</v>
      </c>
      <c r="D44" s="502">
        <v>43009</v>
      </c>
      <c r="E44" s="29">
        <v>78.438543478</v>
      </c>
      <c r="F44" s="29">
        <v>8.3180007499999995</v>
      </c>
      <c r="G44" s="29">
        <v>-2.1008618484000001</v>
      </c>
      <c r="H44" s="29">
        <v>81.161706738999996</v>
      </c>
      <c r="I44" s="29">
        <v>9.4471386848000005</v>
      </c>
      <c r="J44" s="503">
        <f t="shared" si="1"/>
        <v>-1.129137934800001</v>
      </c>
      <c r="K44" s="29">
        <v>5.7643586957000004</v>
      </c>
      <c r="L44" s="503">
        <f t="shared" si="2"/>
        <v>-5.7643586957000004</v>
      </c>
      <c r="M44" s="503">
        <f t="shared" si="3"/>
        <v>0</v>
      </c>
      <c r="N44" s="503"/>
    </row>
    <row r="45" spans="1:14" x14ac:dyDescent="0.2">
      <c r="A45" s="74" t="s">
        <v>569</v>
      </c>
      <c r="B45" s="581" t="str">
        <f>LEFT(A45,4)</f>
        <v>2018</v>
      </c>
      <c r="C45" s="501" t="str">
        <f t="shared" si="0"/>
        <v>Q1</v>
      </c>
      <c r="D45" s="502">
        <v>43101</v>
      </c>
      <c r="E45" s="29">
        <v>79.130588888999995</v>
      </c>
      <c r="F45" s="29">
        <v>9.0944984666999993</v>
      </c>
      <c r="G45" s="29">
        <v>0.45926119999999998</v>
      </c>
      <c r="H45" s="29">
        <v>97.546891799999997</v>
      </c>
      <c r="I45" s="29">
        <v>9.6587011999999994</v>
      </c>
      <c r="J45" s="503">
        <f t="shared" si="1"/>
        <v>-0.56420273330000015</v>
      </c>
      <c r="K45" s="29">
        <v>18.314755556000001</v>
      </c>
      <c r="L45" s="503">
        <f t="shared" si="2"/>
        <v>-18.314755556000001</v>
      </c>
      <c r="M45" s="503">
        <f t="shared" si="3"/>
        <v>0</v>
      </c>
      <c r="N45" s="503"/>
    </row>
    <row r="46" spans="1:14" x14ac:dyDescent="0.2">
      <c r="A46" s="74" t="s">
        <v>570</v>
      </c>
      <c r="B46" s="581"/>
      <c r="C46" s="501" t="str">
        <f t="shared" si="0"/>
        <v>Q2</v>
      </c>
      <c r="D46" s="502">
        <v>43191</v>
      </c>
      <c r="E46" s="29">
        <v>81.173043956000001</v>
      </c>
      <c r="F46" s="29">
        <v>7.7307749780000004</v>
      </c>
      <c r="G46" s="29">
        <v>-0.62476483516000003</v>
      </c>
      <c r="H46" s="29">
        <v>70.643821121000002</v>
      </c>
      <c r="I46" s="29">
        <v>8.9434747363000007</v>
      </c>
      <c r="J46" s="503">
        <f t="shared" si="1"/>
        <v>-1.2126997583000003</v>
      </c>
      <c r="K46" s="29">
        <v>-8.8574175824000001</v>
      </c>
      <c r="L46" s="503">
        <f t="shared" si="2"/>
        <v>0</v>
      </c>
      <c r="M46" s="503">
        <f t="shared" si="3"/>
        <v>8.8574175824000001</v>
      </c>
      <c r="N46" s="503"/>
    </row>
    <row r="47" spans="1:14" x14ac:dyDescent="0.2">
      <c r="A47" s="74" t="s">
        <v>571</v>
      </c>
      <c r="B47" s="581"/>
      <c r="C47" s="501" t="str">
        <f t="shared" si="0"/>
        <v>Q3</v>
      </c>
      <c r="D47" s="502">
        <v>43282</v>
      </c>
      <c r="E47" s="29">
        <v>84.956380435</v>
      </c>
      <c r="F47" s="29">
        <v>7.6511142065</v>
      </c>
      <c r="G47" s="29">
        <v>-0.57054883696000003</v>
      </c>
      <c r="H47" s="29">
        <v>74.017757325999995</v>
      </c>
      <c r="I47" s="29">
        <v>9.9860906521999997</v>
      </c>
      <c r="J47" s="503">
        <f t="shared" si="1"/>
        <v>-2.3349764456999997</v>
      </c>
      <c r="K47" s="29">
        <v>-8.2200760870000007</v>
      </c>
      <c r="L47" s="503">
        <f t="shared" si="2"/>
        <v>0</v>
      </c>
      <c r="M47" s="503">
        <f t="shared" si="3"/>
        <v>8.2200760870000007</v>
      </c>
      <c r="N47" s="503"/>
    </row>
    <row r="48" spans="1:14" x14ac:dyDescent="0.2">
      <c r="A48" s="74" t="s">
        <v>572</v>
      </c>
      <c r="B48" s="581"/>
      <c r="C48" s="501" t="str">
        <f t="shared" si="0"/>
        <v>Q4</v>
      </c>
      <c r="D48" s="502">
        <v>43374</v>
      </c>
      <c r="E48" s="29">
        <v>88.032565216999998</v>
      </c>
      <c r="F48" s="29">
        <v>7.4433230109000004</v>
      </c>
      <c r="G48" s="29">
        <v>-1.0397419673999999</v>
      </c>
      <c r="H48" s="29">
        <v>86.249869912999998</v>
      </c>
      <c r="I48" s="29">
        <v>10.92121113</v>
      </c>
      <c r="J48" s="503">
        <f t="shared" si="1"/>
        <v>-3.4778881190999993</v>
      </c>
      <c r="K48" s="29">
        <v>2.5522608696</v>
      </c>
      <c r="L48" s="503">
        <f t="shared" si="2"/>
        <v>-2.5522608696</v>
      </c>
      <c r="M48" s="503">
        <f t="shared" si="3"/>
        <v>0</v>
      </c>
      <c r="N48" s="503"/>
    </row>
    <row r="49" spans="1:14" x14ac:dyDescent="0.2">
      <c r="A49" s="74" t="s">
        <v>573</v>
      </c>
      <c r="B49" s="581" t="str">
        <f>LEFT(A49,4)</f>
        <v>2019</v>
      </c>
      <c r="C49" s="501" t="str">
        <f t="shared" si="0"/>
        <v>Q1</v>
      </c>
      <c r="D49" s="502">
        <v>43466</v>
      </c>
      <c r="E49" s="29">
        <v>89.342714333000004</v>
      </c>
      <c r="F49" s="29">
        <v>8.7697926444000007</v>
      </c>
      <c r="G49" s="29">
        <v>-1.9850037178</v>
      </c>
      <c r="H49" s="29">
        <v>101.20043333</v>
      </c>
      <c r="I49" s="29">
        <v>12.027799999999999</v>
      </c>
      <c r="J49" s="503">
        <f t="shared" si="1"/>
        <v>-3.2580073555999984</v>
      </c>
      <c r="K49" s="29">
        <v>16.901156710999999</v>
      </c>
      <c r="L49" s="503">
        <f t="shared" si="2"/>
        <v>-16.901156710999999</v>
      </c>
      <c r="M49" s="503">
        <f t="shared" si="3"/>
        <v>0</v>
      </c>
      <c r="N49" s="503"/>
    </row>
    <row r="50" spans="1:14" x14ac:dyDescent="0.2">
      <c r="A50" s="74" t="s">
        <v>574</v>
      </c>
      <c r="B50" s="581"/>
      <c r="C50" s="501" t="str">
        <f t="shared" si="0"/>
        <v>Q2</v>
      </c>
      <c r="D50" s="502">
        <v>43556</v>
      </c>
      <c r="E50" s="29">
        <v>90.524638241999995</v>
      </c>
      <c r="F50" s="29">
        <v>6.5686779780000002</v>
      </c>
      <c r="G50" s="29">
        <v>-0.30388738461999998</v>
      </c>
      <c r="H50" s="29">
        <v>72.711817143000005</v>
      </c>
      <c r="I50" s="29">
        <v>11.740385055000001</v>
      </c>
      <c r="J50" s="503">
        <f t="shared" si="1"/>
        <v>-5.1717070770000007</v>
      </c>
      <c r="K50" s="29">
        <v>-12.539434396000001</v>
      </c>
      <c r="L50" s="503">
        <f t="shared" si="2"/>
        <v>0</v>
      </c>
      <c r="M50" s="503">
        <f t="shared" si="3"/>
        <v>12.539434396000001</v>
      </c>
      <c r="N50" s="503"/>
    </row>
    <row r="51" spans="1:14" x14ac:dyDescent="0.2">
      <c r="A51" s="74" t="s">
        <v>575</v>
      </c>
      <c r="B51" s="581"/>
      <c r="C51" s="501" t="str">
        <f t="shared" si="0"/>
        <v>Q3</v>
      </c>
      <c r="D51" s="502">
        <v>43647</v>
      </c>
      <c r="E51" s="29">
        <v>91.285767500000006</v>
      </c>
      <c r="F51" s="29">
        <v>6.2667645325999999</v>
      </c>
      <c r="G51" s="29">
        <v>-0.28118883152000002</v>
      </c>
      <c r="H51" s="29">
        <v>74.372515217</v>
      </c>
      <c r="I51" s="29">
        <v>12.809962065000001</v>
      </c>
      <c r="J51" s="503">
        <f t="shared" si="1"/>
        <v>-6.5431975324000007</v>
      </c>
      <c r="K51" s="29">
        <v>-10.292785803999999</v>
      </c>
      <c r="L51" s="503">
        <f t="shared" si="2"/>
        <v>0</v>
      </c>
      <c r="M51" s="503">
        <f t="shared" si="3"/>
        <v>10.292785803999999</v>
      </c>
      <c r="N51" s="503"/>
    </row>
    <row r="52" spans="1:14" x14ac:dyDescent="0.2">
      <c r="A52" s="74" t="s">
        <v>576</v>
      </c>
      <c r="B52" s="581"/>
      <c r="C52" s="501" t="str">
        <f t="shared" si="0"/>
        <v>Q4</v>
      </c>
      <c r="D52" s="502">
        <v>43739</v>
      </c>
      <c r="E52" s="29">
        <v>91.746478695999997</v>
      </c>
      <c r="F52" s="29">
        <v>7.3114967934999999</v>
      </c>
      <c r="G52" s="29">
        <v>-1.0027840564999999</v>
      </c>
      <c r="H52" s="29">
        <v>86.242831629999998</v>
      </c>
      <c r="I52" s="29">
        <v>14.479487717</v>
      </c>
      <c r="J52" s="503">
        <f t="shared" si="1"/>
        <v>-7.1679909234999997</v>
      </c>
      <c r="K52" s="29">
        <v>2.4621680435000002</v>
      </c>
      <c r="L52" s="503">
        <f t="shared" si="2"/>
        <v>-2.4621680435000002</v>
      </c>
      <c r="M52" s="503">
        <f t="shared" si="3"/>
        <v>0</v>
      </c>
      <c r="N52" s="503"/>
    </row>
    <row r="53" spans="1:14" x14ac:dyDescent="0.2">
      <c r="A53" s="74" t="s">
        <v>577</v>
      </c>
      <c r="B53" s="581" t="str">
        <f>LEFT(A53,4)</f>
        <v>2020</v>
      </c>
      <c r="C53" s="501" t="str">
        <f t="shared" si="0"/>
        <v>Q1</v>
      </c>
      <c r="D53" s="502">
        <v>43831</v>
      </c>
      <c r="E53" s="29">
        <v>91.738912857000003</v>
      </c>
      <c r="F53" s="29">
        <v>8.5603573406999995</v>
      </c>
      <c r="G53" s="29">
        <v>-0.10677735823999999</v>
      </c>
      <c r="H53" s="29">
        <v>99.687347252999999</v>
      </c>
      <c r="I53" s="29">
        <v>16.467645054999998</v>
      </c>
      <c r="J53" s="503">
        <f t="shared" si="1"/>
        <v>-7.9072877142999989</v>
      </c>
      <c r="K53" s="29">
        <v>15.75757967</v>
      </c>
      <c r="L53" s="503">
        <f t="shared" si="2"/>
        <v>-15.75757967</v>
      </c>
      <c r="M53" s="503">
        <f t="shared" si="3"/>
        <v>0</v>
      </c>
      <c r="N53" s="503"/>
    </row>
    <row r="54" spans="1:14" x14ac:dyDescent="0.2">
      <c r="A54" s="74" t="s">
        <v>578</v>
      </c>
      <c r="B54" s="581"/>
      <c r="C54" s="501" t="str">
        <f t="shared" si="0"/>
        <v>Q2</v>
      </c>
      <c r="D54" s="502">
        <v>43922</v>
      </c>
      <c r="E54" s="29">
        <v>91.996021428999995</v>
      </c>
      <c r="F54" s="29">
        <v>6.3047110769000003</v>
      </c>
      <c r="G54" s="29">
        <v>-5.0181480110000003E-2</v>
      </c>
      <c r="H54" s="29">
        <v>73.017003407000004</v>
      </c>
      <c r="I54" s="29">
        <v>14.302403626</v>
      </c>
      <c r="J54" s="503">
        <f t="shared" si="1"/>
        <v>-7.9976925490999999</v>
      </c>
      <c r="K54" s="29">
        <v>-11.136646923000001</v>
      </c>
      <c r="L54" s="503">
        <f t="shared" si="2"/>
        <v>0</v>
      </c>
      <c r="M54" s="503">
        <f t="shared" si="3"/>
        <v>11.136646923000001</v>
      </c>
      <c r="N54" s="503"/>
    </row>
    <row r="55" spans="1:14" x14ac:dyDescent="0.2">
      <c r="A55" s="74" t="s">
        <v>579</v>
      </c>
      <c r="B55" s="581"/>
      <c r="C55" s="501" t="str">
        <f t="shared" si="0"/>
        <v>Q3</v>
      </c>
      <c r="D55" s="502">
        <v>44013</v>
      </c>
      <c r="E55" s="29">
        <v>92.222029565</v>
      </c>
      <c r="F55" s="29">
        <v>6.3101851956999999</v>
      </c>
      <c r="G55" s="29">
        <v>-0.38754198695999997</v>
      </c>
      <c r="H55" s="29">
        <v>75.954396521999996</v>
      </c>
      <c r="I55" s="29">
        <v>14.206034674</v>
      </c>
      <c r="J55" s="503">
        <f t="shared" si="1"/>
        <v>-7.8958494782999997</v>
      </c>
      <c r="K55" s="29">
        <v>-8.190250163</v>
      </c>
      <c r="L55" s="503">
        <f t="shared" si="2"/>
        <v>0</v>
      </c>
      <c r="M55" s="503">
        <f t="shared" si="3"/>
        <v>8.190250163</v>
      </c>
      <c r="N55" s="503"/>
    </row>
    <row r="56" spans="1:14" x14ac:dyDescent="0.2">
      <c r="A56" s="75" t="s">
        <v>580</v>
      </c>
      <c r="B56" s="581"/>
      <c r="C56" s="499" t="str">
        <f t="shared" si="0"/>
        <v>Q4</v>
      </c>
      <c r="D56" s="504">
        <v>44105</v>
      </c>
      <c r="E56" s="67">
        <v>92.126605542999997</v>
      </c>
      <c r="F56" s="67">
        <v>6.8176084348000003</v>
      </c>
      <c r="G56" s="67">
        <v>-0.45323615217000002</v>
      </c>
      <c r="H56" s="67">
        <v>86.113195434999994</v>
      </c>
      <c r="I56" s="67">
        <v>15.643357826000001</v>
      </c>
      <c r="J56" s="505">
        <f t="shared" si="1"/>
        <v>-8.8257493912000005</v>
      </c>
      <c r="K56" s="67">
        <v>3.0597805652000001</v>
      </c>
      <c r="L56" s="505">
        <f t="shared" si="2"/>
        <v>-3.0597805652000001</v>
      </c>
      <c r="M56" s="505">
        <f t="shared" si="3"/>
        <v>0</v>
      </c>
      <c r="N56" s="505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">
        <v>551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v>20.5</v>
      </c>
      <c r="B60" s="506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v>20.5</v>
      </c>
      <c r="B61" s="506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9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v>20.5</v>
      </c>
      <c r="B63" s="507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v>20.5</v>
      </c>
      <c r="B64" s="507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7" t="s">
        <v>363</v>
      </c>
      <c r="R6" s="518" t="s">
        <v>355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9" t="s">
        <v>361</v>
      </c>
      <c r="R7" s="520" t="s">
        <v>353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9" t="s">
        <v>364</v>
      </c>
      <c r="R8" s="520" t="s">
        <v>356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21" t="s">
        <v>362</v>
      </c>
      <c r="R9" s="522" t="s">
        <v>354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11" t="s">
        <v>12</v>
      </c>
      <c r="C25" s="511">
        <v>2016</v>
      </c>
      <c r="D25" s="511">
        <f>+C25+1</f>
        <v>2017</v>
      </c>
      <c r="E25" s="511">
        <f t="shared" ref="E25:G25" si="0">+D25+1</f>
        <v>2018</v>
      </c>
      <c r="F25" s="511">
        <f t="shared" si="0"/>
        <v>2019</v>
      </c>
      <c r="G25" s="511">
        <f t="shared" si="0"/>
        <v>2020</v>
      </c>
    </row>
    <row r="26" spans="1:18" x14ac:dyDescent="0.25">
      <c r="B26" s="512" t="s">
        <v>363</v>
      </c>
      <c r="C26" s="513">
        <v>7.9720594179999997</v>
      </c>
      <c r="D26" s="513">
        <v>8.1206433562000004</v>
      </c>
      <c r="E26" s="513">
        <v>7.7718859890000003</v>
      </c>
      <c r="F26" s="513">
        <v>7.0011273698999998</v>
      </c>
      <c r="G26" s="513">
        <v>6.7775392103999996</v>
      </c>
      <c r="N26" s="172"/>
      <c r="O26" s="172"/>
      <c r="P26" s="172"/>
      <c r="Q26" s="172"/>
      <c r="R26" s="172"/>
    </row>
    <row r="27" spans="1:18" x14ac:dyDescent="0.25">
      <c r="B27" s="511" t="s">
        <v>361</v>
      </c>
      <c r="C27" s="514">
        <v>0.24144010929000001</v>
      </c>
      <c r="D27" s="514">
        <v>0.21372901095999999</v>
      </c>
      <c r="E27" s="514">
        <v>0.20163256986</v>
      </c>
      <c r="F27" s="514">
        <v>0.22142346269999999</v>
      </c>
      <c r="G27" s="514">
        <v>0.21830308470000001</v>
      </c>
      <c r="N27" s="172"/>
      <c r="O27" s="172"/>
      <c r="P27" s="172"/>
      <c r="Q27" s="172"/>
      <c r="R27" s="172"/>
    </row>
    <row r="28" spans="1:18" x14ac:dyDescent="0.25">
      <c r="B28" s="511" t="s">
        <v>364</v>
      </c>
      <c r="C28" s="514">
        <v>-5.8705115519</v>
      </c>
      <c r="D28" s="514">
        <v>-6.7405887699000004</v>
      </c>
      <c r="E28" s="514">
        <v>-6.9117778521000002</v>
      </c>
      <c r="F28" s="514">
        <v>-7.7172670521000004</v>
      </c>
      <c r="G28" s="514">
        <v>-8.3978018797999994</v>
      </c>
      <c r="N28" s="172"/>
      <c r="O28" s="172"/>
      <c r="P28" s="172"/>
      <c r="Q28" s="172"/>
      <c r="R28" s="172"/>
    </row>
    <row r="29" spans="1:18" x14ac:dyDescent="0.25">
      <c r="B29" s="511" t="s">
        <v>362</v>
      </c>
      <c r="C29" s="514">
        <v>-0.51049440164000004</v>
      </c>
      <c r="D29" s="514">
        <v>-1.9384710110000001</v>
      </c>
      <c r="E29" s="514">
        <v>-2.9693483753000001</v>
      </c>
      <c r="F29" s="514">
        <v>-5.0539830136999999</v>
      </c>
      <c r="G29" s="514">
        <v>-6.7557998634</v>
      </c>
      <c r="N29" s="172"/>
      <c r="O29" s="172"/>
      <c r="P29" s="172"/>
      <c r="Q29" s="172"/>
      <c r="R29" s="172"/>
    </row>
    <row r="30" spans="1:18" x14ac:dyDescent="0.25">
      <c r="B30" s="515" t="s">
        <v>375</v>
      </c>
      <c r="C30" s="516">
        <f>+SUM(C26:C29)</f>
        <v>1.832493573749999</v>
      </c>
      <c r="D30" s="516">
        <f t="shared" ref="D30:G30" si="1">+SUM(D26:D29)</f>
        <v>-0.34468741374000023</v>
      </c>
      <c r="E30" s="516">
        <f t="shared" si="1"/>
        <v>-1.9076076685399999</v>
      </c>
      <c r="F30" s="516">
        <f t="shared" si="1"/>
        <v>-5.5486992332000007</v>
      </c>
      <c r="G30" s="516">
        <f t="shared" si="1"/>
        <v>-8.1577594481000002</v>
      </c>
      <c r="N30" s="172"/>
      <c r="O30" s="172"/>
      <c r="P30" s="172"/>
      <c r="Q30" s="172"/>
      <c r="R30" s="172"/>
    </row>
    <row r="32" spans="1:18" x14ac:dyDescent="0.25">
      <c r="B32" s="376" t="s">
        <v>551</v>
      </c>
      <c r="C32" s="511"/>
    </row>
    <row r="33" spans="2:3" x14ac:dyDescent="0.25">
      <c r="B33" s="511"/>
      <c r="C33" s="511"/>
    </row>
    <row r="34" spans="2:3" x14ac:dyDescent="0.25">
      <c r="B34" s="511"/>
      <c r="C34" s="511"/>
    </row>
    <row r="35" spans="2:3" x14ac:dyDescent="0.25">
      <c r="B35" s="511"/>
      <c r="C35" s="511"/>
    </row>
    <row r="36" spans="2:3" x14ac:dyDescent="0.25">
      <c r="B36" s="511"/>
      <c r="C36" s="511"/>
    </row>
    <row r="37" spans="2:3" x14ac:dyDescent="0.25">
      <c r="B37" s="511"/>
      <c r="C37" s="511"/>
    </row>
    <row r="38" spans="2:3" x14ac:dyDescent="0.25">
      <c r="B38" s="511"/>
      <c r="C38" s="511"/>
    </row>
    <row r="39" spans="2:3" x14ac:dyDescent="0.25">
      <c r="B39" s="511"/>
      <c r="C39" s="511"/>
    </row>
    <row r="40" spans="2:3" x14ac:dyDescent="0.25">
      <c r="B40" s="511"/>
      <c r="C40" s="511"/>
    </row>
    <row r="41" spans="2:3" x14ac:dyDescent="0.25">
      <c r="B41" s="511"/>
      <c r="C41" s="511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">
        <v>549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369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211</v>
      </c>
      <c r="R6" s="246" t="s">
        <v>360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23"/>
      <c r="B26" s="583" t="s">
        <v>524</v>
      </c>
      <c r="C26" s="583"/>
      <c r="D26" s="583"/>
      <c r="E26" s="583"/>
      <c r="F26" s="583"/>
      <c r="G26" s="583"/>
    </row>
    <row r="27" spans="1:11" x14ac:dyDescent="0.2">
      <c r="A27" s="523"/>
      <c r="B27" s="524" t="s">
        <v>45</v>
      </c>
      <c r="C27" s="584" t="s">
        <v>582</v>
      </c>
      <c r="D27" s="584"/>
      <c r="E27" s="584"/>
      <c r="F27" s="584"/>
      <c r="G27" s="584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5" t="s">
        <v>46</v>
      </c>
      <c r="H28" t="s">
        <v>47</v>
      </c>
    </row>
    <row r="29" spans="1:11" x14ac:dyDescent="0.2">
      <c r="A29" s="526">
        <v>41640</v>
      </c>
      <c r="B29" s="527">
        <v>1924.922</v>
      </c>
      <c r="C29" s="527">
        <f>MIN($B$29,$B$41,$B$53,$B$65,$B$77)</f>
        <v>1924.922</v>
      </c>
      <c r="D29" s="527">
        <f>MAX($B$29,$B$41,$B$53,$B$65,$B$77)</f>
        <v>2938.0889999999999</v>
      </c>
      <c r="E29" s="527">
        <f t="shared" ref="E29:E92" si="0">D29-C29</f>
        <v>1013.1669999999999</v>
      </c>
      <c r="F29" s="527">
        <f>AVERAGE($B$29,$B$41,$B$53,$B$65,$B$77)</f>
        <v>2406.6318000000001</v>
      </c>
      <c r="G29" s="31">
        <f t="shared" ref="G29:G92" si="1">B29/F29-1</f>
        <v>-0.20015932640796985</v>
      </c>
    </row>
    <row r="30" spans="1:11" x14ac:dyDescent="0.2">
      <c r="A30" s="526">
        <v>41671</v>
      </c>
      <c r="B30" s="527">
        <v>1199.9870000000001</v>
      </c>
      <c r="C30" s="527">
        <f>MIN($B$30,$B$42,$B$54,$B$66,$B$78)</f>
        <v>1199.9870000000001</v>
      </c>
      <c r="D30" s="527">
        <f>MAX($B$30,$B$42,$B$54,$B$66,$B$78)</f>
        <v>2534.2919999999999</v>
      </c>
      <c r="E30" s="527">
        <f t="shared" si="0"/>
        <v>1334.3049999999998</v>
      </c>
      <c r="F30" s="527">
        <f>AVERAGE($B$30,$B$42,$B$54,$B$66,$B$78)</f>
        <v>1882.0969999999998</v>
      </c>
      <c r="G30" s="31">
        <f t="shared" si="1"/>
        <v>-0.36242021532365221</v>
      </c>
    </row>
    <row r="31" spans="1:11" x14ac:dyDescent="0.2">
      <c r="A31" s="526">
        <v>41699</v>
      </c>
      <c r="B31" s="527">
        <v>857.31</v>
      </c>
      <c r="C31" s="527">
        <f>MIN($B$31,$B$43,$B$55,$B$67,$B$79)</f>
        <v>857.31</v>
      </c>
      <c r="D31" s="527">
        <f>MAX($B$31,$B$43,$B$55,$B$67,$B$79)</f>
        <v>2486.3220000000001</v>
      </c>
      <c r="E31" s="527">
        <f t="shared" si="0"/>
        <v>1629.0120000000002</v>
      </c>
      <c r="F31" s="527">
        <f>AVERAGE($B$31,$B$43,$B$55,$B$67,$B$79)</f>
        <v>1653.7159999999999</v>
      </c>
      <c r="G31" s="31">
        <f t="shared" si="1"/>
        <v>-0.48158571362918423</v>
      </c>
    </row>
    <row r="32" spans="1:11" x14ac:dyDescent="0.2">
      <c r="A32" s="526">
        <v>41730</v>
      </c>
      <c r="B32" s="527">
        <v>1066.3800000000001</v>
      </c>
      <c r="C32" s="527">
        <f>MIN($B$32,$B$44,$B$56,$B$68,$B$80)</f>
        <v>1066.3800000000001</v>
      </c>
      <c r="D32" s="527">
        <f>MAX($B$32,$B$44,$B$56,$B$68,$B$80)</f>
        <v>2645.56</v>
      </c>
      <c r="E32" s="527">
        <f t="shared" si="0"/>
        <v>1579.1799999999998</v>
      </c>
      <c r="F32" s="527">
        <f>AVERAGE($B$32,$B$44,$B$56,$B$68,$B$80)</f>
        <v>1844.7529999999999</v>
      </c>
      <c r="G32" s="31">
        <f t="shared" si="1"/>
        <v>-0.42193887203327485</v>
      </c>
    </row>
    <row r="33" spans="1:7" x14ac:dyDescent="0.2">
      <c r="A33" s="526">
        <v>41760</v>
      </c>
      <c r="B33" s="527">
        <v>1547.944</v>
      </c>
      <c r="C33" s="527">
        <f>MIN($B$33,$B$45,$B$57,$B$69,$B$81)</f>
        <v>1547.944</v>
      </c>
      <c r="D33" s="527">
        <f>MAX($B$33,$B$45,$B$57,$B$69,$B$81)</f>
        <v>2966.2649999999999</v>
      </c>
      <c r="E33" s="527">
        <f t="shared" si="0"/>
        <v>1418.3209999999999</v>
      </c>
      <c r="F33" s="527">
        <f>AVERAGE($B$33,$B$45,$B$57,$B$69,$B$81)</f>
        <v>2255.1143999999999</v>
      </c>
      <c r="G33" s="31">
        <f t="shared" si="1"/>
        <v>-0.31358515559121969</v>
      </c>
    </row>
    <row r="34" spans="1:7" x14ac:dyDescent="0.2">
      <c r="A34" s="526">
        <v>41791</v>
      </c>
      <c r="B34" s="527">
        <v>2005.4749999999999</v>
      </c>
      <c r="C34" s="527">
        <f>MIN($B$34,$B$46,$B$58,$B$70,$B$82)</f>
        <v>2005.4749999999999</v>
      </c>
      <c r="D34" s="527">
        <f>MAX($B$34,$B$46,$B$58,$B$70,$B$82)</f>
        <v>3186.0320000000002</v>
      </c>
      <c r="E34" s="527">
        <f t="shared" si="0"/>
        <v>1180.5570000000002</v>
      </c>
      <c r="F34" s="527">
        <f>AVERAGE($B$34,$B$46,$B$58,$B$70,$B$82)</f>
        <v>2588.1027999999997</v>
      </c>
      <c r="G34" s="31">
        <f t="shared" si="1"/>
        <v>-0.22511771943525571</v>
      </c>
    </row>
    <row r="35" spans="1:7" x14ac:dyDescent="0.2">
      <c r="A35" s="526">
        <v>41821</v>
      </c>
      <c r="B35" s="527">
        <v>2399.9740000000002</v>
      </c>
      <c r="C35" s="527">
        <f>MIN($B$35,$B$47,$B$59,$B$71,$B$83)</f>
        <v>2381.7190000000001</v>
      </c>
      <c r="D35" s="527">
        <f>MAX($B$35,$B$47,$B$59,$B$71,$B$83)</f>
        <v>3318.1390000000001</v>
      </c>
      <c r="E35" s="527">
        <f t="shared" si="0"/>
        <v>936.42000000000007</v>
      </c>
      <c r="F35" s="527">
        <f>AVERAGE($B$35,$B$47,$B$59,$B$71,$B$83)</f>
        <v>2815.6817999999998</v>
      </c>
      <c r="G35" s="31">
        <f t="shared" si="1"/>
        <v>-0.14764019144492813</v>
      </c>
    </row>
    <row r="36" spans="1:7" x14ac:dyDescent="0.2">
      <c r="A36" s="526">
        <v>41852</v>
      </c>
      <c r="B36" s="527">
        <v>2768.3980000000001</v>
      </c>
      <c r="C36" s="527">
        <f>MIN($B$36,$B$48,$B$60,$B$72,$B$84)</f>
        <v>2617.2020000000002</v>
      </c>
      <c r="D36" s="527">
        <f>MAX($B$36,$B$48,$B$60,$B$72,$B$84)</f>
        <v>3441.3249999999998</v>
      </c>
      <c r="E36" s="527">
        <f t="shared" si="0"/>
        <v>824.12299999999959</v>
      </c>
      <c r="F36" s="527">
        <f>AVERAGE($B$36,$B$48,$B$60,$B$72,$B$84)</f>
        <v>3063.6904000000004</v>
      </c>
      <c r="G36" s="31">
        <f t="shared" si="1"/>
        <v>-9.638454329458368E-2</v>
      </c>
    </row>
    <row r="37" spans="1:7" x14ac:dyDescent="0.2">
      <c r="A37" s="526">
        <v>41883</v>
      </c>
      <c r="B37" s="527">
        <v>3187.0160000000001</v>
      </c>
      <c r="C37" s="527">
        <f>MIN($B$37,$B$49,$B$61,$B$73,$B$85)</f>
        <v>2950.5630000000001</v>
      </c>
      <c r="D37" s="527">
        <f>MAX($B$37,$B$49,$B$61,$B$73,$B$85)</f>
        <v>3705.1610000000001</v>
      </c>
      <c r="E37" s="527">
        <f t="shared" si="0"/>
        <v>754.59799999999996</v>
      </c>
      <c r="F37" s="527">
        <f>AVERAGE($B$37,$B$49,$B$61,$B$73,$B$85)</f>
        <v>3404.8096000000005</v>
      </c>
      <c r="G37" s="31">
        <f t="shared" si="1"/>
        <v>-6.3966454981799981E-2</v>
      </c>
    </row>
    <row r="38" spans="1:7" x14ac:dyDescent="0.2">
      <c r="A38" s="526">
        <v>41913</v>
      </c>
      <c r="B38" s="527">
        <v>3587.27</v>
      </c>
      <c r="C38" s="527">
        <f>MIN($B$38,$B$50,$B$62,$B$74,$B$86)</f>
        <v>3236.8580000000002</v>
      </c>
      <c r="D38" s="527">
        <f>MAX($B$38,$B$50,$B$62,$B$74,$B$86)</f>
        <v>4012.723</v>
      </c>
      <c r="E38" s="527">
        <f t="shared" si="0"/>
        <v>775.86499999999978</v>
      </c>
      <c r="F38" s="527">
        <f>AVERAGE($B$38,$B$50,$B$62,$B$74,$B$86)</f>
        <v>3719.1251999999999</v>
      </c>
      <c r="G38" s="31">
        <f t="shared" si="1"/>
        <v>-3.5453283476447606E-2</v>
      </c>
    </row>
    <row r="39" spans="1:7" x14ac:dyDescent="0.2">
      <c r="A39" s="526">
        <v>41944</v>
      </c>
      <c r="B39" s="527">
        <v>3426.8679999999999</v>
      </c>
      <c r="C39" s="527">
        <f>MIN($B$39,$B$51,$B$63,$B$75,$B$87)</f>
        <v>3031.0549999999998</v>
      </c>
      <c r="D39" s="527">
        <f>MAX($B$39,$B$51,$B$63,$B$75,$B$87)</f>
        <v>3976.5810000000001</v>
      </c>
      <c r="E39" s="527">
        <f t="shared" si="0"/>
        <v>945.52600000000029</v>
      </c>
      <c r="F39" s="527">
        <f>AVERAGE($B$39,$B$51,$B$63,$B$75,$B$87)</f>
        <v>3614.1178</v>
      </c>
      <c r="G39" s="31">
        <f t="shared" si="1"/>
        <v>-5.1810652104366972E-2</v>
      </c>
    </row>
    <row r="40" spans="1:7" x14ac:dyDescent="0.2">
      <c r="A40" s="526">
        <v>41974</v>
      </c>
      <c r="B40" s="527">
        <v>3141.2220000000002</v>
      </c>
      <c r="C40" s="527">
        <f>MIN($B$40,$B$52,$B$64,$B$76,$B$88)</f>
        <v>2712.8110000000001</v>
      </c>
      <c r="D40" s="527">
        <f>MAX($B$40,$B$52,$B$64,$B$76,$B$88)</f>
        <v>3666.6320000000001</v>
      </c>
      <c r="E40" s="527">
        <f t="shared" si="0"/>
        <v>953.82099999999991</v>
      </c>
      <c r="F40" s="527">
        <f>AVERAGE($B$40,$B$52,$B$64,$B$76,$B$88)</f>
        <v>3170.0420000000004</v>
      </c>
      <c r="G40" s="31">
        <f t="shared" si="1"/>
        <v>-9.0913621964631153E-3</v>
      </c>
    </row>
    <row r="41" spans="1:7" x14ac:dyDescent="0.2">
      <c r="A41" s="526">
        <v>42005</v>
      </c>
      <c r="B41" s="527">
        <v>2407.1210000000001</v>
      </c>
      <c r="C41" s="527">
        <f>MIN($B$29,$B$41,$B$53,$B$65,$B$77)</f>
        <v>1924.922</v>
      </c>
      <c r="D41" s="527">
        <f>MAX($B$29,$B$41,$B$53,$B$65,$B$77)</f>
        <v>2938.0889999999999</v>
      </c>
      <c r="E41" s="527">
        <f t="shared" si="0"/>
        <v>1013.1669999999999</v>
      </c>
      <c r="F41" s="527">
        <f>AVERAGE($B$29,$B$41,$B$53,$B$65,$B$77)</f>
        <v>2406.6318000000001</v>
      </c>
      <c r="G41" s="31">
        <f t="shared" si="1"/>
        <v>2.032716429658521E-4</v>
      </c>
    </row>
    <row r="42" spans="1:7" x14ac:dyDescent="0.2">
      <c r="A42" s="526">
        <v>42036</v>
      </c>
      <c r="B42" s="527">
        <v>1665.548</v>
      </c>
      <c r="C42" s="527">
        <f>MIN($B$30,$B$42,$B$54,$B$66,$B$78)</f>
        <v>1199.9870000000001</v>
      </c>
      <c r="D42" s="527">
        <f>MAX($B$30,$B$42,$B$54,$B$66,$B$78)</f>
        <v>2534.2919999999999</v>
      </c>
      <c r="E42" s="527">
        <f t="shared" si="0"/>
        <v>1334.3049999999998</v>
      </c>
      <c r="F42" s="527">
        <f>AVERAGE($B$30,$B$42,$B$54,$B$66,$B$78)</f>
        <v>1882.0969999999998</v>
      </c>
      <c r="G42" s="31">
        <f t="shared" si="1"/>
        <v>-0.1150573004473201</v>
      </c>
    </row>
    <row r="43" spans="1:7" x14ac:dyDescent="0.2">
      <c r="A43" s="526">
        <v>42064</v>
      </c>
      <c r="B43" s="527">
        <v>1471.4760000000001</v>
      </c>
      <c r="C43" s="527">
        <f>MIN($B$31,$B$43,$B$55,$B$67,$B$79)</f>
        <v>857.31</v>
      </c>
      <c r="D43" s="527">
        <f>MAX($B$31,$B$43,$B$55,$B$67,$B$79)</f>
        <v>2486.3220000000001</v>
      </c>
      <c r="E43" s="527">
        <f t="shared" si="0"/>
        <v>1629.0120000000002</v>
      </c>
      <c r="F43" s="527">
        <f>AVERAGE($B$31,$B$43,$B$55,$B$67,$B$79)</f>
        <v>1653.7159999999999</v>
      </c>
      <c r="G43" s="31">
        <f t="shared" si="1"/>
        <v>-0.11020030041433948</v>
      </c>
    </row>
    <row r="44" spans="1:7" x14ac:dyDescent="0.2">
      <c r="A44" s="526">
        <v>42095</v>
      </c>
      <c r="B44" s="527">
        <v>1793.086</v>
      </c>
      <c r="C44" s="527">
        <f>MIN($B$32,$B$44,$B$56,$B$68,$B$80)</f>
        <v>1066.3800000000001</v>
      </c>
      <c r="D44" s="527">
        <f>MAX($B$32,$B$44,$B$56,$B$68,$B$80)</f>
        <v>2645.56</v>
      </c>
      <c r="E44" s="527">
        <f t="shared" si="0"/>
        <v>1579.1799999999998</v>
      </c>
      <c r="F44" s="527">
        <f>AVERAGE($B$32,$B$44,$B$56,$B$68,$B$80)</f>
        <v>1844.7529999999999</v>
      </c>
      <c r="G44" s="31">
        <f t="shared" si="1"/>
        <v>-2.8007543557321712E-2</v>
      </c>
    </row>
    <row r="45" spans="1:7" x14ac:dyDescent="0.2">
      <c r="A45" s="526">
        <v>42125</v>
      </c>
      <c r="B45" s="527">
        <v>2287.2379999999998</v>
      </c>
      <c r="C45" s="527">
        <f>MIN($B$33,$B$45,$B$57,$B$69,$B$81)</f>
        <v>1547.944</v>
      </c>
      <c r="D45" s="527">
        <f>MAX($B$33,$B$45,$B$57,$B$69,$B$81)</f>
        <v>2966.2649999999999</v>
      </c>
      <c r="E45" s="527">
        <f t="shared" si="0"/>
        <v>1418.3209999999999</v>
      </c>
      <c r="F45" s="527">
        <f>AVERAGE($B$33,$B$45,$B$57,$B$69,$B$81)</f>
        <v>2255.1143999999999</v>
      </c>
      <c r="G45" s="31">
        <f t="shared" si="1"/>
        <v>1.4244776229534128E-2</v>
      </c>
    </row>
    <row r="46" spans="1:7" x14ac:dyDescent="0.2">
      <c r="A46" s="526">
        <v>42156</v>
      </c>
      <c r="B46" s="527">
        <v>2646.5329999999999</v>
      </c>
      <c r="C46" s="527">
        <f>MIN($B$34,$B$46,$B$58,$B$70,$B$82)</f>
        <v>2005.4749999999999</v>
      </c>
      <c r="D46" s="527">
        <f>MAX($B$34,$B$46,$B$58,$B$70,$B$82)</f>
        <v>3186.0320000000002</v>
      </c>
      <c r="E46" s="527">
        <f t="shared" si="0"/>
        <v>1180.5570000000002</v>
      </c>
      <c r="F46" s="527">
        <f>AVERAGE($B$34,$B$46,$B$58,$B$70,$B$82)</f>
        <v>2588.1027999999997</v>
      </c>
      <c r="G46" s="31">
        <f t="shared" si="1"/>
        <v>2.2576460254979169E-2</v>
      </c>
    </row>
    <row r="47" spans="1:7" x14ac:dyDescent="0.2">
      <c r="A47" s="526">
        <v>42186</v>
      </c>
      <c r="B47" s="527">
        <v>2924.4259999999999</v>
      </c>
      <c r="C47" s="527">
        <f>MIN($B$35,$B$47,$B$59,$B$71,$B$83)</f>
        <v>2381.7190000000001</v>
      </c>
      <c r="D47" s="527">
        <f>MAX($B$35,$B$47,$B$59,$B$71,$B$83)</f>
        <v>3318.1390000000001</v>
      </c>
      <c r="E47" s="527">
        <f t="shared" si="0"/>
        <v>936.42000000000007</v>
      </c>
      <c r="F47" s="527">
        <f>AVERAGE($B$35,$B$47,$B$59,$B$71,$B$83)</f>
        <v>2815.6817999999998</v>
      </c>
      <c r="G47" s="31">
        <f t="shared" si="1"/>
        <v>3.8620912348831471E-2</v>
      </c>
    </row>
    <row r="48" spans="1:7" x14ac:dyDescent="0.2">
      <c r="A48" s="526">
        <v>42217</v>
      </c>
      <c r="B48" s="527">
        <v>3241.6309999999999</v>
      </c>
      <c r="C48" s="527">
        <f>MIN($B$36,$B$48,$B$60,$B$72,$B$84)</f>
        <v>2617.2020000000002</v>
      </c>
      <c r="D48" s="527">
        <f>MAX($B$36,$B$48,$B$60,$B$72,$B$84)</f>
        <v>3441.3249999999998</v>
      </c>
      <c r="E48" s="527">
        <f t="shared" si="0"/>
        <v>824.12299999999959</v>
      </c>
      <c r="F48" s="527">
        <f>AVERAGE($B$36,$B$48,$B$60,$B$72,$B$84)</f>
        <v>3063.6904000000004</v>
      </c>
      <c r="G48" s="31">
        <f t="shared" si="1"/>
        <v>5.8080477061259073E-2</v>
      </c>
    </row>
    <row r="49" spans="1:7" x14ac:dyDescent="0.2">
      <c r="A49" s="526">
        <v>42248</v>
      </c>
      <c r="B49" s="527">
        <v>3614.08</v>
      </c>
      <c r="C49" s="527">
        <f>MIN($B$37,$B$49,$B$61,$B$73,$B$85)</f>
        <v>2950.5630000000001</v>
      </c>
      <c r="D49" s="527">
        <f>MAX($B$37,$B$49,$B$61,$B$73,$B$85)</f>
        <v>3705.1610000000001</v>
      </c>
      <c r="E49" s="527">
        <f t="shared" si="0"/>
        <v>754.59799999999996</v>
      </c>
      <c r="F49" s="527">
        <f>AVERAGE($B$37,$B$49,$B$61,$B$73,$B$85)</f>
        <v>3404.8096000000005</v>
      </c>
      <c r="G49" s="31">
        <f t="shared" si="1"/>
        <v>6.1463172566242674E-2</v>
      </c>
    </row>
    <row r="50" spans="1:7" x14ac:dyDescent="0.2">
      <c r="A50" s="526">
        <v>42278</v>
      </c>
      <c r="B50" s="527">
        <v>3942.279</v>
      </c>
      <c r="C50" s="527">
        <f>MIN($B$38,$B$50,$B$62,$B$74,$B$86)</f>
        <v>3236.8580000000002</v>
      </c>
      <c r="D50" s="527">
        <f>MAX($B$38,$B$50,$B$62,$B$74,$B$86)</f>
        <v>4012.723</v>
      </c>
      <c r="E50" s="527">
        <f t="shared" si="0"/>
        <v>775.86499999999978</v>
      </c>
      <c r="F50" s="527">
        <f>AVERAGE($B$38,$B$50,$B$62,$B$74,$B$86)</f>
        <v>3719.1251999999999</v>
      </c>
      <c r="G50" s="31">
        <f t="shared" si="1"/>
        <v>6.0001690720172585E-2</v>
      </c>
    </row>
    <row r="51" spans="1:7" x14ac:dyDescent="0.2">
      <c r="A51" s="526">
        <v>42309</v>
      </c>
      <c r="B51" s="527">
        <v>3926.8220000000001</v>
      </c>
      <c r="C51" s="527">
        <f>MIN($B$39,$B$51,$B$63,$B$75,$B$87)</f>
        <v>3031.0549999999998</v>
      </c>
      <c r="D51" s="527">
        <f>MAX($B$39,$B$51,$B$63,$B$75,$B$87)</f>
        <v>3976.5810000000001</v>
      </c>
      <c r="E51" s="527">
        <f t="shared" si="0"/>
        <v>945.52600000000029</v>
      </c>
      <c r="F51" s="527">
        <f>AVERAGE($B$39,$B$51,$B$63,$B$75,$B$87)</f>
        <v>3614.1178</v>
      </c>
      <c r="G51" s="31">
        <f t="shared" si="1"/>
        <v>8.6522968343754725E-2</v>
      </c>
    </row>
    <row r="52" spans="1:7" x14ac:dyDescent="0.2">
      <c r="A52" s="526">
        <v>42339</v>
      </c>
      <c r="B52" s="527">
        <v>3666.6320000000001</v>
      </c>
      <c r="C52" s="527">
        <f>MIN($B$40,$B$52,$B$64,$B$76,$B$88)</f>
        <v>2712.8110000000001</v>
      </c>
      <c r="D52" s="527">
        <f>MAX($B$40,$B$52,$B$64,$B$76,$B$88)</f>
        <v>3666.6320000000001</v>
      </c>
      <c r="E52" s="527">
        <f t="shared" si="0"/>
        <v>953.82099999999991</v>
      </c>
      <c r="F52" s="527">
        <f>AVERAGE($B$40,$B$52,$B$64,$B$76,$B$88)</f>
        <v>3170.0420000000004</v>
      </c>
      <c r="G52" s="31">
        <f t="shared" si="1"/>
        <v>0.15665092134425973</v>
      </c>
    </row>
    <row r="53" spans="1:7" x14ac:dyDescent="0.2">
      <c r="A53" s="526">
        <v>42370</v>
      </c>
      <c r="B53" s="527">
        <v>2938.0889999999999</v>
      </c>
      <c r="C53" s="527">
        <f>MIN($B$29,$B$41,$B$53,$B$65,$B$77)</f>
        <v>1924.922</v>
      </c>
      <c r="D53" s="527">
        <f>MAX($B$29,$B$41,$B$53,$B$65,$B$77)</f>
        <v>2938.0889999999999</v>
      </c>
      <c r="E53" s="527">
        <f t="shared" si="0"/>
        <v>1013.1669999999999</v>
      </c>
      <c r="F53" s="527">
        <f>AVERAGE($B$29,$B$41,$B$53,$B$65,$B$77)</f>
        <v>2406.6318000000001</v>
      </c>
      <c r="G53" s="31">
        <f t="shared" si="1"/>
        <v>0.22083029069922522</v>
      </c>
    </row>
    <row r="54" spans="1:7" x14ac:dyDescent="0.2">
      <c r="A54" s="526">
        <v>42401</v>
      </c>
      <c r="B54" s="527">
        <v>2534.2919999999999</v>
      </c>
      <c r="C54" s="527">
        <f>MIN($B$30,$B$42,$B$54,$B$66,$B$78)</f>
        <v>1199.9870000000001</v>
      </c>
      <c r="D54" s="527">
        <f>MAX($B$30,$B$42,$B$54,$B$66,$B$78)</f>
        <v>2534.2919999999999</v>
      </c>
      <c r="E54" s="527">
        <f t="shared" si="0"/>
        <v>1334.3049999999998</v>
      </c>
      <c r="F54" s="527">
        <f>AVERAGE($B$30,$B$42,$B$54,$B$66,$B$78)</f>
        <v>1882.0969999999998</v>
      </c>
      <c r="G54" s="31">
        <f t="shared" si="1"/>
        <v>0.34652571041768843</v>
      </c>
    </row>
    <row r="55" spans="1:7" x14ac:dyDescent="0.2">
      <c r="A55" s="526">
        <v>42430</v>
      </c>
      <c r="B55" s="527">
        <v>2486.3220000000001</v>
      </c>
      <c r="C55" s="527">
        <f>MIN($B$31,$B$43,$B$55,$B$67,$B$79)</f>
        <v>857.31</v>
      </c>
      <c r="D55" s="527">
        <f>MAX($B$31,$B$43,$B$55,$B$67,$B$79)</f>
        <v>2486.3220000000001</v>
      </c>
      <c r="E55" s="527">
        <f t="shared" si="0"/>
        <v>1629.0120000000002</v>
      </c>
      <c r="F55" s="527">
        <f>AVERAGE($B$31,$B$43,$B$55,$B$67,$B$79)</f>
        <v>1653.7159999999999</v>
      </c>
      <c r="G55" s="31">
        <f t="shared" si="1"/>
        <v>0.50347580842176054</v>
      </c>
    </row>
    <row r="56" spans="1:7" x14ac:dyDescent="0.2">
      <c r="A56" s="526">
        <v>42461</v>
      </c>
      <c r="B56" s="527">
        <v>2645.56</v>
      </c>
      <c r="C56" s="527">
        <f>MIN($B$32,$B$44,$B$56,$B$68,$B$80)</f>
        <v>1066.3800000000001</v>
      </c>
      <c r="D56" s="527">
        <f>MAX($B$32,$B$44,$B$56,$B$68,$B$80)</f>
        <v>2645.56</v>
      </c>
      <c r="E56" s="527">
        <f t="shared" si="0"/>
        <v>1579.1799999999998</v>
      </c>
      <c r="F56" s="527">
        <f>AVERAGE($B$32,$B$44,$B$56,$B$68,$B$80)</f>
        <v>1844.7529999999999</v>
      </c>
      <c r="G56" s="31">
        <f t="shared" si="1"/>
        <v>0.43409984968177318</v>
      </c>
    </row>
    <row r="57" spans="1:7" x14ac:dyDescent="0.2">
      <c r="A57" s="526">
        <v>42491</v>
      </c>
      <c r="B57" s="527">
        <v>2966.2649999999999</v>
      </c>
      <c r="C57" s="527">
        <f>MIN($B$33,$B$45,$B$57,$B$69,$B$81)</f>
        <v>1547.944</v>
      </c>
      <c r="D57" s="527">
        <f>MAX($B$33,$B$45,$B$57,$B$69,$B$81)</f>
        <v>2966.2649999999999</v>
      </c>
      <c r="E57" s="527">
        <f t="shared" si="0"/>
        <v>1418.3209999999999</v>
      </c>
      <c r="F57" s="527">
        <f>AVERAGE($B$33,$B$45,$B$57,$B$69,$B$81)</f>
        <v>2255.1143999999999</v>
      </c>
      <c r="G57" s="31">
        <f t="shared" si="1"/>
        <v>0.31535012148385899</v>
      </c>
    </row>
    <row r="58" spans="1:7" x14ac:dyDescent="0.2">
      <c r="A58" s="526">
        <v>42522</v>
      </c>
      <c r="B58" s="527">
        <v>3186.0320000000002</v>
      </c>
      <c r="C58" s="527">
        <f>MIN($B$34,$B$46,$B$58,$B$70,$B$82)</f>
        <v>2005.4749999999999</v>
      </c>
      <c r="D58" s="527">
        <f>MAX($B$34,$B$46,$B$58,$B$70,$B$82)</f>
        <v>3186.0320000000002</v>
      </c>
      <c r="E58" s="527">
        <f t="shared" si="0"/>
        <v>1180.5570000000002</v>
      </c>
      <c r="F58" s="527">
        <f>AVERAGE($B$34,$B$46,$B$58,$B$70,$B$82)</f>
        <v>2588.1027999999997</v>
      </c>
      <c r="G58" s="31">
        <f t="shared" si="1"/>
        <v>0.23102992663197175</v>
      </c>
    </row>
    <row r="59" spans="1:7" x14ac:dyDescent="0.2">
      <c r="A59" s="526">
        <v>42552</v>
      </c>
      <c r="B59" s="527">
        <v>3318.1390000000001</v>
      </c>
      <c r="C59" s="527">
        <f>MIN($B$35,$B$47,$B$59,$B$71,$B$83)</f>
        <v>2381.7190000000001</v>
      </c>
      <c r="D59" s="527">
        <f>MAX($B$35,$B$47,$B$59,$B$71,$B$83)</f>
        <v>3318.1390000000001</v>
      </c>
      <c r="E59" s="527">
        <f t="shared" si="0"/>
        <v>936.42000000000007</v>
      </c>
      <c r="F59" s="527">
        <f>AVERAGE($B$35,$B$47,$B$59,$B$71,$B$83)</f>
        <v>2815.6817999999998</v>
      </c>
      <c r="G59" s="31">
        <f t="shared" si="1"/>
        <v>0.17844956770328246</v>
      </c>
    </row>
    <row r="60" spans="1:7" x14ac:dyDescent="0.2">
      <c r="A60" s="526">
        <v>42583</v>
      </c>
      <c r="B60" s="527">
        <v>3441.3249999999998</v>
      </c>
      <c r="C60" s="527">
        <f>MIN($B$36,$B$48,$B$60,$B$72,$B$84)</f>
        <v>2617.2020000000002</v>
      </c>
      <c r="D60" s="527">
        <f>MAX($B$36,$B$48,$B$60,$B$72,$B$84)</f>
        <v>3441.3249999999998</v>
      </c>
      <c r="E60" s="527">
        <f t="shared" si="0"/>
        <v>824.12299999999959</v>
      </c>
      <c r="F60" s="527">
        <f>AVERAGE($B$36,$B$48,$B$60,$B$72,$B$84)</f>
        <v>3063.6904000000004</v>
      </c>
      <c r="G60" s="31">
        <f t="shared" si="1"/>
        <v>0.12326134520642151</v>
      </c>
    </row>
    <row r="61" spans="1:7" x14ac:dyDescent="0.2">
      <c r="A61" s="526">
        <v>42614</v>
      </c>
      <c r="B61" s="527">
        <v>3705.1610000000001</v>
      </c>
      <c r="C61" s="527">
        <f>MIN($B$37,$B$49,$B$61,$B$73,$B$85)</f>
        <v>2950.5630000000001</v>
      </c>
      <c r="D61" s="527">
        <f>MAX($B$37,$B$49,$B$61,$B$73,$B$85)</f>
        <v>3705.1610000000001</v>
      </c>
      <c r="E61" s="527">
        <f t="shared" si="0"/>
        <v>754.59799999999996</v>
      </c>
      <c r="F61" s="527">
        <f>AVERAGE($B$37,$B$49,$B$61,$B$73,$B$85)</f>
        <v>3404.8096000000005</v>
      </c>
      <c r="G61" s="31">
        <f t="shared" si="1"/>
        <v>8.8213860769189356E-2</v>
      </c>
    </row>
    <row r="62" spans="1:7" x14ac:dyDescent="0.2">
      <c r="A62" s="526">
        <v>42644</v>
      </c>
      <c r="B62" s="527">
        <v>4012.723</v>
      </c>
      <c r="C62" s="527">
        <f>MIN($B$38,$B$50,$B$62,$B$74,$B$86)</f>
        <v>3236.8580000000002</v>
      </c>
      <c r="D62" s="527">
        <f>MAX($B$38,$B$50,$B$62,$B$74,$B$86)</f>
        <v>4012.723</v>
      </c>
      <c r="E62" s="527">
        <f t="shared" si="0"/>
        <v>775.86499999999978</v>
      </c>
      <c r="F62" s="527">
        <f>AVERAGE($B$38,$B$50,$B$62,$B$74,$B$86)</f>
        <v>3719.1251999999999</v>
      </c>
      <c r="G62" s="31">
        <f t="shared" si="1"/>
        <v>7.8942704053093005E-2</v>
      </c>
    </row>
    <row r="63" spans="1:7" x14ac:dyDescent="0.2">
      <c r="A63" s="526">
        <v>42675</v>
      </c>
      <c r="B63" s="527">
        <v>3976.5810000000001</v>
      </c>
      <c r="C63" s="527">
        <f>MIN($B$39,$B$51,$B$63,$B$75,$B$87)</f>
        <v>3031.0549999999998</v>
      </c>
      <c r="D63" s="527">
        <f>MAX($B$39,$B$51,$B$63,$B$75,$B$87)</f>
        <v>3976.5810000000001</v>
      </c>
      <c r="E63" s="527">
        <f t="shared" si="0"/>
        <v>945.52600000000029</v>
      </c>
      <c r="F63" s="527">
        <f>AVERAGE($B$39,$B$51,$B$63,$B$75,$B$87)</f>
        <v>3614.1178</v>
      </c>
      <c r="G63" s="31">
        <f t="shared" si="1"/>
        <v>0.10029092023508479</v>
      </c>
    </row>
    <row r="64" spans="1:7" x14ac:dyDescent="0.2">
      <c r="A64" s="526">
        <v>42705</v>
      </c>
      <c r="B64" s="527">
        <v>3296.944</v>
      </c>
      <c r="C64" s="527">
        <f>MIN($B$40,$B$52,$B$64,$B$76,$B$88)</f>
        <v>2712.8110000000001</v>
      </c>
      <c r="D64" s="527">
        <f>MAX($B$40,$B$52,$B$64,$B$76,$B$88)</f>
        <v>3666.6320000000001</v>
      </c>
      <c r="E64" s="527">
        <f t="shared" si="0"/>
        <v>953.82099999999991</v>
      </c>
      <c r="F64" s="527">
        <f>AVERAGE($B$40,$B$52,$B$64,$B$76,$B$88)</f>
        <v>3170.0420000000004</v>
      </c>
      <c r="G64" s="31">
        <f t="shared" si="1"/>
        <v>4.0031646268408938E-2</v>
      </c>
    </row>
    <row r="65" spans="1:7" x14ac:dyDescent="0.2">
      <c r="A65" s="526">
        <v>42736</v>
      </c>
      <c r="B65" s="527">
        <v>2622.1579999999999</v>
      </c>
      <c r="C65" s="527">
        <f>MIN($B$29,$B$41,$B$53,$B$65,$B$77)</f>
        <v>1924.922</v>
      </c>
      <c r="D65" s="527">
        <f>MAX($B$29,$B$41,$B$53,$B$65,$B$77)</f>
        <v>2938.0889999999999</v>
      </c>
      <c r="E65" s="527">
        <f t="shared" si="0"/>
        <v>1013.1669999999999</v>
      </c>
      <c r="F65" s="527">
        <f>AVERAGE($B$29,$B$41,$B$53,$B$65,$B$77)</f>
        <v>2406.6318000000001</v>
      </c>
      <c r="G65" s="31">
        <f t="shared" si="1"/>
        <v>8.9555120147585487E-2</v>
      </c>
    </row>
    <row r="66" spans="1:7" x14ac:dyDescent="0.2">
      <c r="A66" s="526">
        <v>42767</v>
      </c>
      <c r="B66" s="527">
        <v>2337.3310000000001</v>
      </c>
      <c r="C66" s="527">
        <f>MIN($B$30,$B$42,$B$54,$B$66,$B$78)</f>
        <v>1199.9870000000001</v>
      </c>
      <c r="D66" s="527">
        <f>MAX($B$30,$B$42,$B$54,$B$66,$B$78)</f>
        <v>2534.2919999999999</v>
      </c>
      <c r="E66" s="527">
        <f t="shared" si="0"/>
        <v>1334.3049999999998</v>
      </c>
      <c r="F66" s="527">
        <f>AVERAGE($B$30,$B$42,$B$54,$B$66,$B$78)</f>
        <v>1882.0969999999998</v>
      </c>
      <c r="G66" s="31">
        <f t="shared" si="1"/>
        <v>0.24187595007058649</v>
      </c>
    </row>
    <row r="67" spans="1:7" x14ac:dyDescent="0.2">
      <c r="A67" s="526">
        <v>42795</v>
      </c>
      <c r="B67" s="527">
        <v>2062.5039999999999</v>
      </c>
      <c r="C67" s="527">
        <f>MIN($B$31,$B$43,$B$55,$B$67,$B$79)</f>
        <v>857.31</v>
      </c>
      <c r="D67" s="527">
        <f>MAX($B$31,$B$43,$B$55,$B$67,$B$79)</f>
        <v>2486.3220000000001</v>
      </c>
      <c r="E67" s="527">
        <f t="shared" si="0"/>
        <v>1629.0120000000002</v>
      </c>
      <c r="F67" s="527">
        <f>AVERAGE($B$31,$B$43,$B$55,$B$67,$B$79)</f>
        <v>1653.7159999999999</v>
      </c>
      <c r="G67" s="31">
        <f t="shared" si="1"/>
        <v>0.24719359309579159</v>
      </c>
    </row>
    <row r="68" spans="1:7" x14ac:dyDescent="0.2">
      <c r="A68" s="526">
        <v>42826</v>
      </c>
      <c r="B68" s="527">
        <v>2291.25</v>
      </c>
      <c r="C68" s="527">
        <f>MIN($B$32,$B$44,$B$56,$B$68,$B$80)</f>
        <v>1066.3800000000001</v>
      </c>
      <c r="D68" s="527">
        <f>MAX($B$32,$B$44,$B$56,$B$68,$B$80)</f>
        <v>2645.56</v>
      </c>
      <c r="E68" s="527">
        <f t="shared" si="0"/>
        <v>1579.1799999999998</v>
      </c>
      <c r="F68" s="527">
        <f>AVERAGE($B$32,$B$44,$B$56,$B$68,$B$80)</f>
        <v>1844.7529999999999</v>
      </c>
      <c r="G68" s="31">
        <f t="shared" si="1"/>
        <v>0.24203619671576626</v>
      </c>
    </row>
    <row r="69" spans="1:7" x14ac:dyDescent="0.2">
      <c r="A69" s="526">
        <v>42856</v>
      </c>
      <c r="B69" s="527">
        <v>2626.5070000000001</v>
      </c>
      <c r="C69" s="527">
        <f>MIN($B$33,$B$45,$B$57,$B$69,$B$81)</f>
        <v>1547.944</v>
      </c>
      <c r="D69" s="527">
        <f>MAX($B$33,$B$45,$B$57,$B$69,$B$81)</f>
        <v>2966.2649999999999</v>
      </c>
      <c r="E69" s="527">
        <f t="shared" si="0"/>
        <v>1418.3209999999999</v>
      </c>
      <c r="F69" s="527">
        <f>AVERAGE($B$33,$B$45,$B$57,$B$69,$B$81)</f>
        <v>2255.1143999999999</v>
      </c>
      <c r="G69" s="31">
        <f t="shared" si="1"/>
        <v>0.16468902863641866</v>
      </c>
    </row>
    <row r="70" spans="1:7" x14ac:dyDescent="0.2">
      <c r="A70" s="526">
        <v>42887</v>
      </c>
      <c r="B70" s="527">
        <v>2906.808</v>
      </c>
      <c r="C70" s="527">
        <f>MIN($B$34,$B$46,$B$58,$B$70,$B$82)</f>
        <v>2005.4749999999999</v>
      </c>
      <c r="D70" s="527">
        <f>MAX($B$34,$B$46,$B$58,$B$70,$B$82)</f>
        <v>3186.0320000000002</v>
      </c>
      <c r="E70" s="527">
        <f t="shared" si="0"/>
        <v>1180.5570000000002</v>
      </c>
      <c r="F70" s="527">
        <f>AVERAGE($B$34,$B$46,$B$58,$B$70,$B$82)</f>
        <v>2588.1027999999997</v>
      </c>
      <c r="G70" s="31">
        <f t="shared" si="1"/>
        <v>0.12314240377159691</v>
      </c>
    </row>
    <row r="71" spans="1:7" x14ac:dyDescent="0.2">
      <c r="A71" s="526">
        <v>42917</v>
      </c>
      <c r="B71" s="527">
        <v>3054.1509999999998</v>
      </c>
      <c r="C71" s="527">
        <f>MIN($B$35,$B$47,$B$59,$B$71,$B$83)</f>
        <v>2381.7190000000001</v>
      </c>
      <c r="D71" s="527">
        <f>MAX($B$35,$B$47,$B$59,$B$71,$B$83)</f>
        <v>3318.1390000000001</v>
      </c>
      <c r="E71" s="527">
        <f t="shared" si="0"/>
        <v>936.42000000000007</v>
      </c>
      <c r="F71" s="527">
        <f>AVERAGE($B$35,$B$47,$B$59,$B$71,$B$83)</f>
        <v>2815.6817999999998</v>
      </c>
      <c r="G71" s="31">
        <f t="shared" si="1"/>
        <v>8.4693234867661449E-2</v>
      </c>
    </row>
    <row r="72" spans="1:7" x14ac:dyDescent="0.2">
      <c r="A72" s="526">
        <v>42948</v>
      </c>
      <c r="B72" s="527">
        <v>3249.8960000000002</v>
      </c>
      <c r="C72" s="527">
        <f>MIN($B$36,$B$48,$B$60,$B$72,$B$84)</f>
        <v>2617.2020000000002</v>
      </c>
      <c r="D72" s="527">
        <f>MAX($B$36,$B$48,$B$60,$B$72,$B$84)</f>
        <v>3441.3249999999998</v>
      </c>
      <c r="E72" s="527">
        <f t="shared" si="0"/>
        <v>824.12299999999959</v>
      </c>
      <c r="F72" s="527">
        <f>AVERAGE($B$36,$B$48,$B$60,$B$72,$B$84)</f>
        <v>3063.6904000000004</v>
      </c>
      <c r="G72" s="31">
        <f t="shared" si="1"/>
        <v>6.0778203959512167E-2</v>
      </c>
    </row>
    <row r="73" spans="1:7" x14ac:dyDescent="0.2">
      <c r="A73" s="526">
        <v>42979</v>
      </c>
      <c r="B73" s="527">
        <v>3567.2280000000001</v>
      </c>
      <c r="C73" s="527">
        <f>MIN($B$37,$B$49,$B$61,$B$73,$B$85)</f>
        <v>2950.5630000000001</v>
      </c>
      <c r="D73" s="527">
        <f>MAX($B$37,$B$49,$B$61,$B$73,$B$85)</f>
        <v>3705.1610000000001</v>
      </c>
      <c r="E73" s="527">
        <f t="shared" si="0"/>
        <v>754.59799999999996</v>
      </c>
      <c r="F73" s="527">
        <f>AVERAGE($B$37,$B$49,$B$61,$B$73,$B$85)</f>
        <v>3404.8096000000005</v>
      </c>
      <c r="G73" s="31">
        <f t="shared" si="1"/>
        <v>4.7702638056471569E-2</v>
      </c>
    </row>
    <row r="74" spans="1:7" x14ac:dyDescent="0.2">
      <c r="A74" s="526">
        <v>43009</v>
      </c>
      <c r="B74" s="527">
        <v>3816.4960000000001</v>
      </c>
      <c r="C74" s="527">
        <f>MIN($B$38,$B$50,$B$62,$B$74,$B$86)</f>
        <v>3236.8580000000002</v>
      </c>
      <c r="D74" s="527">
        <f>MAX($B$38,$B$50,$B$62,$B$74,$B$86)</f>
        <v>4012.723</v>
      </c>
      <c r="E74" s="527">
        <f t="shared" si="0"/>
        <v>775.86499999999978</v>
      </c>
      <c r="F74" s="527">
        <f>AVERAGE($B$38,$B$50,$B$62,$B$74,$B$86)</f>
        <v>3719.1251999999999</v>
      </c>
      <c r="G74" s="31">
        <f t="shared" si="1"/>
        <v>2.6181103018527052E-2</v>
      </c>
    </row>
    <row r="75" spans="1:7" x14ac:dyDescent="0.2">
      <c r="A75" s="526">
        <v>43040</v>
      </c>
      <c r="B75" s="527">
        <v>3709.2629999999999</v>
      </c>
      <c r="C75" s="527">
        <f>MIN($B$39,$B$51,$B$63,$B$75,$B$87)</f>
        <v>3031.0549999999998</v>
      </c>
      <c r="D75" s="527">
        <f>MAX($B$39,$B$51,$B$63,$B$75,$B$87)</f>
        <v>3976.5810000000001</v>
      </c>
      <c r="E75" s="527">
        <f t="shared" si="0"/>
        <v>945.52600000000029</v>
      </c>
      <c r="F75" s="527">
        <f>AVERAGE($B$39,$B$51,$B$63,$B$75,$B$87)</f>
        <v>3614.1178</v>
      </c>
      <c r="G75" s="31">
        <f t="shared" si="1"/>
        <v>2.6325981958861489E-2</v>
      </c>
    </row>
    <row r="76" spans="1:7" x14ac:dyDescent="0.2">
      <c r="A76" s="526">
        <v>43070</v>
      </c>
      <c r="B76" s="527">
        <v>3032.6010000000001</v>
      </c>
      <c r="C76" s="527">
        <f>MIN($B$40,$B$52,$B$64,$B$76,$B$88)</f>
        <v>2712.8110000000001</v>
      </c>
      <c r="D76" s="527">
        <f>MAX($B$40,$B$52,$B$64,$B$76,$B$88)</f>
        <v>3666.6320000000001</v>
      </c>
      <c r="E76" s="527">
        <f t="shared" si="0"/>
        <v>953.82099999999991</v>
      </c>
      <c r="F76" s="527">
        <f>AVERAGE($B$40,$B$52,$B$64,$B$76,$B$88)</f>
        <v>3170.0420000000004</v>
      </c>
      <c r="G76" s="31">
        <f t="shared" si="1"/>
        <v>-4.3356207898822885E-2</v>
      </c>
    </row>
    <row r="77" spans="1:7" x14ac:dyDescent="0.2">
      <c r="A77" s="526">
        <v>43101</v>
      </c>
      <c r="B77" s="527">
        <v>2140.8690000000001</v>
      </c>
      <c r="C77" s="527">
        <f>MIN($B$29,$B$41,$B$53,$B$65,$B$77)</f>
        <v>1924.922</v>
      </c>
      <c r="D77" s="527">
        <f>MAX($B$29,$B$41,$B$53,$B$65,$B$77)</f>
        <v>2938.0889999999999</v>
      </c>
      <c r="E77" s="527">
        <f t="shared" si="0"/>
        <v>1013.1669999999999</v>
      </c>
      <c r="F77" s="527">
        <f>AVERAGE($B$29,$B$41,$B$53,$B$65,$B$77)</f>
        <v>2406.6318000000001</v>
      </c>
      <c r="G77" s="31">
        <f t="shared" si="1"/>
        <v>-0.11042935608180693</v>
      </c>
    </row>
    <row r="78" spans="1:7" x14ac:dyDescent="0.2">
      <c r="A78" s="526">
        <v>43132</v>
      </c>
      <c r="B78" s="527">
        <v>1673.327</v>
      </c>
      <c r="C78" s="527">
        <f>MIN($B$30,$B$42,$B$54,$B$66,$B$78)</f>
        <v>1199.9870000000001</v>
      </c>
      <c r="D78" s="527">
        <f>MAX($B$30,$B$42,$B$54,$B$66,$B$78)</f>
        <v>2534.2919999999999</v>
      </c>
      <c r="E78" s="527">
        <f t="shared" si="0"/>
        <v>1334.3049999999998</v>
      </c>
      <c r="F78" s="527">
        <f>AVERAGE($B$30,$B$42,$B$54,$B$66,$B$78)</f>
        <v>1882.0969999999998</v>
      </c>
      <c r="G78" s="31">
        <f t="shared" si="1"/>
        <v>-0.11092414471730194</v>
      </c>
    </row>
    <row r="79" spans="1:7" x14ac:dyDescent="0.2">
      <c r="A79" s="526">
        <v>43160</v>
      </c>
      <c r="B79" s="527">
        <v>1390.9680000000001</v>
      </c>
      <c r="C79" s="527">
        <f>MIN($B$31,$B$43,$B$55,$B$67,$B$79)</f>
        <v>857.31</v>
      </c>
      <c r="D79" s="527">
        <f>MAX($B$31,$B$43,$B$55,$B$67,$B$79)</f>
        <v>2486.3220000000001</v>
      </c>
      <c r="E79" s="527">
        <f t="shared" si="0"/>
        <v>1629.0120000000002</v>
      </c>
      <c r="F79" s="527">
        <f>AVERAGE($B$31,$B$43,$B$55,$B$67,$B$79)</f>
        <v>1653.7159999999999</v>
      </c>
      <c r="G79" s="31">
        <f t="shared" si="1"/>
        <v>-0.15888338747402808</v>
      </c>
    </row>
    <row r="80" spans="1:7" x14ac:dyDescent="0.2">
      <c r="A80" s="526">
        <v>43191</v>
      </c>
      <c r="B80" s="527">
        <v>1427.489</v>
      </c>
      <c r="C80" s="527">
        <f>MIN($B$32,$B$44,$B$56,$B$68,$B$80)</f>
        <v>1066.3800000000001</v>
      </c>
      <c r="D80" s="527">
        <f>MAX($B$32,$B$44,$B$56,$B$68,$B$80)</f>
        <v>2645.56</v>
      </c>
      <c r="E80" s="527">
        <f t="shared" si="0"/>
        <v>1579.1799999999998</v>
      </c>
      <c r="F80" s="527">
        <f>AVERAGE($B$32,$B$44,$B$56,$B$68,$B$80)</f>
        <v>1844.7529999999999</v>
      </c>
      <c r="G80" s="31">
        <f t="shared" si="1"/>
        <v>-0.22618963080694265</v>
      </c>
    </row>
    <row r="81" spans="1:7" x14ac:dyDescent="0.2">
      <c r="A81" s="526">
        <v>43221</v>
      </c>
      <c r="B81" s="527">
        <v>1847.6179999999999</v>
      </c>
      <c r="C81" s="527">
        <f>MIN($B$33,$B$45,$B$57,$B$69,$B$81)</f>
        <v>1547.944</v>
      </c>
      <c r="D81" s="527">
        <f>MAX($B$33,$B$45,$B$57,$B$69,$B$81)</f>
        <v>2966.2649999999999</v>
      </c>
      <c r="E81" s="527">
        <f t="shared" si="0"/>
        <v>1418.3209999999999</v>
      </c>
      <c r="F81" s="527">
        <f>AVERAGE($B$33,$B$45,$B$57,$B$69,$B$81)</f>
        <v>2255.1143999999999</v>
      </c>
      <c r="G81" s="31">
        <f t="shared" si="1"/>
        <v>-0.18069877075859209</v>
      </c>
    </row>
    <row r="82" spans="1:7" x14ac:dyDescent="0.2">
      <c r="A82" s="526">
        <v>43252</v>
      </c>
      <c r="B82" s="527">
        <v>2195.6660000000002</v>
      </c>
      <c r="C82" s="527">
        <f>MIN($B$34,$B$46,$B$58,$B$70,$B$82)</f>
        <v>2005.4749999999999</v>
      </c>
      <c r="D82" s="527">
        <f>MAX($B$34,$B$46,$B$58,$B$70,$B$82)</f>
        <v>3186.0320000000002</v>
      </c>
      <c r="E82" s="527">
        <f t="shared" si="0"/>
        <v>1180.5570000000002</v>
      </c>
      <c r="F82" s="527">
        <f>AVERAGE($B$34,$B$46,$B$58,$B$70,$B$82)</f>
        <v>2588.1027999999997</v>
      </c>
      <c r="G82" s="31">
        <f t="shared" si="1"/>
        <v>-0.15163107122329123</v>
      </c>
    </row>
    <row r="83" spans="1:7" x14ac:dyDescent="0.2">
      <c r="A83" s="526">
        <v>43282</v>
      </c>
      <c r="B83" s="527">
        <v>2381.7190000000001</v>
      </c>
      <c r="C83" s="527">
        <f>MIN($B$35,$B$47,$B$59,$B$71,$B$83)</f>
        <v>2381.7190000000001</v>
      </c>
      <c r="D83" s="527">
        <f>MAX($B$35,$B$47,$B$59,$B$71,$B$83)</f>
        <v>3318.1390000000001</v>
      </c>
      <c r="E83" s="527">
        <f t="shared" si="0"/>
        <v>936.42000000000007</v>
      </c>
      <c r="F83" s="527">
        <f>AVERAGE($B$35,$B$47,$B$59,$B$71,$B$83)</f>
        <v>2815.6817999999998</v>
      </c>
      <c r="G83" s="31">
        <f t="shared" si="1"/>
        <v>-0.15412352347484715</v>
      </c>
    </row>
    <row r="84" spans="1:7" x14ac:dyDescent="0.2">
      <c r="A84" s="526">
        <v>43313</v>
      </c>
      <c r="B84" s="527">
        <v>2617.2020000000002</v>
      </c>
      <c r="C84" s="527">
        <f>MIN($B$36,$B$48,$B$60,$B$72,$B$84)</f>
        <v>2617.2020000000002</v>
      </c>
      <c r="D84" s="527">
        <f>MAX($B$36,$B$48,$B$60,$B$72,$B$84)</f>
        <v>3441.3249999999998</v>
      </c>
      <c r="E84" s="527">
        <f t="shared" si="0"/>
        <v>824.12299999999959</v>
      </c>
      <c r="F84" s="527">
        <f>AVERAGE($B$36,$B$48,$B$60,$B$72,$B$84)</f>
        <v>3063.6904000000004</v>
      </c>
      <c r="G84" s="31">
        <f t="shared" si="1"/>
        <v>-0.14573548293260963</v>
      </c>
    </row>
    <row r="85" spans="1:7" x14ac:dyDescent="0.2">
      <c r="A85" s="526">
        <v>43344</v>
      </c>
      <c r="B85" s="527">
        <v>2950.5630000000001</v>
      </c>
      <c r="C85" s="527">
        <f>MIN($B$37,$B$49,$B$61,$B$73,$B$85)</f>
        <v>2950.5630000000001</v>
      </c>
      <c r="D85" s="527">
        <f>MAX($B$37,$B$49,$B$61,$B$73,$B$85)</f>
        <v>3705.1610000000001</v>
      </c>
      <c r="E85" s="527">
        <f t="shared" si="0"/>
        <v>754.59799999999996</v>
      </c>
      <c r="F85" s="527">
        <f>AVERAGE($B$37,$B$49,$B$61,$B$73,$B$85)</f>
        <v>3404.8096000000005</v>
      </c>
      <c r="G85" s="31">
        <f t="shared" si="1"/>
        <v>-0.13341321641010417</v>
      </c>
    </row>
    <row r="86" spans="1:7" x14ac:dyDescent="0.2">
      <c r="A86" s="526">
        <v>43374</v>
      </c>
      <c r="B86" s="527">
        <v>3236.8580000000002</v>
      </c>
      <c r="C86" s="527">
        <f>MIN($B$38,$B$50,$B$62,$B$74,$B$86)</f>
        <v>3236.8580000000002</v>
      </c>
      <c r="D86" s="527">
        <f>MAX($B$38,$B$50,$B$62,$B$74,$B$86)</f>
        <v>4012.723</v>
      </c>
      <c r="E86" s="527">
        <f t="shared" si="0"/>
        <v>775.86499999999978</v>
      </c>
      <c r="F86" s="527">
        <f>AVERAGE($B$38,$B$50,$B$62,$B$74,$B$86)</f>
        <v>3719.1251999999999</v>
      </c>
      <c r="G86" s="31">
        <f t="shared" si="1"/>
        <v>-0.12967221431534481</v>
      </c>
    </row>
    <row r="87" spans="1:7" x14ac:dyDescent="0.2">
      <c r="A87" s="526">
        <v>43405</v>
      </c>
      <c r="B87" s="527">
        <v>3031.0549999999998</v>
      </c>
      <c r="C87" s="527">
        <f>MIN($B$39,$B$51,$B$63,$B$75,$B$87)</f>
        <v>3031.0549999999998</v>
      </c>
      <c r="D87" s="527">
        <f>MAX($B$39,$B$51,$B$63,$B$75,$B$87)</f>
        <v>3976.5810000000001</v>
      </c>
      <c r="E87" s="527">
        <f t="shared" si="0"/>
        <v>945.52600000000029</v>
      </c>
      <c r="F87" s="527">
        <f>AVERAGE($B$39,$B$51,$B$63,$B$75,$B$87)</f>
        <v>3614.1178</v>
      </c>
      <c r="G87" s="31">
        <f t="shared" si="1"/>
        <v>-0.16132921843333392</v>
      </c>
    </row>
    <row r="88" spans="1:7" x14ac:dyDescent="0.2">
      <c r="A88" s="526">
        <v>43435</v>
      </c>
      <c r="B88" s="527">
        <v>2712.8110000000001</v>
      </c>
      <c r="C88" s="527">
        <f>MIN($B$40,$B$52,$B$64,$B$76,$B$88)</f>
        <v>2712.8110000000001</v>
      </c>
      <c r="D88" s="527">
        <f>MAX($B$40,$B$52,$B$64,$B$76,$B$88)</f>
        <v>3666.6320000000001</v>
      </c>
      <c r="E88" s="527">
        <f t="shared" si="0"/>
        <v>953.82099999999991</v>
      </c>
      <c r="F88" s="527">
        <f>AVERAGE($B$40,$B$52,$B$64,$B$76,$B$88)</f>
        <v>3170.0420000000004</v>
      </c>
      <c r="G88" s="31">
        <f t="shared" si="1"/>
        <v>-0.14423499751738311</v>
      </c>
    </row>
    <row r="89" spans="1:7" x14ac:dyDescent="0.2">
      <c r="A89" s="526">
        <v>43466</v>
      </c>
      <c r="B89" s="527">
        <v>2027.3751428999999</v>
      </c>
      <c r="C89" s="527">
        <f>MIN($B$29,$B$41,$B$53,$B$65,$B$77)</f>
        <v>1924.922</v>
      </c>
      <c r="D89" s="527">
        <f>MAX($B$29,$B$41,$B$53,$B$65,$B$77)</f>
        <v>2938.0889999999999</v>
      </c>
      <c r="E89" s="527">
        <f t="shared" si="0"/>
        <v>1013.1669999999999</v>
      </c>
      <c r="F89" s="527">
        <f>AVERAGE($B$29,$B$41,$B$53,$B$65,$B$77)</f>
        <v>2406.6318000000001</v>
      </c>
      <c r="G89" s="31">
        <f t="shared" si="1"/>
        <v>-0.15758815166491202</v>
      </c>
    </row>
    <row r="90" spans="1:7" x14ac:dyDescent="0.2">
      <c r="A90" s="526">
        <v>43497</v>
      </c>
      <c r="B90" s="527">
        <v>1444.53</v>
      </c>
      <c r="C90" s="527">
        <f>MIN($B$30,$B$42,$B$54,$B$66,$B$78)</f>
        <v>1199.9870000000001</v>
      </c>
      <c r="D90" s="527">
        <f>MAX($B$30,$B$42,$B$54,$B$66,$B$78)</f>
        <v>2534.2919999999999</v>
      </c>
      <c r="E90" s="527">
        <f t="shared" si="0"/>
        <v>1334.3049999999998</v>
      </c>
      <c r="F90" s="527">
        <f>AVERAGE($B$30,$B$42,$B$54,$B$66,$B$78)</f>
        <v>1882.0969999999998</v>
      </c>
      <c r="G90" s="31">
        <f t="shared" si="1"/>
        <v>-0.23248907999959612</v>
      </c>
    </row>
    <row r="91" spans="1:7" x14ac:dyDescent="0.2">
      <c r="A91" s="526">
        <v>43525</v>
      </c>
      <c r="B91" s="527">
        <v>1191.7070000000001</v>
      </c>
      <c r="C91" s="527">
        <f>MIN($B$31,$B$43,$B$55,$B$67,$B$79)</f>
        <v>857.31</v>
      </c>
      <c r="D91" s="527">
        <f>MAX($B$31,$B$43,$B$55,$B$67,$B$79)</f>
        <v>2486.3220000000001</v>
      </c>
      <c r="E91" s="527">
        <f t="shared" si="0"/>
        <v>1629.0120000000002</v>
      </c>
      <c r="F91" s="527">
        <f>AVERAGE($B$31,$B$43,$B$55,$B$67,$B$79)</f>
        <v>1653.7159999999999</v>
      </c>
      <c r="G91" s="31">
        <f t="shared" si="1"/>
        <v>-0.27937626533213678</v>
      </c>
    </row>
    <row r="92" spans="1:7" x14ac:dyDescent="0.2">
      <c r="A92" s="526">
        <v>43556</v>
      </c>
      <c r="B92" s="527">
        <v>1451.107</v>
      </c>
      <c r="C92" s="527">
        <f>MIN($B$32,$B$44,$B$56,$B$68,$B$80)</f>
        <v>1066.3800000000001</v>
      </c>
      <c r="D92" s="527">
        <f>MAX($B$32,$B$44,$B$56,$B$68,$B$80)</f>
        <v>2645.56</v>
      </c>
      <c r="E92" s="527">
        <f t="shared" si="0"/>
        <v>1579.1799999999998</v>
      </c>
      <c r="F92" s="527">
        <f>AVERAGE($B$32,$B$44,$B$56,$B$68,$B$80)</f>
        <v>1844.7529999999999</v>
      </c>
      <c r="G92" s="31">
        <f t="shared" si="1"/>
        <v>-0.21338683281718474</v>
      </c>
    </row>
    <row r="93" spans="1:7" x14ac:dyDescent="0.2">
      <c r="A93" s="526">
        <v>43586</v>
      </c>
      <c r="B93" s="527">
        <v>1928.0419999999999</v>
      </c>
      <c r="C93" s="527">
        <f>MIN($B$33,$B$45,$B$57,$B$69,$B$81)</f>
        <v>1547.944</v>
      </c>
      <c r="D93" s="527">
        <f>MAX($B$33,$B$45,$B$57,$B$69,$B$81)</f>
        <v>2966.2649999999999</v>
      </c>
      <c r="E93" s="527">
        <f t="shared" ref="E93:E112" si="2">D93-C93</f>
        <v>1418.3209999999999</v>
      </c>
      <c r="F93" s="527">
        <f>AVERAGE($B$33,$B$45,$B$57,$B$69,$B$81)</f>
        <v>2255.1143999999999</v>
      </c>
      <c r="G93" s="31">
        <f t="shared" ref="G93:G112" si="3">B93/F93-1</f>
        <v>-0.1450358349891252</v>
      </c>
    </row>
    <row r="94" spans="1:7" x14ac:dyDescent="0.2">
      <c r="A94" s="526">
        <v>43617</v>
      </c>
      <c r="B94" s="527">
        <v>2332.7959999999998</v>
      </c>
      <c r="C94" s="527">
        <f>MIN($B$34,$B$46,$B$58,$B$70,$B$82)</f>
        <v>2005.4749999999999</v>
      </c>
      <c r="D94" s="527">
        <f>MAX($B$34,$B$46,$B$58,$B$70,$B$82)</f>
        <v>3186.0320000000002</v>
      </c>
      <c r="E94" s="527">
        <f t="shared" si="2"/>
        <v>1180.5570000000002</v>
      </c>
      <c r="F94" s="527">
        <f>AVERAGE($B$34,$B$46,$B$58,$B$70,$B$82)</f>
        <v>2588.1027999999997</v>
      </c>
      <c r="G94" s="31">
        <f t="shared" si="3"/>
        <v>-9.8646313430826527E-2</v>
      </c>
    </row>
    <row r="95" spans="1:7" x14ac:dyDescent="0.2">
      <c r="A95" s="526">
        <v>43647</v>
      </c>
      <c r="B95" s="527">
        <v>2587.5509999999999</v>
      </c>
      <c r="C95" s="527">
        <f>MIN($B$35,$B$47,$B$59,$B$71,$B$83)</f>
        <v>2381.7190000000001</v>
      </c>
      <c r="D95" s="527">
        <f>MAX($B$35,$B$47,$B$59,$B$71,$B$83)</f>
        <v>3318.1390000000001</v>
      </c>
      <c r="E95" s="527">
        <f t="shared" si="2"/>
        <v>936.42000000000007</v>
      </c>
      <c r="F95" s="527">
        <f>AVERAGE($B$35,$B$47,$B$59,$B$71,$B$83)</f>
        <v>2815.6817999999998</v>
      </c>
      <c r="G95" s="31">
        <f t="shared" si="3"/>
        <v>-8.1021513155357217E-2</v>
      </c>
    </row>
    <row r="96" spans="1:7" x14ac:dyDescent="0.2">
      <c r="A96" s="526">
        <v>43678</v>
      </c>
      <c r="B96" s="527">
        <v>2863.3969999999999</v>
      </c>
      <c r="C96" s="527">
        <f>MIN($B$36,$B$48,$B$60,$B$72,$B$84)</f>
        <v>2617.2020000000002</v>
      </c>
      <c r="D96" s="527">
        <f>MAX($B$36,$B$48,$B$60,$B$72,$B$84)</f>
        <v>3441.3249999999998</v>
      </c>
      <c r="E96" s="527">
        <f t="shared" si="2"/>
        <v>824.12299999999959</v>
      </c>
      <c r="F96" s="527">
        <f>AVERAGE($B$36,$B$48,$B$60,$B$72,$B$84)</f>
        <v>3063.6904000000004</v>
      </c>
      <c r="G96" s="31">
        <f t="shared" si="3"/>
        <v>-6.5376514545986919E-2</v>
      </c>
    </row>
    <row r="97" spans="1:7" x14ac:dyDescent="0.2">
      <c r="A97" s="526">
        <v>43709</v>
      </c>
      <c r="B97" s="527">
        <v>3279.732</v>
      </c>
      <c r="C97" s="527">
        <f>MIN($B$37,$B$49,$B$61,$B$73,$B$85)</f>
        <v>2950.5630000000001</v>
      </c>
      <c r="D97" s="527">
        <f>MAX($B$37,$B$49,$B$61,$B$73,$B$85)</f>
        <v>3705.1610000000001</v>
      </c>
      <c r="E97" s="527">
        <f t="shared" si="2"/>
        <v>754.59799999999996</v>
      </c>
      <c r="F97" s="527">
        <f>AVERAGE($B$37,$B$49,$B$61,$B$73,$B$85)</f>
        <v>3404.8096000000005</v>
      </c>
      <c r="G97" s="31">
        <f t="shared" si="3"/>
        <v>-3.6735563715516006E-2</v>
      </c>
    </row>
    <row r="98" spans="1:7" x14ac:dyDescent="0.2">
      <c r="A98" s="526">
        <v>43739</v>
      </c>
      <c r="B98" s="527">
        <v>3629.5740000000001</v>
      </c>
      <c r="C98" s="527">
        <f>MIN($B$38,$B$50,$B$62,$B$74,$B$86)</f>
        <v>3236.8580000000002</v>
      </c>
      <c r="D98" s="527">
        <f>MAX($B$38,$B$50,$B$62,$B$74,$B$86)</f>
        <v>4012.723</v>
      </c>
      <c r="E98" s="527">
        <f t="shared" si="2"/>
        <v>775.86499999999978</v>
      </c>
      <c r="F98" s="527">
        <f>AVERAGE($B$38,$B$50,$B$62,$B$74,$B$86)</f>
        <v>3719.1251999999999</v>
      </c>
      <c r="G98" s="31">
        <f t="shared" si="3"/>
        <v>-2.4078565572355548E-2</v>
      </c>
    </row>
    <row r="99" spans="1:7" x14ac:dyDescent="0.2">
      <c r="A99" s="526">
        <v>43770</v>
      </c>
      <c r="B99" s="527">
        <v>3569.5590000000002</v>
      </c>
      <c r="C99" s="527">
        <f>MIN($B$39,$B$51,$B$63,$B$75,$B$87)</f>
        <v>3031.0549999999998</v>
      </c>
      <c r="D99" s="527">
        <f>MAX($B$39,$B$51,$B$63,$B$75,$B$87)</f>
        <v>3976.5810000000001</v>
      </c>
      <c r="E99" s="527">
        <f t="shared" si="2"/>
        <v>945.52600000000029</v>
      </c>
      <c r="F99" s="527">
        <f>AVERAGE($B$39,$B$51,$B$63,$B$75,$B$87)</f>
        <v>3614.1178</v>
      </c>
      <c r="G99" s="31">
        <f t="shared" si="3"/>
        <v>-1.2329094530344253E-2</v>
      </c>
    </row>
    <row r="100" spans="1:7" x14ac:dyDescent="0.2">
      <c r="A100" s="526">
        <v>43800</v>
      </c>
      <c r="B100" s="527">
        <v>3053.212</v>
      </c>
      <c r="C100" s="527">
        <f>MIN($B$40,$B$52,$B$64,$B$76,$B$88)</f>
        <v>2712.8110000000001</v>
      </c>
      <c r="D100" s="527">
        <f>MAX($B$40,$B$52,$B$64,$B$76,$B$88)</f>
        <v>3666.6320000000001</v>
      </c>
      <c r="E100" s="527">
        <f t="shared" si="2"/>
        <v>953.82099999999991</v>
      </c>
      <c r="F100" s="527">
        <f>AVERAGE($B$40,$B$52,$B$64,$B$76,$B$88)</f>
        <v>3170.0420000000004</v>
      </c>
      <c r="G100" s="31">
        <f t="shared" si="3"/>
        <v>-3.6854401298153316E-2</v>
      </c>
    </row>
    <row r="101" spans="1:7" x14ac:dyDescent="0.2">
      <c r="A101" s="526">
        <v>43831</v>
      </c>
      <c r="B101" s="527">
        <v>2316.8670000000002</v>
      </c>
      <c r="C101" s="527">
        <f>MIN($B$29,$B$41,$B$53,$B$65,$B$77)</f>
        <v>1924.922</v>
      </c>
      <c r="D101" s="527">
        <f>MAX($B$29,$B$41,$B$53,$B$65,$B$77)</f>
        <v>2938.0889999999999</v>
      </c>
      <c r="E101" s="527">
        <f t="shared" si="2"/>
        <v>1013.1669999999999</v>
      </c>
      <c r="F101" s="527">
        <f>AVERAGE($B$29,$B$41,$B$53,$B$65,$B$77)</f>
        <v>2406.6318000000001</v>
      </c>
      <c r="G101" s="31">
        <f t="shared" si="3"/>
        <v>-3.7298933721394367E-2</v>
      </c>
    </row>
    <row r="102" spans="1:7" x14ac:dyDescent="0.2">
      <c r="A102" s="526">
        <v>43862</v>
      </c>
      <c r="B102" s="527">
        <v>1796.9079999999999</v>
      </c>
      <c r="C102" s="527">
        <f>MIN($B$30,$B$42,$B$54,$B$66,$B$78)</f>
        <v>1199.9870000000001</v>
      </c>
      <c r="D102" s="527">
        <f>MAX($B$30,$B$42,$B$54,$B$66,$B$78)</f>
        <v>2534.2919999999999</v>
      </c>
      <c r="E102" s="527">
        <f t="shared" si="2"/>
        <v>1334.3049999999998</v>
      </c>
      <c r="F102" s="527">
        <f>AVERAGE($B$30,$B$42,$B$54,$B$66,$B$78)</f>
        <v>1882.0969999999998</v>
      </c>
      <c r="G102" s="31">
        <f t="shared" si="3"/>
        <v>-4.5262810577775703E-2</v>
      </c>
    </row>
    <row r="103" spans="1:7" x14ac:dyDescent="0.2">
      <c r="A103" s="526">
        <v>43891</v>
      </c>
      <c r="B103" s="527">
        <v>1619.2729999999999</v>
      </c>
      <c r="C103" s="527">
        <f>MIN($B$31,$B$43,$B$55,$B$67,$B$79)</f>
        <v>857.31</v>
      </c>
      <c r="D103" s="527">
        <f>MAX($B$31,$B$43,$B$55,$B$67,$B$79)</f>
        <v>2486.3220000000001</v>
      </c>
      <c r="E103" s="527">
        <f t="shared" si="2"/>
        <v>1629.0120000000002</v>
      </c>
      <c r="F103" s="527">
        <f>AVERAGE($B$31,$B$43,$B$55,$B$67,$B$79)</f>
        <v>1653.7159999999999</v>
      </c>
      <c r="G103" s="31">
        <f t="shared" si="3"/>
        <v>-2.0827639086759775E-2</v>
      </c>
    </row>
    <row r="104" spans="1:7" x14ac:dyDescent="0.2">
      <c r="A104" s="526">
        <v>43922</v>
      </c>
      <c r="B104" s="527">
        <v>1856.0889999999999</v>
      </c>
      <c r="C104" s="527">
        <f>MIN($B$32,$B$44,$B$56,$B$68,$B$80)</f>
        <v>1066.3800000000001</v>
      </c>
      <c r="D104" s="527">
        <f>MAX($B$32,$B$44,$B$56,$B$68,$B$80)</f>
        <v>2645.56</v>
      </c>
      <c r="E104" s="527">
        <f t="shared" si="2"/>
        <v>1579.1799999999998</v>
      </c>
      <c r="F104" s="527">
        <f>AVERAGE($B$32,$B$44,$B$56,$B$68,$B$80)</f>
        <v>1844.7529999999999</v>
      </c>
      <c r="G104" s="31">
        <f t="shared" si="3"/>
        <v>6.1449961051696089E-3</v>
      </c>
    </row>
    <row r="105" spans="1:7" x14ac:dyDescent="0.2">
      <c r="A105" s="526">
        <v>43952</v>
      </c>
      <c r="B105" s="527">
        <v>2295.6640000000002</v>
      </c>
      <c r="C105" s="527">
        <f>MIN($B$33,$B$45,$B$57,$B$69,$B$81)</f>
        <v>1547.944</v>
      </c>
      <c r="D105" s="527">
        <f>MAX($B$33,$B$45,$B$57,$B$69,$B$81)</f>
        <v>2966.2649999999999</v>
      </c>
      <c r="E105" s="527">
        <f t="shared" si="2"/>
        <v>1418.3209999999999</v>
      </c>
      <c r="F105" s="527">
        <f>AVERAGE($B$33,$B$45,$B$57,$B$69,$B$81)</f>
        <v>2255.1143999999999</v>
      </c>
      <c r="G105" s="31">
        <f t="shared" si="3"/>
        <v>1.7981172041649174E-2</v>
      </c>
    </row>
    <row r="106" spans="1:7" x14ac:dyDescent="0.2">
      <c r="A106" s="526">
        <v>43983</v>
      </c>
      <c r="B106" s="527">
        <v>2632.7080000000001</v>
      </c>
      <c r="C106" s="527">
        <f>MIN($B$34,$B$46,$B$58,$B$70,$B$82)</f>
        <v>2005.4749999999999</v>
      </c>
      <c r="D106" s="527">
        <f>MAX($B$34,$B$46,$B$58,$B$70,$B$82)</f>
        <v>3186.0320000000002</v>
      </c>
      <c r="E106" s="527">
        <f t="shared" si="2"/>
        <v>1180.5570000000002</v>
      </c>
      <c r="F106" s="527">
        <f>AVERAGE($B$34,$B$46,$B$58,$B$70,$B$82)</f>
        <v>2588.1027999999997</v>
      </c>
      <c r="G106" s="31">
        <f t="shared" si="3"/>
        <v>1.7234709533176407E-2</v>
      </c>
    </row>
    <row r="107" spans="1:7" x14ac:dyDescent="0.2">
      <c r="A107" s="526">
        <v>44013</v>
      </c>
      <c r="B107" s="527">
        <v>2811.92</v>
      </c>
      <c r="C107" s="527">
        <f>MIN($B$35,$B$47,$B$59,$B$71,$B$83)</f>
        <v>2381.7190000000001</v>
      </c>
      <c r="D107" s="527">
        <f>MAX($B$35,$B$47,$B$59,$B$71,$B$83)</f>
        <v>3318.1390000000001</v>
      </c>
      <c r="E107" s="527">
        <f t="shared" si="2"/>
        <v>936.42000000000007</v>
      </c>
      <c r="F107" s="527">
        <f>AVERAGE($B$35,$B$47,$B$59,$B$71,$B$83)</f>
        <v>2815.6817999999998</v>
      </c>
      <c r="G107" s="31">
        <f t="shared" si="3"/>
        <v>-1.3360174434482452E-3</v>
      </c>
    </row>
    <row r="108" spans="1:7" x14ac:dyDescent="0.2">
      <c r="A108" s="526">
        <v>44044</v>
      </c>
      <c r="B108" s="527">
        <v>3035.8560000000002</v>
      </c>
      <c r="C108" s="527">
        <f>MIN($B$36,$B$48,$B$60,$B$72,$B$84)</f>
        <v>2617.2020000000002</v>
      </c>
      <c r="D108" s="527">
        <f>MAX($B$36,$B$48,$B$60,$B$72,$B$84)</f>
        <v>3441.3249999999998</v>
      </c>
      <c r="E108" s="527">
        <f t="shared" si="2"/>
        <v>824.12299999999959</v>
      </c>
      <c r="F108" s="527">
        <f>AVERAGE($B$36,$B$48,$B$60,$B$72,$B$84)</f>
        <v>3063.6904000000004</v>
      </c>
      <c r="G108" s="31">
        <f t="shared" si="3"/>
        <v>-9.0852522173912043E-3</v>
      </c>
    </row>
    <row r="109" spans="1:7" x14ac:dyDescent="0.2">
      <c r="A109" s="526">
        <v>44075</v>
      </c>
      <c r="B109" s="527">
        <v>3386.2109999999998</v>
      </c>
      <c r="C109" s="527">
        <f>MIN($B$37,$B$49,$B$61,$B$73,$B$85)</f>
        <v>2950.5630000000001</v>
      </c>
      <c r="D109" s="527">
        <f>MAX($B$37,$B$49,$B$61,$B$73,$B$85)</f>
        <v>3705.1610000000001</v>
      </c>
      <c r="E109" s="527">
        <f t="shared" si="2"/>
        <v>754.59799999999996</v>
      </c>
      <c r="F109" s="527">
        <f>AVERAGE($B$37,$B$49,$B$61,$B$73,$B$85)</f>
        <v>3404.8096000000005</v>
      </c>
      <c r="G109" s="31">
        <f t="shared" si="3"/>
        <v>-5.4624493539964236E-3</v>
      </c>
    </row>
    <row r="110" spans="1:7" x14ac:dyDescent="0.2">
      <c r="A110" s="526">
        <v>44105</v>
      </c>
      <c r="B110" s="527">
        <v>3691.3150000000001</v>
      </c>
      <c r="C110" s="527">
        <f>MIN($B$38,$B$50,$B$62,$B$74,$B$86)</f>
        <v>3236.8580000000002</v>
      </c>
      <c r="D110" s="527">
        <f>MAX($B$38,$B$50,$B$62,$B$74,$B$86)</f>
        <v>4012.723</v>
      </c>
      <c r="E110" s="527">
        <f t="shared" si="2"/>
        <v>775.86499999999978</v>
      </c>
      <c r="F110" s="527">
        <f>AVERAGE($B$38,$B$50,$B$62,$B$74,$B$86)</f>
        <v>3719.1251999999999</v>
      </c>
      <c r="G110" s="31">
        <f t="shared" si="3"/>
        <v>-7.4776186615067575E-3</v>
      </c>
    </row>
    <row r="111" spans="1:7" x14ac:dyDescent="0.2">
      <c r="A111" s="526">
        <v>44136</v>
      </c>
      <c r="B111" s="527">
        <v>3615.8389999999999</v>
      </c>
      <c r="C111" s="527">
        <f>MIN($B$39,$B$51,$B$63,$B$75,$B$87)</f>
        <v>3031.0549999999998</v>
      </c>
      <c r="D111" s="527">
        <f>MAX($B$39,$B$51,$B$63,$B$75,$B$87)</f>
        <v>3976.5810000000001</v>
      </c>
      <c r="E111" s="527">
        <f t="shared" si="2"/>
        <v>945.52600000000029</v>
      </c>
      <c r="F111" s="527">
        <f>AVERAGE($B$39,$B$51,$B$63,$B$75,$B$87)</f>
        <v>3614.1178</v>
      </c>
      <c r="G111" s="31">
        <f t="shared" si="3"/>
        <v>4.7624346942987117E-4</v>
      </c>
    </row>
    <row r="112" spans="1:7" x14ac:dyDescent="0.2">
      <c r="A112" s="528">
        <v>44166</v>
      </c>
      <c r="B112" s="527">
        <v>3104.7109999999998</v>
      </c>
      <c r="C112" s="529">
        <f>MIN($B$40,$B$52,$B$64,$B$76,$B$88)</f>
        <v>2712.8110000000001</v>
      </c>
      <c r="D112" s="529">
        <f>MAX($B$40,$B$52,$B$64,$B$76,$B$88)</f>
        <v>3666.6320000000001</v>
      </c>
      <c r="E112" s="529">
        <f t="shared" si="2"/>
        <v>953.82099999999991</v>
      </c>
      <c r="F112" s="529">
        <f>AVERAGE($B$40,$B$52,$B$64,$B$76,$B$88)</f>
        <v>3170.0420000000004</v>
      </c>
      <c r="G112" s="530">
        <f t="shared" si="3"/>
        <v>-2.0608875213640854E-2</v>
      </c>
    </row>
    <row r="113" spans="1:5" x14ac:dyDescent="0.2">
      <c r="A113" s="376" t="s">
        <v>551</v>
      </c>
    </row>
    <row r="114" spans="1:5" x14ac:dyDescent="0.2">
      <c r="A114" t="s">
        <v>588</v>
      </c>
    </row>
    <row r="115" spans="1:5" x14ac:dyDescent="0.2">
      <c r="A115" s="410" t="s">
        <v>589</v>
      </c>
    </row>
    <row r="116" spans="1:5" x14ac:dyDescent="0.2">
      <c r="A116" s="380" t="s">
        <v>584</v>
      </c>
    </row>
    <row r="117" spans="1:5" x14ac:dyDescent="0.2">
      <c r="A117" s="4"/>
      <c r="B117" s="75" t="s">
        <v>368</v>
      </c>
    </row>
    <row r="118" spans="1:5" x14ac:dyDescent="0.2">
      <c r="A118" s="2">
        <v>62</v>
      </c>
      <c r="B118" s="17">
        <v>0</v>
      </c>
      <c r="E118" s="1"/>
    </row>
    <row r="119" spans="1:5" x14ac:dyDescent="0.2">
      <c r="A119" s="2">
        <v>62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62</v>
      </c>
      <c r="B122" s="92">
        <v>-0.5</v>
      </c>
    </row>
    <row r="123" spans="1:5" x14ac:dyDescent="0.2">
      <c r="A123" s="2">
        <v>62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">
        <v>549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369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322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323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324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321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72" t="s">
        <v>77</v>
      </c>
      <c r="D24" s="572"/>
      <c r="E24" s="572"/>
      <c r="F24" s="572"/>
      <c r="G24" s="572"/>
      <c r="H24" s="32"/>
      <c r="I24" s="572" t="s">
        <v>78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415.329678</v>
      </c>
      <c r="F26" s="83">
        <v>390.02075300000001</v>
      </c>
      <c r="G26" s="83">
        <v>366.80261000000002</v>
      </c>
      <c r="H26" s="142"/>
      <c r="I26" s="20">
        <f t="shared" ref="I26:L28" si="0">D26-C26</f>
        <v>26.895404999999982</v>
      </c>
      <c r="J26" s="20">
        <f t="shared" si="0"/>
        <v>-15.540504999999996</v>
      </c>
      <c r="K26" s="20">
        <f t="shared" si="0"/>
        <v>-25.308924999999988</v>
      </c>
      <c r="L26" s="20">
        <f t="shared" si="0"/>
        <v>-23.218142999999998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201.24165300000001</v>
      </c>
      <c r="F27" s="83">
        <v>177.252657</v>
      </c>
      <c r="G27" s="83">
        <v>166.50546</v>
      </c>
      <c r="H27" s="142"/>
      <c r="I27" s="20">
        <f t="shared" si="0"/>
        <v>18.139094999999998</v>
      </c>
      <c r="J27" s="20">
        <f t="shared" si="0"/>
        <v>2.7961460000000216</v>
      </c>
      <c r="K27" s="20">
        <f t="shared" si="0"/>
        <v>-23.988996000000014</v>
      </c>
      <c r="L27" s="20">
        <f t="shared" si="0"/>
        <v>-10.747197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137.134422</v>
      </c>
      <c r="F28" s="83">
        <v>127.67189999999999</v>
      </c>
      <c r="G28" s="83">
        <v>130.35958299999999</v>
      </c>
      <c r="H28" s="142"/>
      <c r="I28" s="20">
        <f t="shared" si="0"/>
        <v>1.2103590000000111</v>
      </c>
      <c r="J28" s="20">
        <f t="shared" si="0"/>
        <v>-8.1592449999999985</v>
      </c>
      <c r="K28" s="20">
        <f t="shared" si="0"/>
        <v>-9.462522000000007</v>
      </c>
      <c r="L28" s="20">
        <f t="shared" si="0"/>
        <v>2.6876829999999927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753.70575299999996</v>
      </c>
      <c r="F29" s="362">
        <v>694.94531300000006</v>
      </c>
      <c r="G29" s="362">
        <v>663.66763000000003</v>
      </c>
      <c r="H29" s="9"/>
      <c r="I29" s="363">
        <f>+SUM(I26:I28)</f>
        <v>46.244858999999991</v>
      </c>
      <c r="J29" s="363">
        <f>+SUM(J26:J28)</f>
        <v>-20.903603999999973</v>
      </c>
      <c r="K29" s="363">
        <f>+SUM(K26:K28)</f>
        <v>-58.760443000000009</v>
      </c>
      <c r="L29" s="363">
        <f>+SUM(L26:L28)</f>
        <v>-31.277657000000005</v>
      </c>
    </row>
    <row r="30" spans="1:12" x14ac:dyDescent="0.25">
      <c r="A30" s="367" t="s">
        <v>551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325</v>
      </c>
      <c r="D33" s="147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45" si="1">YEAR(B34)</f>
        <v>2016</v>
      </c>
      <c r="B34" s="447">
        <v>42370</v>
      </c>
      <c r="C34" s="448">
        <v>60.568714999999997</v>
      </c>
      <c r="D34" s="141" t="e">
        <v>#N/A</v>
      </c>
      <c r="E34" s="449"/>
      <c r="F34" s="449">
        <v>60.568714999999997</v>
      </c>
      <c r="G34" s="138"/>
    </row>
    <row r="35" spans="1:7" x14ac:dyDescent="0.25">
      <c r="A35" s="147">
        <f t="shared" si="1"/>
        <v>2016</v>
      </c>
      <c r="B35" s="447">
        <v>42401</v>
      </c>
      <c r="C35" s="448">
        <v>57.328505999999997</v>
      </c>
      <c r="D35" s="141" t="e">
        <v>#N/A</v>
      </c>
      <c r="E35" s="531">
        <f>AVERAGEIF($A$34:$A$45,A35,$F$34:$F$45)</f>
        <v>60.697041500000012</v>
      </c>
      <c r="F35" s="449">
        <v>57.328505999999997</v>
      </c>
      <c r="G35" s="138"/>
    </row>
    <row r="36" spans="1:7" x14ac:dyDescent="0.25">
      <c r="A36" s="147">
        <f t="shared" si="1"/>
        <v>2016</v>
      </c>
      <c r="B36" s="447">
        <v>42430</v>
      </c>
      <c r="C36" s="448">
        <v>55.327888000000002</v>
      </c>
      <c r="D36" s="141" t="e">
        <v>#N/A</v>
      </c>
      <c r="E36" s="531">
        <f>AVERAGEIF($A$34:$A$45,A36,$F$34:$F$45)</f>
        <v>60.697041500000012</v>
      </c>
      <c r="F36" s="449">
        <v>55.327888000000002</v>
      </c>
      <c r="G36" s="416"/>
    </row>
    <row r="37" spans="1:7" x14ac:dyDescent="0.25">
      <c r="A37" s="147">
        <f t="shared" si="1"/>
        <v>2016</v>
      </c>
      <c r="B37" s="447">
        <v>42461</v>
      </c>
      <c r="C37" s="448">
        <v>48.216355</v>
      </c>
      <c r="D37" s="141" t="e">
        <v>#N/A</v>
      </c>
      <c r="E37" s="531">
        <f t="shared" ref="E37:E43" si="2">AVERAGEIF($A$34:$A$45,A37,$F$34:$F$45)</f>
        <v>60.697041500000012</v>
      </c>
      <c r="F37" s="449">
        <v>48.216355</v>
      </c>
      <c r="G37" s="138"/>
    </row>
    <row r="38" spans="1:7" x14ac:dyDescent="0.25">
      <c r="A38" s="147">
        <f t="shared" si="1"/>
        <v>2016</v>
      </c>
      <c r="B38" s="447">
        <v>42491</v>
      </c>
      <c r="C38" s="448">
        <v>53.123077000000002</v>
      </c>
      <c r="D38" s="141" t="e">
        <v>#N/A</v>
      </c>
      <c r="E38" s="531">
        <f t="shared" si="2"/>
        <v>60.697041500000012</v>
      </c>
      <c r="F38" s="449">
        <v>53.123077000000002</v>
      </c>
      <c r="G38" s="138"/>
    </row>
    <row r="39" spans="1:7" x14ac:dyDescent="0.25">
      <c r="A39" s="147">
        <f t="shared" si="1"/>
        <v>2016</v>
      </c>
      <c r="B39" s="447">
        <v>42522</v>
      </c>
      <c r="C39" s="448">
        <v>59.513340999999997</v>
      </c>
      <c r="D39" s="141" t="e">
        <v>#N/A</v>
      </c>
      <c r="E39" s="531">
        <f t="shared" si="2"/>
        <v>60.697041500000012</v>
      </c>
      <c r="F39" s="449">
        <v>59.513340999999997</v>
      </c>
      <c r="G39" s="138"/>
    </row>
    <row r="40" spans="1:7" x14ac:dyDescent="0.25">
      <c r="A40" s="147">
        <f t="shared" si="1"/>
        <v>2016</v>
      </c>
      <c r="B40" s="447">
        <v>42552</v>
      </c>
      <c r="C40" s="448">
        <v>61.783814</v>
      </c>
      <c r="D40" s="141" t="e">
        <v>#N/A</v>
      </c>
      <c r="E40" s="531">
        <f t="shared" si="2"/>
        <v>60.697041500000012</v>
      </c>
      <c r="F40" s="449">
        <v>61.783814</v>
      </c>
      <c r="G40" s="138"/>
    </row>
    <row r="41" spans="1:7" x14ac:dyDescent="0.25">
      <c r="A41" s="147">
        <f t="shared" si="1"/>
        <v>2016</v>
      </c>
      <c r="B41" s="447">
        <v>42583</v>
      </c>
      <c r="C41" s="448">
        <v>68.246998000000005</v>
      </c>
      <c r="D41" s="141" t="e">
        <v>#N/A</v>
      </c>
      <c r="E41" s="531">
        <f t="shared" si="2"/>
        <v>60.697041500000012</v>
      </c>
      <c r="F41" s="449">
        <v>68.246998000000005</v>
      </c>
      <c r="G41" s="138"/>
    </row>
    <row r="42" spans="1:7" x14ac:dyDescent="0.25">
      <c r="A42" s="147">
        <f t="shared" si="1"/>
        <v>2016</v>
      </c>
      <c r="B42" s="447">
        <v>42614</v>
      </c>
      <c r="C42" s="448">
        <v>65.069716999999997</v>
      </c>
      <c r="D42" s="141" t="e">
        <v>#N/A</v>
      </c>
      <c r="E42" s="531">
        <f t="shared" si="2"/>
        <v>60.697041500000012</v>
      </c>
      <c r="F42" s="449">
        <v>65.069716999999997</v>
      </c>
      <c r="G42" s="138"/>
    </row>
    <row r="43" spans="1:7" x14ac:dyDescent="0.25">
      <c r="A43" s="147">
        <f t="shared" si="1"/>
        <v>2016</v>
      </c>
      <c r="B43" s="447">
        <v>42644</v>
      </c>
      <c r="C43" s="448">
        <v>68.725230999999994</v>
      </c>
      <c r="D43" s="141" t="e">
        <v>#N/A</v>
      </c>
      <c r="E43" s="531">
        <f t="shared" si="2"/>
        <v>60.697041500000012</v>
      </c>
      <c r="F43" s="449">
        <v>68.725230999999994</v>
      </c>
      <c r="G43" s="138"/>
    </row>
    <row r="44" spans="1:7" x14ac:dyDescent="0.25">
      <c r="A44" s="147">
        <f t="shared" si="1"/>
        <v>2016</v>
      </c>
      <c r="B44" s="447">
        <v>42675</v>
      </c>
      <c r="C44" s="448">
        <v>67.149752000000007</v>
      </c>
      <c r="D44" s="141" t="e">
        <v>#N/A</v>
      </c>
      <c r="E44" s="531">
        <f>AVERAGEIF($A$34:$A$45,A44,$F$34:$F$45)</f>
        <v>60.697041500000012</v>
      </c>
      <c r="F44" s="449">
        <v>67.149752000000007</v>
      </c>
      <c r="G44" s="138"/>
    </row>
    <row r="45" spans="1:7" x14ac:dyDescent="0.25">
      <c r="A45" s="147">
        <f t="shared" si="1"/>
        <v>2016</v>
      </c>
      <c r="B45" s="447">
        <v>42705</v>
      </c>
      <c r="C45" s="448">
        <v>63.311104</v>
      </c>
      <c r="D45" s="141" t="e">
        <v>#N/A</v>
      </c>
      <c r="E45" s="449"/>
      <c r="F45" s="449">
        <v>63.311104</v>
      </c>
      <c r="G45" s="138"/>
    </row>
    <row r="46" spans="1:7" x14ac:dyDescent="0.25">
      <c r="A46" s="147">
        <f t="shared" ref="A46:A93" si="3">YEAR(B46)</f>
        <v>2017</v>
      </c>
      <c r="B46" s="447">
        <v>42736</v>
      </c>
      <c r="C46" s="448">
        <v>68.414385999999993</v>
      </c>
      <c r="D46" s="141" t="e">
        <v>#N/A</v>
      </c>
      <c r="E46" s="449"/>
      <c r="F46" s="449">
        <v>68.414385999999993</v>
      </c>
      <c r="G46" s="138"/>
    </row>
    <row r="47" spans="1:7" x14ac:dyDescent="0.25">
      <c r="A47" s="147">
        <f t="shared" si="3"/>
        <v>2017</v>
      </c>
      <c r="B47" s="447">
        <v>42767</v>
      </c>
      <c r="C47" s="448">
        <v>64.389031000000003</v>
      </c>
      <c r="D47" s="141" t="e">
        <v>#N/A</v>
      </c>
      <c r="E47" s="449">
        <f t="shared" ref="E47:E56" si="4">AVERAGEIF($A$46:$A$107,A47,$F$46:$F$107)</f>
        <v>64.550779750000018</v>
      </c>
      <c r="F47" s="449">
        <v>64.389031000000003</v>
      </c>
      <c r="G47" s="138"/>
    </row>
    <row r="48" spans="1:7" x14ac:dyDescent="0.25">
      <c r="A48" s="147">
        <f t="shared" si="3"/>
        <v>2017</v>
      </c>
      <c r="B48" s="447">
        <v>42795</v>
      </c>
      <c r="C48" s="448">
        <v>64.335048</v>
      </c>
      <c r="D48" s="141" t="e">
        <v>#N/A</v>
      </c>
      <c r="E48" s="449">
        <f t="shared" si="4"/>
        <v>64.550779750000018</v>
      </c>
      <c r="F48" s="449">
        <v>64.335048</v>
      </c>
      <c r="G48" s="416"/>
    </row>
    <row r="49" spans="1:7" x14ac:dyDescent="0.25">
      <c r="A49" s="147">
        <f t="shared" si="3"/>
        <v>2017</v>
      </c>
      <c r="B49" s="447">
        <v>42826</v>
      </c>
      <c r="C49" s="448">
        <v>58.753723000000001</v>
      </c>
      <c r="D49" s="141" t="e">
        <v>#N/A</v>
      </c>
      <c r="E49" s="449">
        <f t="shared" si="4"/>
        <v>64.550779750000018</v>
      </c>
      <c r="F49" s="449">
        <v>58.753723000000001</v>
      </c>
      <c r="G49" s="138"/>
    </row>
    <row r="50" spans="1:7" x14ac:dyDescent="0.25">
      <c r="A50" s="147">
        <f t="shared" si="3"/>
        <v>2017</v>
      </c>
      <c r="B50" s="447">
        <v>42856</v>
      </c>
      <c r="C50" s="448">
        <v>62.115414000000001</v>
      </c>
      <c r="D50" s="141" t="e">
        <v>#N/A</v>
      </c>
      <c r="E50" s="449">
        <f t="shared" si="4"/>
        <v>64.550779750000018</v>
      </c>
      <c r="F50" s="449">
        <v>62.115414000000001</v>
      </c>
      <c r="G50" s="138"/>
    </row>
    <row r="51" spans="1:7" x14ac:dyDescent="0.25">
      <c r="A51" s="147">
        <f t="shared" si="3"/>
        <v>2017</v>
      </c>
      <c r="B51" s="447">
        <v>42887</v>
      </c>
      <c r="C51" s="448">
        <v>66.228987000000004</v>
      </c>
      <c r="D51" s="141" t="e">
        <v>#N/A</v>
      </c>
      <c r="E51" s="449">
        <f t="shared" si="4"/>
        <v>64.550779750000018</v>
      </c>
      <c r="F51" s="449">
        <v>66.228987000000004</v>
      </c>
      <c r="G51" s="138"/>
    </row>
    <row r="52" spans="1:7" x14ac:dyDescent="0.25">
      <c r="A52" s="147">
        <f t="shared" si="3"/>
        <v>2017</v>
      </c>
      <c r="B52" s="447">
        <v>42917</v>
      </c>
      <c r="C52" s="448">
        <v>62.966363999999999</v>
      </c>
      <c r="D52" s="141" t="e">
        <v>#N/A</v>
      </c>
      <c r="E52" s="449">
        <f t="shared" si="4"/>
        <v>64.550779750000018</v>
      </c>
      <c r="F52" s="449">
        <v>62.966363999999999</v>
      </c>
      <c r="G52" s="138"/>
    </row>
    <row r="53" spans="1:7" x14ac:dyDescent="0.25">
      <c r="A53" s="147">
        <f t="shared" si="3"/>
        <v>2017</v>
      </c>
      <c r="B53" s="447">
        <v>42948</v>
      </c>
      <c r="C53" s="448">
        <v>70.582329999999999</v>
      </c>
      <c r="D53" s="141" t="e">
        <v>#N/A</v>
      </c>
      <c r="E53" s="449">
        <f t="shared" si="4"/>
        <v>64.550779750000018</v>
      </c>
      <c r="F53" s="449">
        <v>70.582329999999999</v>
      </c>
      <c r="G53" s="138"/>
    </row>
    <row r="54" spans="1:7" x14ac:dyDescent="0.25">
      <c r="A54" s="147">
        <f t="shared" si="3"/>
        <v>2017</v>
      </c>
      <c r="B54" s="447">
        <v>42979</v>
      </c>
      <c r="C54" s="448">
        <v>62.891468000000003</v>
      </c>
      <c r="D54" s="141" t="e">
        <v>#N/A</v>
      </c>
      <c r="E54" s="449">
        <f t="shared" si="4"/>
        <v>64.550779750000018</v>
      </c>
      <c r="F54" s="449">
        <v>62.891468000000003</v>
      </c>
      <c r="G54" s="138"/>
    </row>
    <row r="55" spans="1:7" x14ac:dyDescent="0.25">
      <c r="A55" s="147">
        <f t="shared" si="3"/>
        <v>2017</v>
      </c>
      <c r="B55" s="447">
        <v>43009</v>
      </c>
      <c r="C55" s="448">
        <v>66.367608000000004</v>
      </c>
      <c r="D55" s="141" t="e">
        <v>#N/A</v>
      </c>
      <c r="E55" s="449">
        <f t="shared" si="4"/>
        <v>64.550779750000018</v>
      </c>
      <c r="F55" s="449">
        <v>66.367608000000004</v>
      </c>
      <c r="G55" s="138"/>
    </row>
    <row r="56" spans="1:7" x14ac:dyDescent="0.25">
      <c r="A56" s="147">
        <f t="shared" si="3"/>
        <v>2017</v>
      </c>
      <c r="B56" s="447">
        <v>43040</v>
      </c>
      <c r="C56" s="448">
        <v>64.345232999999993</v>
      </c>
      <c r="D56" s="141" t="e">
        <v>#N/A</v>
      </c>
      <c r="E56" s="449">
        <f t="shared" si="4"/>
        <v>64.550779750000018</v>
      </c>
      <c r="F56" s="449">
        <v>64.345232999999993</v>
      </c>
      <c r="G56" s="138"/>
    </row>
    <row r="57" spans="1:7" x14ac:dyDescent="0.25">
      <c r="A57" s="147">
        <f t="shared" si="3"/>
        <v>2017</v>
      </c>
      <c r="B57" s="447">
        <v>43070</v>
      </c>
      <c r="C57" s="448">
        <v>63.219765000000002</v>
      </c>
      <c r="D57" s="141" t="e">
        <v>#N/A</v>
      </c>
      <c r="E57" s="449"/>
      <c r="F57" s="449">
        <v>63.219765000000002</v>
      </c>
      <c r="G57" s="138"/>
    </row>
    <row r="58" spans="1:7" x14ac:dyDescent="0.25">
      <c r="A58" s="147">
        <f t="shared" si="3"/>
        <v>2018</v>
      </c>
      <c r="B58" s="447">
        <v>43101</v>
      </c>
      <c r="C58" s="448">
        <v>61.936683000000002</v>
      </c>
      <c r="D58" s="141" t="e">
        <v>#N/A</v>
      </c>
      <c r="E58" s="449"/>
      <c r="F58" s="449">
        <v>61.936683000000002</v>
      </c>
      <c r="G58" s="138"/>
    </row>
    <row r="59" spans="1:7" x14ac:dyDescent="0.25">
      <c r="A59" s="147">
        <f t="shared" si="3"/>
        <v>2018</v>
      </c>
      <c r="B59" s="447">
        <v>43132</v>
      </c>
      <c r="C59" s="448">
        <v>60.235142000000003</v>
      </c>
      <c r="D59" s="141" t="e">
        <v>#N/A</v>
      </c>
      <c r="E59" s="449">
        <f t="shared" ref="E59:E68" si="5">AVERAGEIF($A$46:$A$107,A59,$F$46:$F$107)</f>
        <v>62.808812749999994</v>
      </c>
      <c r="F59" s="449">
        <v>60.235142000000003</v>
      </c>
      <c r="G59" s="138"/>
    </row>
    <row r="60" spans="1:7" x14ac:dyDescent="0.25">
      <c r="A60" s="147">
        <f t="shared" si="3"/>
        <v>2018</v>
      </c>
      <c r="B60" s="447">
        <v>43160</v>
      </c>
      <c r="C60" s="448">
        <v>65.467141999999996</v>
      </c>
      <c r="D60" s="141" t="e">
        <v>#N/A</v>
      </c>
      <c r="E60" s="449">
        <f t="shared" si="5"/>
        <v>62.808812749999994</v>
      </c>
      <c r="F60" s="449">
        <v>65.467141999999996</v>
      </c>
      <c r="G60" s="416"/>
    </row>
    <row r="61" spans="1:7" x14ac:dyDescent="0.25">
      <c r="A61" s="147">
        <f t="shared" si="3"/>
        <v>2018</v>
      </c>
      <c r="B61" s="447">
        <v>43191</v>
      </c>
      <c r="C61" s="448">
        <v>58.032114</v>
      </c>
      <c r="D61" s="141" t="e">
        <v>#N/A</v>
      </c>
      <c r="E61" s="449">
        <f t="shared" si="5"/>
        <v>62.808812749999994</v>
      </c>
      <c r="F61" s="449">
        <v>58.032114</v>
      </c>
      <c r="G61" s="138"/>
    </row>
    <row r="62" spans="1:7" x14ac:dyDescent="0.25">
      <c r="A62" s="147">
        <f t="shared" si="3"/>
        <v>2018</v>
      </c>
      <c r="B62" s="447">
        <v>43221</v>
      </c>
      <c r="C62" s="448">
        <v>61.195974999999997</v>
      </c>
      <c r="D62" s="141" t="e">
        <v>#N/A</v>
      </c>
      <c r="E62" s="449">
        <f t="shared" si="5"/>
        <v>62.808812749999994</v>
      </c>
      <c r="F62" s="449">
        <v>61.195974999999997</v>
      </c>
      <c r="G62" s="138"/>
    </row>
    <row r="63" spans="1:7" x14ac:dyDescent="0.25">
      <c r="A63" s="147">
        <f t="shared" si="3"/>
        <v>2018</v>
      </c>
      <c r="B63" s="447">
        <v>43252</v>
      </c>
      <c r="C63" s="448">
        <v>61.557372000000001</v>
      </c>
      <c r="D63" s="141" t="e">
        <v>#N/A</v>
      </c>
      <c r="E63" s="449">
        <f t="shared" si="5"/>
        <v>62.808812749999994</v>
      </c>
      <c r="F63" s="449">
        <v>61.557372000000001</v>
      </c>
      <c r="G63" s="138"/>
    </row>
    <row r="64" spans="1:7" x14ac:dyDescent="0.25">
      <c r="A64" s="147">
        <f t="shared" si="3"/>
        <v>2018</v>
      </c>
      <c r="B64" s="447">
        <v>43282</v>
      </c>
      <c r="C64" s="448">
        <v>62.945245999999997</v>
      </c>
      <c r="D64" s="141" t="e">
        <v>#N/A</v>
      </c>
      <c r="E64" s="449">
        <f t="shared" si="5"/>
        <v>62.808812749999994</v>
      </c>
      <c r="F64" s="449">
        <v>62.945245999999997</v>
      </c>
      <c r="G64" s="138"/>
    </row>
    <row r="65" spans="1:7" x14ac:dyDescent="0.25">
      <c r="A65" s="147">
        <f t="shared" si="3"/>
        <v>2018</v>
      </c>
      <c r="B65" s="447">
        <v>43313</v>
      </c>
      <c r="C65" s="448">
        <v>69.301237999999998</v>
      </c>
      <c r="D65" s="141" t="e">
        <v>#N/A</v>
      </c>
      <c r="E65" s="449">
        <f t="shared" si="5"/>
        <v>62.808812749999994</v>
      </c>
      <c r="F65" s="449">
        <v>69.301237999999998</v>
      </c>
      <c r="G65" s="138"/>
    </row>
    <row r="66" spans="1:7" x14ac:dyDescent="0.25">
      <c r="A66" s="147">
        <f t="shared" si="3"/>
        <v>2018</v>
      </c>
      <c r="B66" s="447">
        <v>43344</v>
      </c>
      <c r="C66" s="448">
        <v>62.416694</v>
      </c>
      <c r="D66" s="141" t="e">
        <v>#N/A</v>
      </c>
      <c r="E66" s="449">
        <f t="shared" si="5"/>
        <v>62.808812749999994</v>
      </c>
      <c r="F66" s="449">
        <v>62.416694</v>
      </c>
      <c r="G66" s="138"/>
    </row>
    <row r="67" spans="1:7" x14ac:dyDescent="0.25">
      <c r="A67" s="147">
        <f t="shared" si="3"/>
        <v>2018</v>
      </c>
      <c r="B67" s="447">
        <v>43374</v>
      </c>
      <c r="C67" s="448">
        <v>65.354387000000003</v>
      </c>
      <c r="D67" s="141" t="e">
        <v>#N/A</v>
      </c>
      <c r="E67" s="449">
        <f t="shared" si="5"/>
        <v>62.808812749999994</v>
      </c>
      <c r="F67" s="449">
        <v>65.354387000000003</v>
      </c>
      <c r="G67" s="138"/>
    </row>
    <row r="68" spans="1:7" x14ac:dyDescent="0.25">
      <c r="A68" s="147">
        <f t="shared" si="3"/>
        <v>2018</v>
      </c>
      <c r="B68" s="447">
        <v>43405</v>
      </c>
      <c r="C68" s="448">
        <v>62.264009000000001</v>
      </c>
      <c r="D68" s="141" t="e">
        <v>#N/A</v>
      </c>
      <c r="E68" s="449">
        <f t="shared" si="5"/>
        <v>62.808812749999994</v>
      </c>
      <c r="F68" s="449">
        <v>62.264009000000001</v>
      </c>
      <c r="G68" s="138"/>
    </row>
    <row r="69" spans="1:7" x14ac:dyDescent="0.25">
      <c r="A69" s="147">
        <f t="shared" si="3"/>
        <v>2018</v>
      </c>
      <c r="B69" s="447">
        <v>43435</v>
      </c>
      <c r="C69" s="448">
        <v>62.999751000000003</v>
      </c>
      <c r="D69" s="141" t="e">
        <v>#N/A</v>
      </c>
      <c r="E69" s="449"/>
      <c r="F69" s="449">
        <v>62.999751000000003</v>
      </c>
      <c r="G69" s="138"/>
    </row>
    <row r="70" spans="1:7" x14ac:dyDescent="0.25">
      <c r="A70" s="147">
        <f t="shared" si="3"/>
        <v>2019</v>
      </c>
      <c r="B70" s="447">
        <v>43466</v>
      </c>
      <c r="C70" s="448">
        <v>62.479281</v>
      </c>
      <c r="D70" s="141" t="e">
        <v>#N/A</v>
      </c>
      <c r="E70" s="449"/>
      <c r="F70" s="449">
        <v>62.479281</v>
      </c>
      <c r="G70" s="138"/>
    </row>
    <row r="71" spans="1:7" x14ac:dyDescent="0.25">
      <c r="A71" s="147">
        <f t="shared" si="3"/>
        <v>2019</v>
      </c>
      <c r="B71" s="447">
        <v>43497</v>
      </c>
      <c r="C71" s="448">
        <v>55.139682000000001</v>
      </c>
      <c r="D71" s="141">
        <v>55.139682000000001</v>
      </c>
      <c r="E71" s="449">
        <f t="shared" ref="E71:E80" si="6">AVERAGEIF($A$46:$A$107,A71,$F$46:$F$107)</f>
        <v>57.912109416666674</v>
      </c>
      <c r="F71" s="449">
        <v>55.139682000000001</v>
      </c>
      <c r="G71" s="138"/>
    </row>
    <row r="72" spans="1:7" x14ac:dyDescent="0.25">
      <c r="A72" s="147">
        <f t="shared" si="3"/>
        <v>2019</v>
      </c>
      <c r="B72" s="447">
        <v>43525</v>
      </c>
      <c r="C72" s="448" t="e">
        <v>#N/A</v>
      </c>
      <c r="D72" s="141">
        <v>58.562040000000003</v>
      </c>
      <c r="E72" s="449">
        <f t="shared" si="6"/>
        <v>57.912109416666674</v>
      </c>
      <c r="F72" s="449">
        <v>58.562040000000003</v>
      </c>
      <c r="G72" s="416"/>
    </row>
    <row r="73" spans="1:7" x14ac:dyDescent="0.25">
      <c r="A73" s="147">
        <f t="shared" si="3"/>
        <v>2019</v>
      </c>
      <c r="B73" s="447">
        <v>43556</v>
      </c>
      <c r="C73" s="448" t="e">
        <v>#N/A</v>
      </c>
      <c r="D73" s="141">
        <v>44.385739999999998</v>
      </c>
      <c r="E73" s="449">
        <f t="shared" si="6"/>
        <v>57.912109416666674</v>
      </c>
      <c r="F73" s="449">
        <v>44.385739999999998</v>
      </c>
      <c r="G73" s="138"/>
    </row>
    <row r="74" spans="1:7" x14ac:dyDescent="0.25">
      <c r="A74" s="147">
        <f t="shared" si="3"/>
        <v>2019</v>
      </c>
      <c r="B74" s="447">
        <v>43586</v>
      </c>
      <c r="C74" s="448" t="e">
        <v>#N/A</v>
      </c>
      <c r="D74" s="141">
        <v>53.692529999999998</v>
      </c>
      <c r="E74" s="449">
        <f t="shared" si="6"/>
        <v>57.912109416666674</v>
      </c>
      <c r="F74" s="449">
        <v>53.692529999999998</v>
      </c>
      <c r="G74" s="138"/>
    </row>
    <row r="75" spans="1:7" x14ac:dyDescent="0.25">
      <c r="A75" s="147">
        <f t="shared" si="3"/>
        <v>2019</v>
      </c>
      <c r="B75" s="447">
        <v>43617</v>
      </c>
      <c r="C75" s="448" t="e">
        <v>#N/A</v>
      </c>
      <c r="D75" s="141">
        <v>54.281790000000001</v>
      </c>
      <c r="E75" s="449">
        <f t="shared" si="6"/>
        <v>57.912109416666674</v>
      </c>
      <c r="F75" s="449">
        <v>54.281790000000001</v>
      </c>
      <c r="G75" s="138"/>
    </row>
    <row r="76" spans="1:7" x14ac:dyDescent="0.25">
      <c r="A76" s="147">
        <f t="shared" si="3"/>
        <v>2019</v>
      </c>
      <c r="B76" s="447">
        <v>43647</v>
      </c>
      <c r="C76" s="448" t="e">
        <v>#N/A</v>
      </c>
      <c r="D76" s="141">
        <v>65.78192</v>
      </c>
      <c r="E76" s="449">
        <f t="shared" si="6"/>
        <v>57.912109416666674</v>
      </c>
      <c r="F76" s="449">
        <v>65.78192</v>
      </c>
      <c r="G76" s="138"/>
    </row>
    <row r="77" spans="1:7" x14ac:dyDescent="0.25">
      <c r="A77" s="147">
        <f t="shared" si="3"/>
        <v>2019</v>
      </c>
      <c r="B77" s="447">
        <v>43678</v>
      </c>
      <c r="C77" s="448" t="e">
        <v>#N/A</v>
      </c>
      <c r="D77" s="141">
        <v>68.431520000000006</v>
      </c>
      <c r="E77" s="449">
        <f t="shared" si="6"/>
        <v>57.912109416666674</v>
      </c>
      <c r="F77" s="449">
        <v>68.431520000000006</v>
      </c>
      <c r="G77" s="138"/>
    </row>
    <row r="78" spans="1:7" x14ac:dyDescent="0.25">
      <c r="A78" s="147">
        <f t="shared" si="3"/>
        <v>2019</v>
      </c>
      <c r="B78" s="447">
        <v>43709</v>
      </c>
      <c r="C78" s="448" t="e">
        <v>#N/A</v>
      </c>
      <c r="D78" s="141">
        <v>54.175460000000001</v>
      </c>
      <c r="E78" s="449">
        <f t="shared" si="6"/>
        <v>57.912109416666674</v>
      </c>
      <c r="F78" s="449">
        <v>54.175460000000001</v>
      </c>
      <c r="G78" s="138"/>
    </row>
    <row r="79" spans="1:7" x14ac:dyDescent="0.25">
      <c r="A79" s="147">
        <f t="shared" si="3"/>
        <v>2019</v>
      </c>
      <c r="B79" s="447">
        <v>43739</v>
      </c>
      <c r="C79" s="448" t="e">
        <v>#N/A</v>
      </c>
      <c r="D79" s="141">
        <v>60.336460000000002</v>
      </c>
      <c r="E79" s="449">
        <f t="shared" si="6"/>
        <v>57.912109416666674</v>
      </c>
      <c r="F79" s="449">
        <v>60.336460000000002</v>
      </c>
      <c r="G79" s="138"/>
    </row>
    <row r="80" spans="1:7" x14ac:dyDescent="0.25">
      <c r="A80" s="147">
        <f t="shared" si="3"/>
        <v>2019</v>
      </c>
      <c r="B80" s="447">
        <v>43770</v>
      </c>
      <c r="C80" s="448" t="e">
        <v>#N/A</v>
      </c>
      <c r="D80" s="141">
        <v>56.990839999999999</v>
      </c>
      <c r="E80" s="449">
        <f t="shared" si="6"/>
        <v>57.912109416666674</v>
      </c>
      <c r="F80" s="449">
        <v>56.990839999999999</v>
      </c>
      <c r="G80" s="138"/>
    </row>
    <row r="81" spans="1:7" x14ac:dyDescent="0.25">
      <c r="A81" s="147">
        <f t="shared" si="3"/>
        <v>2019</v>
      </c>
      <c r="B81" s="447">
        <v>43800</v>
      </c>
      <c r="C81" s="448" t="e">
        <v>#N/A</v>
      </c>
      <c r="D81" s="141">
        <v>60.688049999999997</v>
      </c>
      <c r="E81" s="449"/>
      <c r="F81" s="449">
        <v>60.688049999999997</v>
      </c>
      <c r="G81" s="138"/>
    </row>
    <row r="82" spans="1:7" x14ac:dyDescent="0.25">
      <c r="A82" s="147">
        <f t="shared" si="3"/>
        <v>2020</v>
      </c>
      <c r="B82" s="447">
        <v>43831</v>
      </c>
      <c r="C82" s="448" t="e">
        <v>#N/A</v>
      </c>
      <c r="D82" s="141">
        <v>63.230179999999997</v>
      </c>
      <c r="E82" s="449"/>
      <c r="F82" s="449">
        <v>63.230179999999997</v>
      </c>
      <c r="G82" s="138"/>
    </row>
    <row r="83" spans="1:7" x14ac:dyDescent="0.25">
      <c r="A83" s="147">
        <f t="shared" si="3"/>
        <v>2020</v>
      </c>
      <c r="B83" s="447">
        <v>43862</v>
      </c>
      <c r="C83" s="448" t="e">
        <v>#N/A</v>
      </c>
      <c r="D83" s="141">
        <v>57.571420000000003</v>
      </c>
      <c r="E83" s="449">
        <f t="shared" ref="E83:E92" si="7">AVERAGEIF($A$46:$A$107,A83,$F$46:$F$107)</f>
        <v>55.305635833333326</v>
      </c>
      <c r="F83" s="449">
        <v>57.571420000000003</v>
      </c>
      <c r="G83" s="138"/>
    </row>
    <row r="84" spans="1:7" x14ac:dyDescent="0.25">
      <c r="A84" s="147">
        <f t="shared" si="3"/>
        <v>2020</v>
      </c>
      <c r="B84" s="447">
        <v>43891</v>
      </c>
      <c r="C84" s="448" t="e">
        <v>#N/A</v>
      </c>
      <c r="D84" s="141">
        <v>60.641719999999999</v>
      </c>
      <c r="E84" s="449">
        <f t="shared" si="7"/>
        <v>55.305635833333326</v>
      </c>
      <c r="F84" s="449">
        <v>60.641719999999999</v>
      </c>
      <c r="G84" s="416"/>
    </row>
    <row r="85" spans="1:7" x14ac:dyDescent="0.25">
      <c r="A85" s="147">
        <f t="shared" si="3"/>
        <v>2020</v>
      </c>
      <c r="B85" s="447">
        <v>43922</v>
      </c>
      <c r="C85" s="448" t="e">
        <v>#N/A</v>
      </c>
      <c r="D85" s="141">
        <v>44.705629999999999</v>
      </c>
      <c r="E85" s="449">
        <f t="shared" si="7"/>
        <v>55.305635833333326</v>
      </c>
      <c r="F85" s="449">
        <v>44.705629999999999</v>
      </c>
      <c r="G85" s="138"/>
    </row>
    <row r="86" spans="1:7" x14ac:dyDescent="0.25">
      <c r="A86" s="147">
        <f t="shared" si="3"/>
        <v>2020</v>
      </c>
      <c r="B86" s="447">
        <v>43952</v>
      </c>
      <c r="C86" s="448" t="e">
        <v>#N/A</v>
      </c>
      <c r="D86" s="141">
        <v>48.867660000000001</v>
      </c>
      <c r="E86" s="449">
        <f t="shared" si="7"/>
        <v>55.305635833333326</v>
      </c>
      <c r="F86" s="449">
        <v>48.867660000000001</v>
      </c>
      <c r="G86" s="138"/>
    </row>
    <row r="87" spans="1:7" x14ac:dyDescent="0.25">
      <c r="A87" s="147">
        <f t="shared" si="3"/>
        <v>2020</v>
      </c>
      <c r="B87" s="447">
        <v>43983</v>
      </c>
      <c r="C87" s="448" t="e">
        <v>#N/A</v>
      </c>
      <c r="D87" s="141">
        <v>48.567509999999999</v>
      </c>
      <c r="E87" s="449">
        <f t="shared" si="7"/>
        <v>55.305635833333326</v>
      </c>
      <c r="F87" s="449">
        <v>48.567509999999999</v>
      </c>
      <c r="G87" s="138"/>
    </row>
    <row r="88" spans="1:7" x14ac:dyDescent="0.25">
      <c r="A88" s="147">
        <f t="shared" si="3"/>
        <v>2020</v>
      </c>
      <c r="B88" s="447">
        <v>44013</v>
      </c>
      <c r="C88" s="448" t="e">
        <v>#N/A</v>
      </c>
      <c r="D88" s="141">
        <v>58.67539</v>
      </c>
      <c r="E88" s="449">
        <f t="shared" si="7"/>
        <v>55.305635833333326</v>
      </c>
      <c r="F88" s="449">
        <v>58.67539</v>
      </c>
      <c r="G88" s="138"/>
    </row>
    <row r="89" spans="1:7" x14ac:dyDescent="0.25">
      <c r="A89" s="147">
        <f t="shared" si="3"/>
        <v>2020</v>
      </c>
      <c r="B89" s="447">
        <v>44044</v>
      </c>
      <c r="C89" s="448" t="e">
        <v>#N/A</v>
      </c>
      <c r="D89" s="141">
        <v>62.519930000000002</v>
      </c>
      <c r="E89" s="449">
        <f t="shared" si="7"/>
        <v>55.305635833333326</v>
      </c>
      <c r="F89" s="449">
        <v>62.519930000000002</v>
      </c>
      <c r="G89" s="138"/>
    </row>
    <row r="90" spans="1:7" x14ac:dyDescent="0.25">
      <c r="A90" s="147">
        <f t="shared" si="3"/>
        <v>2020</v>
      </c>
      <c r="B90" s="447">
        <v>44075</v>
      </c>
      <c r="C90" s="448" t="e">
        <v>#N/A</v>
      </c>
      <c r="D90" s="141">
        <v>50.147109999999998</v>
      </c>
      <c r="E90" s="449">
        <f t="shared" si="7"/>
        <v>55.305635833333326</v>
      </c>
      <c r="F90" s="449">
        <v>50.147109999999998</v>
      </c>
      <c r="G90" s="138"/>
    </row>
    <row r="91" spans="1:7" x14ac:dyDescent="0.25">
      <c r="A91" s="147">
        <f t="shared" si="3"/>
        <v>2020</v>
      </c>
      <c r="B91" s="447">
        <v>44105</v>
      </c>
      <c r="C91" s="448" t="e">
        <v>#N/A</v>
      </c>
      <c r="D91" s="141">
        <v>56.656379999999999</v>
      </c>
      <c r="E91" s="449">
        <f t="shared" si="7"/>
        <v>55.305635833333326</v>
      </c>
      <c r="F91" s="449">
        <v>56.656379999999999</v>
      </c>
      <c r="G91" s="138"/>
    </row>
    <row r="92" spans="1:7" x14ac:dyDescent="0.25">
      <c r="A92" s="147">
        <f t="shared" si="3"/>
        <v>2020</v>
      </c>
      <c r="B92" s="447">
        <v>44136</v>
      </c>
      <c r="C92" s="448" t="e">
        <v>#N/A</v>
      </c>
      <c r="D92" s="141">
        <v>54.417230000000004</v>
      </c>
      <c r="E92" s="449">
        <f t="shared" si="7"/>
        <v>55.305635833333326</v>
      </c>
      <c r="F92" s="449">
        <v>54.417230000000004</v>
      </c>
      <c r="G92" s="138"/>
    </row>
    <row r="93" spans="1:7" x14ac:dyDescent="0.25">
      <c r="A93" s="147">
        <f t="shared" si="3"/>
        <v>2020</v>
      </c>
      <c r="B93" s="447">
        <v>44166</v>
      </c>
      <c r="C93" s="448" t="e">
        <v>#N/A</v>
      </c>
      <c r="D93" s="141">
        <v>57.667470000000002</v>
      </c>
      <c r="E93" s="449"/>
      <c r="F93" s="449">
        <v>57.667470000000002</v>
      </c>
      <c r="G93" s="138"/>
    </row>
    <row r="94" spans="1:7" x14ac:dyDescent="0.25">
      <c r="A94" s="147"/>
      <c r="B94" s="447"/>
      <c r="C94" s="147"/>
      <c r="D94" s="147"/>
      <c r="E94" s="147"/>
      <c r="F94" s="449"/>
      <c r="G94" s="138"/>
    </row>
    <row r="95" spans="1:7" x14ac:dyDescent="0.25">
      <c r="A95" s="147"/>
      <c r="B95" s="447"/>
      <c r="C95" s="147"/>
      <c r="D95" s="147"/>
      <c r="E95" s="147"/>
      <c r="F95" s="449"/>
      <c r="G95" s="138"/>
    </row>
    <row r="96" spans="1:7" x14ac:dyDescent="0.25">
      <c r="A96" s="147"/>
      <c r="B96" s="447"/>
      <c r="C96" s="147"/>
      <c r="D96" s="147"/>
      <c r="E96" s="147"/>
      <c r="F96" s="449"/>
      <c r="G96" s="138"/>
    </row>
    <row r="97" spans="1:7" x14ac:dyDescent="0.25">
      <c r="A97" s="147"/>
      <c r="B97" s="447"/>
      <c r="C97" s="147"/>
      <c r="D97" s="147"/>
      <c r="E97" s="147"/>
      <c r="F97" s="449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9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9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9"/>
      <c r="G100" s="138"/>
    </row>
    <row r="101" spans="1:7" x14ac:dyDescent="0.25">
      <c r="A101" s="147"/>
      <c r="B101" s="447"/>
      <c r="C101" s="147"/>
      <c r="D101" s="147"/>
      <c r="E101" s="147"/>
      <c r="F101" s="449"/>
      <c r="G101" s="138"/>
    </row>
    <row r="102" spans="1:7" x14ac:dyDescent="0.25">
      <c r="A102" s="147"/>
      <c r="B102" s="447"/>
      <c r="C102" s="147"/>
      <c r="D102" s="147"/>
      <c r="E102" s="147"/>
      <c r="F102" s="449"/>
      <c r="G102" s="138"/>
    </row>
    <row r="103" spans="1:7" x14ac:dyDescent="0.25">
      <c r="A103" s="147"/>
      <c r="B103" s="447"/>
      <c r="C103" s="147"/>
      <c r="D103" s="147"/>
      <c r="E103" s="147"/>
      <c r="F103" s="449"/>
      <c r="G103" s="138"/>
    </row>
    <row r="104" spans="1:7" x14ac:dyDescent="0.25">
      <c r="A104" s="147"/>
      <c r="B104" s="447"/>
      <c r="C104" s="147"/>
      <c r="D104" s="147"/>
      <c r="E104" s="147"/>
      <c r="F104" s="449"/>
      <c r="G104" s="138"/>
    </row>
    <row r="105" spans="1:7" x14ac:dyDescent="0.25">
      <c r="A105" s="147"/>
      <c r="B105" s="447"/>
      <c r="C105" s="147"/>
      <c r="D105" s="147"/>
      <c r="E105" s="147"/>
      <c r="F105" s="449"/>
      <c r="G105" s="138"/>
    </row>
    <row r="106" spans="1:7" x14ac:dyDescent="0.25">
      <c r="A106" s="147"/>
      <c r="B106" s="447"/>
      <c r="C106" s="449"/>
      <c r="D106" s="138"/>
      <c r="E106" s="147"/>
      <c r="F106" s="449"/>
      <c r="G106" s="138"/>
    </row>
    <row r="107" spans="1:7" x14ac:dyDescent="0.25">
      <c r="B107" s="134"/>
      <c r="C107" s="449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272</v>
      </c>
      <c r="R6" s="350" t="s">
        <v>282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530</v>
      </c>
      <c r="R7" s="351" t="s">
        <v>283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280</v>
      </c>
      <c r="R8" s="366" t="s">
        <v>284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235</v>
      </c>
      <c r="R9" s="336" t="s">
        <v>281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529</v>
      </c>
      <c r="D24" s="572"/>
      <c r="E24" s="572"/>
      <c r="F24" s="572"/>
      <c r="G24" s="572"/>
      <c r="H24" s="32"/>
      <c r="I24" s="572" t="s">
        <v>76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42" t="s">
        <v>272</v>
      </c>
      <c r="C26" s="83">
        <v>678.55448632000002</v>
      </c>
      <c r="D26" s="83">
        <v>664.99305284000002</v>
      </c>
      <c r="E26" s="83">
        <v>636.49690409000004</v>
      </c>
      <c r="F26" s="83">
        <v>563.93122000000005</v>
      </c>
      <c r="G26" s="83">
        <v>536.67502999999999</v>
      </c>
      <c r="H26" s="142"/>
      <c r="I26" s="20">
        <f t="shared" ref="I26:L28" si="0">D26-C26</f>
        <v>-13.561433480000005</v>
      </c>
      <c r="J26" s="20">
        <f t="shared" si="0"/>
        <v>-28.496148749999975</v>
      </c>
      <c r="K26" s="20">
        <f t="shared" si="0"/>
        <v>-72.565684089999991</v>
      </c>
      <c r="L26" s="20">
        <f t="shared" si="0"/>
        <v>-27.256190000000061</v>
      </c>
    </row>
    <row r="27" spans="1:12" x14ac:dyDescent="0.25">
      <c r="A27"/>
      <c r="B27" s="233" t="s">
        <v>530</v>
      </c>
      <c r="C27" s="83">
        <v>36.031496085999997</v>
      </c>
      <c r="D27" s="83">
        <v>34.324967979999997</v>
      </c>
      <c r="E27" s="83">
        <v>32.241747468</v>
      </c>
      <c r="F27" s="83">
        <v>30.75535357</v>
      </c>
      <c r="G27" s="83">
        <v>29.912188</v>
      </c>
      <c r="H27" s="142"/>
      <c r="I27" s="20">
        <f t="shared" si="0"/>
        <v>-1.7065281060000004</v>
      </c>
      <c r="J27" s="20">
        <f t="shared" si="0"/>
        <v>-2.0832205119999969</v>
      </c>
      <c r="K27" s="20">
        <f t="shared" si="0"/>
        <v>-1.4863938979999993</v>
      </c>
      <c r="L27" s="20">
        <f t="shared" si="0"/>
        <v>-0.84316557000000003</v>
      </c>
    </row>
    <row r="28" spans="1:12" x14ac:dyDescent="0.25">
      <c r="A28"/>
      <c r="B28" s="142" t="s">
        <v>280</v>
      </c>
      <c r="C28" s="83">
        <v>16.484707996000001</v>
      </c>
      <c r="D28" s="83">
        <v>17.537663001999999</v>
      </c>
      <c r="E28" s="83">
        <v>19.254139897999998</v>
      </c>
      <c r="F28" s="83">
        <v>18.746438999999999</v>
      </c>
      <c r="G28" s="83">
        <v>18.599285999999999</v>
      </c>
      <c r="H28" s="142"/>
      <c r="I28" s="20">
        <f t="shared" si="0"/>
        <v>1.0529550059999977</v>
      </c>
      <c r="J28" s="20">
        <f t="shared" si="0"/>
        <v>1.7164768959999996</v>
      </c>
      <c r="K28" s="20">
        <f t="shared" si="0"/>
        <v>-0.50770089799999951</v>
      </c>
      <c r="L28" s="20">
        <f t="shared" si="0"/>
        <v>-0.14715299999999942</v>
      </c>
    </row>
    <row r="29" spans="1:12" x14ac:dyDescent="0.25">
      <c r="A29"/>
      <c r="B29" s="365" t="s">
        <v>235</v>
      </c>
      <c r="C29" s="84">
        <v>731.07069039999999</v>
      </c>
      <c r="D29" s="84">
        <v>716.85568381999997</v>
      </c>
      <c r="E29" s="84">
        <v>687.99279124999998</v>
      </c>
      <c r="F29" s="84">
        <v>613.43300837000004</v>
      </c>
      <c r="G29" s="84">
        <v>585.18649000000005</v>
      </c>
      <c r="H29" s="15"/>
      <c r="I29" s="71">
        <f>+SUM(I26:I28)</f>
        <v>-14.215006580000008</v>
      </c>
      <c r="J29" s="71">
        <f>+SUM(J26:J28)</f>
        <v>-28.862892365999972</v>
      </c>
      <c r="K29" s="71">
        <f>+SUM(K26:K28)</f>
        <v>-74.559778885999989</v>
      </c>
      <c r="L29" s="71">
        <f>+SUM(L26:L28)</f>
        <v>-28.24650857000006</v>
      </c>
    </row>
    <row r="30" spans="1:12" x14ac:dyDescent="0.25">
      <c r="B30" s="367" t="s">
        <v>551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286</v>
      </c>
      <c r="D34" s="132" t="s">
        <v>242</v>
      </c>
      <c r="E34" s="145" t="s">
        <v>241</v>
      </c>
      <c r="F34" s="413" t="s">
        <v>498</v>
      </c>
    </row>
    <row r="35" spans="1:8" x14ac:dyDescent="0.25">
      <c r="A35" s="131">
        <f t="shared" ref="A35:A46" si="1">YEAR(B35)</f>
        <v>2016</v>
      </c>
      <c r="B35" s="134"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v>43101</v>
      </c>
      <c r="C59" s="135">
        <v>68.912818770000001</v>
      </c>
      <c r="D59" s="141" t="e">
        <v>#N/A</v>
      </c>
      <c r="E59" s="140"/>
      <c r="F59" s="140">
        <v>68.912818770000001</v>
      </c>
      <c r="G59" s="138"/>
    </row>
    <row r="60" spans="1:7" x14ac:dyDescent="0.25">
      <c r="A60" s="131">
        <f t="shared" si="3"/>
        <v>2018</v>
      </c>
      <c r="B60" s="134">
        <v>43132</v>
      </c>
      <c r="C60" s="135">
        <v>49.896948053999999</v>
      </c>
      <c r="D60" s="141" t="e">
        <v>#N/A</v>
      </c>
      <c r="E60" s="140"/>
      <c r="F60" s="140">
        <v>49.896948053999999</v>
      </c>
      <c r="G60" s="138"/>
    </row>
    <row r="61" spans="1:7" x14ac:dyDescent="0.25">
      <c r="A61" s="131">
        <f t="shared" si="3"/>
        <v>2018</v>
      </c>
      <c r="B61" s="134">
        <v>43160</v>
      </c>
      <c r="C61" s="135">
        <v>48.758593839</v>
      </c>
      <c r="D61" s="141" t="e">
        <v>#N/A</v>
      </c>
      <c r="E61" s="140">
        <f t="shared" ref="E61:E68" si="5">AVERAGEIF($A$47:$A$108,A61,$F$47:$F$108)</f>
        <v>57.33273260466666</v>
      </c>
      <c r="F61" s="140">
        <v>48.758593839</v>
      </c>
      <c r="G61" s="138"/>
    </row>
    <row r="62" spans="1:7" x14ac:dyDescent="0.25">
      <c r="A62" s="131">
        <f t="shared" si="3"/>
        <v>2018</v>
      </c>
      <c r="B62" s="134">
        <v>43191</v>
      </c>
      <c r="C62" s="135">
        <v>44.777162949000001</v>
      </c>
      <c r="D62" s="141" t="e">
        <v>#N/A</v>
      </c>
      <c r="E62" s="140">
        <f t="shared" si="5"/>
        <v>57.33273260466666</v>
      </c>
      <c r="F62" s="140">
        <v>44.777162949000001</v>
      </c>
      <c r="G62" s="138"/>
    </row>
    <row r="63" spans="1:7" x14ac:dyDescent="0.25">
      <c r="A63" s="131">
        <f t="shared" si="3"/>
        <v>2018</v>
      </c>
      <c r="B63" s="134">
        <v>43221</v>
      </c>
      <c r="C63" s="135">
        <v>51.694637383</v>
      </c>
      <c r="D63" s="141" t="e">
        <v>#N/A</v>
      </c>
      <c r="E63" s="140">
        <f t="shared" si="5"/>
        <v>57.33273260466666</v>
      </c>
      <c r="F63" s="140">
        <v>51.694637383</v>
      </c>
      <c r="G63" s="138"/>
    </row>
    <row r="64" spans="1:7" x14ac:dyDescent="0.25">
      <c r="A64" s="131">
        <f t="shared" si="3"/>
        <v>2018</v>
      </c>
      <c r="B64" s="134">
        <v>43252</v>
      </c>
      <c r="C64" s="135">
        <v>60.172811602000003</v>
      </c>
      <c r="D64" s="141" t="e">
        <v>#N/A</v>
      </c>
      <c r="E64" s="140">
        <f t="shared" si="5"/>
        <v>57.33273260466666</v>
      </c>
      <c r="F64" s="140">
        <v>60.172811602000003</v>
      </c>
      <c r="G64" s="138"/>
    </row>
    <row r="65" spans="1:7" x14ac:dyDescent="0.25">
      <c r="A65" s="131">
        <f t="shared" si="3"/>
        <v>2018</v>
      </c>
      <c r="B65" s="134">
        <v>43282</v>
      </c>
      <c r="C65" s="135">
        <v>68.018102940999995</v>
      </c>
      <c r="D65" s="141" t="e">
        <v>#N/A</v>
      </c>
      <c r="E65" s="140">
        <f t="shared" si="5"/>
        <v>57.33273260466666</v>
      </c>
      <c r="F65" s="140">
        <v>68.018102940999995</v>
      </c>
      <c r="G65" s="138"/>
    </row>
    <row r="66" spans="1:7" x14ac:dyDescent="0.25">
      <c r="A66" s="131">
        <f t="shared" si="3"/>
        <v>2018</v>
      </c>
      <c r="B66" s="134">
        <v>43313</v>
      </c>
      <c r="C66" s="135">
        <v>67.895276574999997</v>
      </c>
      <c r="D66" s="141" t="e">
        <v>#N/A</v>
      </c>
      <c r="E66" s="140">
        <f t="shared" si="5"/>
        <v>57.33273260466666</v>
      </c>
      <c r="F66" s="140">
        <v>67.895276574999997</v>
      </c>
      <c r="G66" s="138"/>
    </row>
    <row r="67" spans="1:7" x14ac:dyDescent="0.25">
      <c r="A67" s="131">
        <f t="shared" si="3"/>
        <v>2018</v>
      </c>
      <c r="B67" s="134">
        <v>43344</v>
      </c>
      <c r="C67" s="135">
        <v>58.144654160999998</v>
      </c>
      <c r="D67" s="141" t="e">
        <v>#N/A</v>
      </c>
      <c r="E67" s="140">
        <f t="shared" si="5"/>
        <v>57.33273260466666</v>
      </c>
      <c r="F67" s="140">
        <v>58.144654160999998</v>
      </c>
      <c r="G67" s="138"/>
    </row>
    <row r="68" spans="1:7" x14ac:dyDescent="0.25">
      <c r="A68" s="131">
        <f t="shared" si="3"/>
        <v>2018</v>
      </c>
      <c r="B68" s="134">
        <v>43374</v>
      </c>
      <c r="C68" s="135">
        <v>53.162594538</v>
      </c>
      <c r="D68" s="141" t="e">
        <v>#N/A</v>
      </c>
      <c r="E68" s="140">
        <f t="shared" si="5"/>
        <v>57.33273260466666</v>
      </c>
      <c r="F68" s="140">
        <v>53.162594538</v>
      </c>
      <c r="G68" s="138"/>
    </row>
    <row r="69" spans="1:7" x14ac:dyDescent="0.25">
      <c r="A69" s="131">
        <f t="shared" si="3"/>
        <v>2018</v>
      </c>
      <c r="B69" s="134">
        <v>43405</v>
      </c>
      <c r="C69" s="135">
        <v>56.454571057000003</v>
      </c>
      <c r="D69" s="141" t="e">
        <v>#N/A</v>
      </c>
      <c r="E69" s="140"/>
      <c r="F69" s="140">
        <v>56.454571057000003</v>
      </c>
      <c r="G69" s="138"/>
    </row>
    <row r="70" spans="1:7" x14ac:dyDescent="0.25">
      <c r="A70" s="131">
        <f t="shared" si="3"/>
        <v>2018</v>
      </c>
      <c r="B70" s="134">
        <v>43435</v>
      </c>
      <c r="C70" s="135">
        <v>60.104619387</v>
      </c>
      <c r="D70" s="141" t="e">
        <v>#N/A</v>
      </c>
      <c r="E70" s="140"/>
      <c r="F70" s="140">
        <v>60.104619387</v>
      </c>
      <c r="G70" s="138"/>
    </row>
    <row r="71" spans="1:7" x14ac:dyDescent="0.25">
      <c r="A71" s="131">
        <f t="shared" si="3"/>
        <v>2019</v>
      </c>
      <c r="B71" s="134">
        <v>43466</v>
      </c>
      <c r="C71" s="135">
        <v>64.224672530000007</v>
      </c>
      <c r="D71" s="141" t="e">
        <v>#N/A</v>
      </c>
      <c r="E71" s="140"/>
      <c r="F71" s="140">
        <v>64.224672530000007</v>
      </c>
      <c r="G71" s="138"/>
    </row>
    <row r="72" spans="1:7" x14ac:dyDescent="0.25">
      <c r="A72" s="131">
        <f t="shared" si="3"/>
        <v>2019</v>
      </c>
      <c r="B72" s="134">
        <v>43497</v>
      </c>
      <c r="C72" s="135">
        <v>47.389125839999998</v>
      </c>
      <c r="D72" s="141">
        <v>47.389125839999998</v>
      </c>
      <c r="E72" s="140"/>
      <c r="F72" s="140">
        <v>47.389125839999998</v>
      </c>
      <c r="G72" s="138"/>
    </row>
    <row r="73" spans="1:7" x14ac:dyDescent="0.25">
      <c r="A73" s="131">
        <f t="shared" si="3"/>
        <v>2019</v>
      </c>
      <c r="B73" s="134">
        <v>43525</v>
      </c>
      <c r="C73" s="135" t="e">
        <v>#N/A</v>
      </c>
      <c r="D73" s="141">
        <v>44.416020000000003</v>
      </c>
      <c r="E73" s="140">
        <f t="shared" ref="E73:E80" si="6">AVERAGEIF($A$47:$A$108,A73,$F$47:$F$108)</f>
        <v>51.119417364166672</v>
      </c>
      <c r="F73" s="140">
        <v>44.416020000000003</v>
      </c>
      <c r="G73" s="138"/>
    </row>
    <row r="74" spans="1:7" x14ac:dyDescent="0.25">
      <c r="A74" s="131">
        <f t="shared" si="3"/>
        <v>2019</v>
      </c>
      <c r="B74" s="134">
        <v>43556</v>
      </c>
      <c r="C74" s="135" t="e">
        <v>#N/A</v>
      </c>
      <c r="D74" s="141">
        <v>38.723480000000002</v>
      </c>
      <c r="E74" s="140">
        <f t="shared" si="6"/>
        <v>51.119417364166672</v>
      </c>
      <c r="F74" s="140">
        <v>38.723480000000002</v>
      </c>
      <c r="G74" s="138"/>
    </row>
    <row r="75" spans="1:7" x14ac:dyDescent="0.25">
      <c r="A75" s="131">
        <f t="shared" si="3"/>
        <v>2019</v>
      </c>
      <c r="B75" s="134">
        <v>43586</v>
      </c>
      <c r="C75" s="135" t="e">
        <v>#N/A</v>
      </c>
      <c r="D75" s="141">
        <v>44.099080000000001</v>
      </c>
      <c r="E75" s="140">
        <f t="shared" si="6"/>
        <v>51.119417364166672</v>
      </c>
      <c r="F75" s="140">
        <v>44.099080000000001</v>
      </c>
      <c r="G75" s="138"/>
    </row>
    <row r="76" spans="1:7" x14ac:dyDescent="0.25">
      <c r="A76" s="131">
        <f t="shared" si="3"/>
        <v>2019</v>
      </c>
      <c r="B76" s="134">
        <v>43617</v>
      </c>
      <c r="C76" s="135" t="e">
        <v>#N/A</v>
      </c>
      <c r="D76" s="141">
        <v>51.52778</v>
      </c>
      <c r="E76" s="140">
        <f t="shared" si="6"/>
        <v>51.119417364166672</v>
      </c>
      <c r="F76" s="140">
        <v>51.52778</v>
      </c>
      <c r="G76" s="138"/>
    </row>
    <row r="77" spans="1:7" x14ac:dyDescent="0.25">
      <c r="A77" s="131">
        <f t="shared" si="3"/>
        <v>2019</v>
      </c>
      <c r="B77" s="134">
        <v>43647</v>
      </c>
      <c r="C77" s="135" t="e">
        <v>#N/A</v>
      </c>
      <c r="D77" s="141">
        <v>61.819360000000003</v>
      </c>
      <c r="E77" s="140">
        <f t="shared" si="6"/>
        <v>51.119417364166672</v>
      </c>
      <c r="F77" s="140">
        <v>61.819360000000003</v>
      </c>
      <c r="G77" s="138"/>
    </row>
    <row r="78" spans="1:7" x14ac:dyDescent="0.25">
      <c r="A78" s="131">
        <f t="shared" si="3"/>
        <v>2019</v>
      </c>
      <c r="B78" s="134">
        <v>43678</v>
      </c>
      <c r="C78" s="135" t="e">
        <v>#N/A</v>
      </c>
      <c r="D78" s="141">
        <v>63.747819999999997</v>
      </c>
      <c r="E78" s="140">
        <f t="shared" si="6"/>
        <v>51.119417364166672</v>
      </c>
      <c r="F78" s="140">
        <v>63.747819999999997</v>
      </c>
      <c r="G78" s="138"/>
    </row>
    <row r="79" spans="1:7" x14ac:dyDescent="0.25">
      <c r="A79" s="131">
        <f t="shared" si="3"/>
        <v>2019</v>
      </c>
      <c r="B79" s="134">
        <v>43709</v>
      </c>
      <c r="C79" s="135" t="e">
        <v>#N/A</v>
      </c>
      <c r="D79" s="141">
        <v>49.0047</v>
      </c>
      <c r="E79" s="140">
        <f t="shared" si="6"/>
        <v>51.119417364166672</v>
      </c>
      <c r="F79" s="140">
        <v>49.0047</v>
      </c>
      <c r="G79" s="138"/>
    </row>
    <row r="80" spans="1:7" x14ac:dyDescent="0.25">
      <c r="A80" s="131">
        <f t="shared" si="3"/>
        <v>2019</v>
      </c>
      <c r="B80" s="134">
        <v>43739</v>
      </c>
      <c r="C80" s="135" t="e">
        <v>#N/A</v>
      </c>
      <c r="D80" s="141">
        <v>48.102530000000002</v>
      </c>
      <c r="E80" s="140">
        <f t="shared" si="6"/>
        <v>51.119417364166672</v>
      </c>
      <c r="F80" s="140">
        <v>48.102530000000002</v>
      </c>
      <c r="G80" s="138"/>
    </row>
    <row r="81" spans="1:7" x14ac:dyDescent="0.25">
      <c r="A81" s="131">
        <f t="shared" si="3"/>
        <v>2019</v>
      </c>
      <c r="B81" s="134">
        <v>43770</v>
      </c>
      <c r="C81" s="135" t="e">
        <v>#N/A</v>
      </c>
      <c r="D81" s="141">
        <v>45.682899999999997</v>
      </c>
      <c r="E81" s="140"/>
      <c r="F81" s="140">
        <v>45.682899999999997</v>
      </c>
      <c r="G81" s="138"/>
    </row>
    <row r="82" spans="1:7" x14ac:dyDescent="0.25">
      <c r="A82" s="131">
        <f t="shared" si="3"/>
        <v>2019</v>
      </c>
      <c r="B82" s="134">
        <v>43800</v>
      </c>
      <c r="C82" s="135" t="e">
        <v>#N/A</v>
      </c>
      <c r="D82" s="141">
        <v>54.695540000000001</v>
      </c>
      <c r="E82" s="140"/>
      <c r="F82" s="140">
        <v>54.695540000000001</v>
      </c>
      <c r="G82" s="138"/>
    </row>
    <row r="83" spans="1:7" x14ac:dyDescent="0.25">
      <c r="A83" s="131">
        <f t="shared" si="3"/>
        <v>2020</v>
      </c>
      <c r="B83" s="134">
        <v>43831</v>
      </c>
      <c r="C83" s="135" t="e">
        <v>#N/A</v>
      </c>
      <c r="D83" s="141">
        <v>61.02017</v>
      </c>
      <c r="E83" s="140"/>
      <c r="F83" s="140">
        <v>61.02017</v>
      </c>
      <c r="G83" s="138"/>
    </row>
    <row r="84" spans="1:7" x14ac:dyDescent="0.25">
      <c r="A84" s="131">
        <f t="shared" si="3"/>
        <v>2020</v>
      </c>
      <c r="B84" s="134">
        <v>43862</v>
      </c>
      <c r="C84" s="135" t="e">
        <v>#N/A</v>
      </c>
      <c r="D84" s="141">
        <v>51.391800000000003</v>
      </c>
      <c r="E84" s="140"/>
      <c r="F84" s="140">
        <v>51.391800000000003</v>
      </c>
      <c r="G84" s="138"/>
    </row>
    <row r="85" spans="1:7" x14ac:dyDescent="0.25">
      <c r="A85" s="131">
        <f t="shared" si="3"/>
        <v>2020</v>
      </c>
      <c r="B85" s="134">
        <v>43891</v>
      </c>
      <c r="C85" s="135" t="e">
        <v>#N/A</v>
      </c>
      <c r="D85" s="141">
        <v>44.535769999999999</v>
      </c>
      <c r="E85" s="140">
        <f t="shared" ref="E85:E92" si="7">AVERAGEIF($A$47:$A$108,A85,$F$47:$F$108)</f>
        <v>48.765540833333326</v>
      </c>
      <c r="F85" s="140">
        <v>44.535769999999999</v>
      </c>
      <c r="G85" s="138"/>
    </row>
    <row r="86" spans="1:7" x14ac:dyDescent="0.25">
      <c r="A86" s="131">
        <f t="shared" si="3"/>
        <v>2020</v>
      </c>
      <c r="B86" s="134">
        <v>43922</v>
      </c>
      <c r="C86" s="135" t="e">
        <v>#N/A</v>
      </c>
      <c r="D86" s="141">
        <v>36.987279999999998</v>
      </c>
      <c r="E86" s="140">
        <f t="shared" si="7"/>
        <v>48.765540833333326</v>
      </c>
      <c r="F86" s="140">
        <v>36.987279999999998</v>
      </c>
      <c r="G86" s="138"/>
    </row>
    <row r="87" spans="1:7" x14ac:dyDescent="0.25">
      <c r="A87" s="131">
        <f t="shared" si="3"/>
        <v>2020</v>
      </c>
      <c r="B87" s="134">
        <v>43952</v>
      </c>
      <c r="C87" s="135" t="e">
        <v>#N/A</v>
      </c>
      <c r="D87" s="141">
        <v>40.93085</v>
      </c>
      <c r="E87" s="140">
        <f t="shared" si="7"/>
        <v>48.765540833333326</v>
      </c>
      <c r="F87" s="140">
        <v>40.93085</v>
      </c>
      <c r="G87" s="138"/>
    </row>
    <row r="88" spans="1:7" x14ac:dyDescent="0.25">
      <c r="A88" s="131">
        <f t="shared" si="3"/>
        <v>2020</v>
      </c>
      <c r="B88" s="134">
        <v>43983</v>
      </c>
      <c r="C88" s="135" t="e">
        <v>#N/A</v>
      </c>
      <c r="D88" s="141">
        <v>48.391500000000001</v>
      </c>
      <c r="E88" s="140">
        <f t="shared" si="7"/>
        <v>48.765540833333326</v>
      </c>
      <c r="F88" s="140">
        <v>48.391500000000001</v>
      </c>
      <c r="G88" s="138"/>
    </row>
    <row r="89" spans="1:7" x14ac:dyDescent="0.25">
      <c r="A89" s="131">
        <f t="shared" si="3"/>
        <v>2020</v>
      </c>
      <c r="B89" s="134">
        <v>44013</v>
      </c>
      <c r="C89" s="135" t="e">
        <v>#N/A</v>
      </c>
      <c r="D89" s="141">
        <v>57.508809999999997</v>
      </c>
      <c r="E89" s="140">
        <f t="shared" si="7"/>
        <v>48.765540833333326</v>
      </c>
      <c r="F89" s="140">
        <v>57.508809999999997</v>
      </c>
      <c r="G89" s="138"/>
    </row>
    <row r="90" spans="1:7" x14ac:dyDescent="0.25">
      <c r="A90" s="131">
        <f t="shared" si="3"/>
        <v>2020</v>
      </c>
      <c r="B90" s="134">
        <v>44044</v>
      </c>
      <c r="C90" s="135" t="e">
        <v>#N/A</v>
      </c>
      <c r="D90" s="141">
        <v>59.330660000000002</v>
      </c>
      <c r="E90" s="140">
        <f t="shared" si="7"/>
        <v>48.765540833333326</v>
      </c>
      <c r="F90" s="140">
        <v>59.330660000000002</v>
      </c>
      <c r="G90" s="138"/>
    </row>
    <row r="91" spans="1:7" x14ac:dyDescent="0.25">
      <c r="A91" s="131">
        <f t="shared" si="3"/>
        <v>2020</v>
      </c>
      <c r="B91" s="134">
        <v>44075</v>
      </c>
      <c r="C91" s="135" t="e">
        <v>#N/A</v>
      </c>
      <c r="D91" s="141">
        <v>45.51632</v>
      </c>
      <c r="E91" s="140">
        <f t="shared" si="7"/>
        <v>48.765540833333326</v>
      </c>
      <c r="F91" s="140">
        <v>45.51632</v>
      </c>
      <c r="G91" s="138"/>
    </row>
    <row r="92" spans="1:7" x14ac:dyDescent="0.25">
      <c r="A92" s="131">
        <f t="shared" si="3"/>
        <v>2020</v>
      </c>
      <c r="B92" s="134">
        <v>44105</v>
      </c>
      <c r="C92" s="135" t="e">
        <v>#N/A</v>
      </c>
      <c r="D92" s="141">
        <v>44.743519999999997</v>
      </c>
      <c r="E92" s="140">
        <f t="shared" si="7"/>
        <v>48.765540833333326</v>
      </c>
      <c r="F92" s="140">
        <v>44.743519999999997</v>
      </c>
      <c r="G92" s="138"/>
    </row>
    <row r="93" spans="1:7" x14ac:dyDescent="0.25">
      <c r="A93" s="131">
        <f t="shared" si="3"/>
        <v>2020</v>
      </c>
      <c r="B93" s="134">
        <v>44136</v>
      </c>
      <c r="C93" s="135" t="e">
        <v>#N/A</v>
      </c>
      <c r="D93" s="141">
        <v>43.130240000000001</v>
      </c>
      <c r="E93" s="140"/>
      <c r="F93" s="140">
        <v>43.130240000000001</v>
      </c>
      <c r="G93" s="138"/>
    </row>
    <row r="94" spans="1:7" x14ac:dyDescent="0.25">
      <c r="A94" s="131">
        <f t="shared" si="3"/>
        <v>2020</v>
      </c>
      <c r="B94" s="134">
        <v>44166</v>
      </c>
      <c r="C94" s="135" t="e">
        <v>#N/A</v>
      </c>
      <c r="D94" s="141">
        <v>51.699570000000001</v>
      </c>
      <c r="E94" s="140"/>
      <c r="F94" s="140">
        <v>51.699570000000001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396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85" t="s">
        <v>62</v>
      </c>
      <c r="C25" s="585"/>
      <c r="D25" s="585"/>
      <c r="E25" s="585"/>
      <c r="F25" s="55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582</v>
      </c>
      <c r="D27" s="580"/>
      <c r="E27" s="580"/>
    </row>
    <row r="28" spans="1:11" x14ac:dyDescent="0.2">
      <c r="A28" s="5"/>
      <c r="B28" s="75" t="s">
        <v>525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4">
        <v>133.70472699999999</v>
      </c>
      <c r="C29" s="43">
        <f>+MIN($B$29,$B$41,$B$53,$B$65,$B$77)</f>
        <v>123.75735</v>
      </c>
      <c r="D29" s="43">
        <f>+MAX($B$29,$B$41,$B$53,$B$65,$B$77)</f>
        <v>187.203047</v>
      </c>
      <c r="E29" s="17">
        <f t="shared" ref="E29:E92" si="0">D29-C29</f>
        <v>63.445696999999996</v>
      </c>
      <c r="G29" s="43"/>
      <c r="H29" s="17"/>
    </row>
    <row r="30" spans="1:11" x14ac:dyDescent="0.2">
      <c r="A30" s="1"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v>41760</v>
      </c>
      <c r="B33" s="12">
        <v>136.92056299999999</v>
      </c>
      <c r="C33" s="43">
        <f>+MIN($B$33,$B$45,$B$57,$B$69,$B$81)</f>
        <v>128.483982</v>
      </c>
      <c r="D33" s="43">
        <f>+MAX($B$33,$B$45,$B$57,$B$69,$B$81)</f>
        <v>192.41693000000001</v>
      </c>
      <c r="E33" s="17">
        <f t="shared" si="0"/>
        <v>63.93294800000001</v>
      </c>
      <c r="G33" s="43"/>
      <c r="H33" s="17"/>
    </row>
    <row r="34" spans="1:8" x14ac:dyDescent="0.2">
      <c r="A34" s="1">
        <v>41791</v>
      </c>
      <c r="B34" s="12">
        <v>133.479434</v>
      </c>
      <c r="C34" s="43">
        <f>+MIN($B$34,$B$46,$B$58,$B$70,$B$82)</f>
        <v>121.55777999999999</v>
      </c>
      <c r="D34" s="43">
        <f>+MAX($B$34,$B$46,$B$58,$B$70,$B$82)</f>
        <v>182.086476</v>
      </c>
      <c r="E34" s="17">
        <f t="shared" si="0"/>
        <v>60.528696000000011</v>
      </c>
      <c r="G34" s="43"/>
      <c r="H34" s="17"/>
    </row>
    <row r="35" spans="1:8" x14ac:dyDescent="0.2">
      <c r="A35" s="1">
        <v>41821</v>
      </c>
      <c r="B35" s="12">
        <v>125.869913</v>
      </c>
      <c r="C35" s="43">
        <f>+MIN($B$35,$B$47,$B$59,$B$71,$B$83)</f>
        <v>110.822006</v>
      </c>
      <c r="D35" s="43">
        <f>+MAX($B$35,$B$47,$B$59,$B$71,$B$83)</f>
        <v>168.11860899999999</v>
      </c>
      <c r="E35" s="17">
        <f t="shared" si="0"/>
        <v>57.29660299999999</v>
      </c>
      <c r="G35" s="43"/>
      <c r="H35" s="17"/>
    </row>
    <row r="36" spans="1:8" x14ac:dyDescent="0.2">
      <c r="A36" s="1">
        <v>41852</v>
      </c>
      <c r="B36" s="12">
        <v>121.36913199999999</v>
      </c>
      <c r="C36" s="43">
        <f>+MIN($B$36,$B$48,$B$60,$B$72,$B$84)</f>
        <v>104.198053</v>
      </c>
      <c r="D36" s="43">
        <f>+MAX($B$36,$B$48,$B$60,$B$72,$B$84)</f>
        <v>158.908174</v>
      </c>
      <c r="E36" s="17">
        <f t="shared" si="0"/>
        <v>54.710121000000001</v>
      </c>
      <c r="G36" s="43"/>
      <c r="H36" s="17"/>
    </row>
    <row r="37" spans="1:8" x14ac:dyDescent="0.2">
      <c r="A37" s="1">
        <v>41883</v>
      </c>
      <c r="B37" s="12">
        <v>124.54611800000001</v>
      </c>
      <c r="C37" s="43">
        <f>+MIN($B$37,$B$49,$B$61,$B$73,$B$85)</f>
        <v>100.800591</v>
      </c>
      <c r="D37" s="43">
        <f>+MAX($B$37,$B$49,$B$61,$B$73,$B$85)</f>
        <v>162.108619</v>
      </c>
      <c r="E37" s="17">
        <f t="shared" si="0"/>
        <v>61.308028000000007</v>
      </c>
      <c r="G37" s="43"/>
      <c r="H37" s="17"/>
    </row>
    <row r="38" spans="1:8" x14ac:dyDescent="0.2">
      <c r="A38" s="1">
        <v>41913</v>
      </c>
      <c r="B38" s="12">
        <v>136.96425400000001</v>
      </c>
      <c r="C38" s="43">
        <f>+MIN($B$38,$B$50,$B$62,$B$74,$B$86)</f>
        <v>105.22973500000001</v>
      </c>
      <c r="D38" s="43">
        <f>+MAX($B$38,$B$50,$B$62,$B$74,$B$86)</f>
        <v>175.587987</v>
      </c>
      <c r="E38" s="17">
        <f t="shared" si="0"/>
        <v>70.358251999999993</v>
      </c>
      <c r="G38" s="43"/>
      <c r="H38" s="17"/>
    </row>
    <row r="39" spans="1:8" x14ac:dyDescent="0.2">
      <c r="A39" s="1">
        <v>41944</v>
      </c>
      <c r="B39" s="12">
        <v>142.59539599999999</v>
      </c>
      <c r="C39" s="43">
        <f>+MIN($B$39,$B$51,$B$63,$B$75,$B$87)</f>
        <v>104.34762600000001</v>
      </c>
      <c r="D39" s="43">
        <f>+MAX($B$39,$B$51,$B$63,$B$75,$B$87)</f>
        <v>188.594571</v>
      </c>
      <c r="E39" s="17">
        <f t="shared" si="0"/>
        <v>84.246944999999997</v>
      </c>
      <c r="G39" s="43"/>
      <c r="H39" s="17"/>
    </row>
    <row r="40" spans="1:8" x14ac:dyDescent="0.2">
      <c r="A40" s="1">
        <v>41974</v>
      </c>
      <c r="B40" s="12">
        <v>151.54845399999999</v>
      </c>
      <c r="C40" s="43">
        <f>+MIN($B$40,$B$52,$B$64,$B$76,$B$88)</f>
        <v>102.82195299999999</v>
      </c>
      <c r="D40" s="43">
        <f>+MAX($B$40,$B$52,$B$64,$B$76,$B$88)</f>
        <v>195.54803699999999</v>
      </c>
      <c r="E40" s="17">
        <f t="shared" si="0"/>
        <v>92.726084</v>
      </c>
      <c r="G40" s="43"/>
      <c r="H40" s="17"/>
    </row>
    <row r="41" spans="1:8" x14ac:dyDescent="0.2">
      <c r="A41" s="1">
        <v>42005</v>
      </c>
      <c r="B41" s="12">
        <v>154.389578</v>
      </c>
      <c r="C41" s="43">
        <f>+MIN($B$29,$B$41,$B$53,$B$65,$B$77)</f>
        <v>123.75735</v>
      </c>
      <c r="D41" s="43">
        <f>+MAX($B$29,$B$41,$B$53,$B$65,$B$77)</f>
        <v>187.203047</v>
      </c>
      <c r="E41" s="17">
        <f t="shared" si="0"/>
        <v>63.445696999999996</v>
      </c>
      <c r="G41" s="43"/>
      <c r="H41" s="17"/>
    </row>
    <row r="42" spans="1:8" x14ac:dyDescent="0.2">
      <c r="A42" s="1"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v>42125</v>
      </c>
      <c r="B45" s="12">
        <v>172.809335</v>
      </c>
      <c r="C45" s="43">
        <f>+MIN($B$33,$B$45,$B$57,$B$69,$B$81)</f>
        <v>128.483982</v>
      </c>
      <c r="D45" s="43">
        <f>+MAX($B$33,$B$45,$B$57,$B$69,$B$81)</f>
        <v>192.41693000000001</v>
      </c>
      <c r="E45" s="17">
        <f t="shared" si="0"/>
        <v>63.93294800000001</v>
      </c>
      <c r="G45" s="43"/>
      <c r="H45" s="17"/>
    </row>
    <row r="46" spans="1:8" x14ac:dyDescent="0.2">
      <c r="A46" s="1">
        <v>42156</v>
      </c>
      <c r="B46" s="12">
        <v>166.43659700000001</v>
      </c>
      <c r="C46" s="43">
        <f>+MIN($B$34,$B$46,$B$58,$B$70,$B$82)</f>
        <v>121.55777999999999</v>
      </c>
      <c r="D46" s="43">
        <f>+MAX($B$34,$B$46,$B$58,$B$70,$B$82)</f>
        <v>182.086476</v>
      </c>
      <c r="E46" s="17">
        <f t="shared" si="0"/>
        <v>60.528696000000011</v>
      </c>
      <c r="G46" s="43"/>
      <c r="H46" s="17"/>
    </row>
    <row r="47" spans="1:8" x14ac:dyDescent="0.2">
      <c r="A47" s="1">
        <v>42186</v>
      </c>
      <c r="B47" s="12">
        <v>157.93807699999999</v>
      </c>
      <c r="C47" s="43">
        <f>+MIN($B$35,$B$47,$B$59,$B$71,$B$83)</f>
        <v>110.822006</v>
      </c>
      <c r="D47" s="43">
        <f>+MAX($B$35,$B$47,$B$59,$B$71,$B$83)</f>
        <v>168.11860899999999</v>
      </c>
      <c r="E47" s="17">
        <f t="shared" si="0"/>
        <v>57.29660299999999</v>
      </c>
      <c r="G47" s="43"/>
      <c r="H47" s="17"/>
    </row>
    <row r="48" spans="1:8" x14ac:dyDescent="0.2">
      <c r="A48" s="1">
        <v>42217</v>
      </c>
      <c r="B48" s="12">
        <v>155.95185499999999</v>
      </c>
      <c r="C48" s="43">
        <f>+MIN($B$36,$B$48,$B$60,$B$72,$B$84)</f>
        <v>104.198053</v>
      </c>
      <c r="D48" s="43">
        <f>+MAX($B$36,$B$48,$B$60,$B$72,$B$84)</f>
        <v>158.908174</v>
      </c>
      <c r="E48" s="17">
        <f t="shared" si="0"/>
        <v>54.710121000000001</v>
      </c>
      <c r="G48" s="43"/>
      <c r="H48" s="17"/>
    </row>
    <row r="49" spans="1:8" x14ac:dyDescent="0.2">
      <c r="A49" s="1">
        <v>42248</v>
      </c>
      <c r="B49" s="12">
        <v>162.108619</v>
      </c>
      <c r="C49" s="43">
        <f>+MIN($B$37,$B$49,$B$61,$B$73,$B$85)</f>
        <v>100.800591</v>
      </c>
      <c r="D49" s="43">
        <f>+MAX($B$37,$B$49,$B$61,$B$73,$B$85)</f>
        <v>162.108619</v>
      </c>
      <c r="E49" s="17">
        <f t="shared" si="0"/>
        <v>61.308028000000007</v>
      </c>
      <c r="G49" s="43"/>
      <c r="H49" s="17"/>
    </row>
    <row r="50" spans="1:8" x14ac:dyDescent="0.2">
      <c r="A50" s="1">
        <v>42278</v>
      </c>
      <c r="B50" s="12">
        <v>175.587987</v>
      </c>
      <c r="C50" s="43">
        <f>+MIN($B$38,$B$50,$B$62,$B$74,$B$86)</f>
        <v>105.22973500000001</v>
      </c>
      <c r="D50" s="43">
        <f>+MAX($B$38,$B$50,$B$62,$B$74,$B$86)</f>
        <v>175.587987</v>
      </c>
      <c r="E50" s="17">
        <f t="shared" si="0"/>
        <v>70.358251999999993</v>
      </c>
      <c r="G50" s="43"/>
      <c r="H50" s="17"/>
    </row>
    <row r="51" spans="1:8" x14ac:dyDescent="0.2">
      <c r="A51" s="1">
        <v>42309</v>
      </c>
      <c r="B51" s="12">
        <v>188.594571</v>
      </c>
      <c r="C51" s="43">
        <f>+MIN($B$39,$B$51,$B$63,$B$75,$B$87)</f>
        <v>104.34762600000001</v>
      </c>
      <c r="D51" s="43">
        <f>+MAX($B$39,$B$51,$B$63,$B$75,$B$87)</f>
        <v>188.594571</v>
      </c>
      <c r="E51" s="17">
        <f t="shared" si="0"/>
        <v>84.246944999999997</v>
      </c>
      <c r="G51" s="43"/>
      <c r="H51" s="17"/>
    </row>
    <row r="52" spans="1:8" x14ac:dyDescent="0.2">
      <c r="A52" s="1">
        <v>42339</v>
      </c>
      <c r="B52" s="12">
        <v>195.54803699999999</v>
      </c>
      <c r="C52" s="43">
        <f>+MIN($B$40,$B$52,$B$64,$B$76,$B$88)</f>
        <v>102.82195299999999</v>
      </c>
      <c r="D52" s="43">
        <f>+MAX($B$40,$B$52,$B$64,$B$76,$B$88)</f>
        <v>195.54803699999999</v>
      </c>
      <c r="E52" s="17">
        <f t="shared" si="0"/>
        <v>92.726084</v>
      </c>
      <c r="G52" s="43"/>
      <c r="H52" s="17"/>
    </row>
    <row r="53" spans="1:8" x14ac:dyDescent="0.2">
      <c r="A53" s="1">
        <v>42370</v>
      </c>
      <c r="B53" s="12">
        <v>187.203047</v>
      </c>
      <c r="C53" s="43">
        <f>+MIN($B$29,$B$41,$B$53,$B$65,$B$77)</f>
        <v>123.75735</v>
      </c>
      <c r="D53" s="43">
        <f>+MAX($B$29,$B$41,$B$53,$B$65,$B$77)</f>
        <v>187.203047</v>
      </c>
      <c r="E53" s="17">
        <f t="shared" si="0"/>
        <v>63.445696999999996</v>
      </c>
      <c r="G53" s="43"/>
      <c r="H53" s="17"/>
    </row>
    <row r="54" spans="1:8" x14ac:dyDescent="0.2">
      <c r="A54" s="1"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v>42491</v>
      </c>
      <c r="B57" s="12">
        <v>192.41693000000001</v>
      </c>
      <c r="C57" s="43">
        <f>+MIN($B$33,$B$45,$B$57,$B$69,$B$81)</f>
        <v>128.483982</v>
      </c>
      <c r="D57" s="43">
        <f>+MAX($B$33,$B$45,$B$57,$B$69,$B$81)</f>
        <v>192.41693000000001</v>
      </c>
      <c r="E57" s="17">
        <f t="shared" si="0"/>
        <v>63.93294800000001</v>
      </c>
      <c r="G57" s="43"/>
      <c r="H57" s="17"/>
    </row>
    <row r="58" spans="1:8" x14ac:dyDescent="0.2">
      <c r="A58" s="1">
        <v>42522</v>
      </c>
      <c r="B58" s="12">
        <v>182.086476</v>
      </c>
      <c r="C58" s="43">
        <f>+MIN($B$34,$B$46,$B$58,$B$70,$B$82)</f>
        <v>121.55777999999999</v>
      </c>
      <c r="D58" s="43">
        <f>+MAX($B$34,$B$46,$B$58,$B$70,$B$82)</f>
        <v>182.086476</v>
      </c>
      <c r="E58" s="17">
        <f t="shared" si="0"/>
        <v>60.528696000000011</v>
      </c>
      <c r="G58" s="43"/>
      <c r="H58" s="17"/>
    </row>
    <row r="59" spans="1:8" x14ac:dyDescent="0.2">
      <c r="A59" s="1">
        <v>42552</v>
      </c>
      <c r="B59" s="12">
        <v>168.11860899999999</v>
      </c>
      <c r="C59" s="43">
        <f>+MIN($B$35,$B$47,$B$59,$B$71,$B$83)</f>
        <v>110.822006</v>
      </c>
      <c r="D59" s="43">
        <f>+MAX($B$35,$B$47,$B$59,$B$71,$B$83)</f>
        <v>168.11860899999999</v>
      </c>
      <c r="E59" s="17">
        <f t="shared" si="0"/>
        <v>57.29660299999999</v>
      </c>
      <c r="G59" s="43"/>
      <c r="H59" s="17"/>
    </row>
    <row r="60" spans="1:8" x14ac:dyDescent="0.2">
      <c r="A60" s="1">
        <v>42583</v>
      </c>
      <c r="B60" s="12">
        <v>158.908174</v>
      </c>
      <c r="C60" s="43">
        <f>+MIN($B$36,$B$48,$B$60,$B$72,$B$84)</f>
        <v>104.198053</v>
      </c>
      <c r="D60" s="43">
        <f>+MAX($B$36,$B$48,$B$60,$B$72,$B$84)</f>
        <v>158.908174</v>
      </c>
      <c r="E60" s="17">
        <f t="shared" si="0"/>
        <v>54.710121000000001</v>
      </c>
      <c r="G60" s="43"/>
      <c r="H60" s="17"/>
    </row>
    <row r="61" spans="1:8" x14ac:dyDescent="0.2">
      <c r="A61" s="1">
        <v>42614</v>
      </c>
      <c r="B61" s="12">
        <v>156.56690900000001</v>
      </c>
      <c r="C61" s="43">
        <f>+MIN($B$37,$B$49,$B$61,$B$73,$B$85)</f>
        <v>100.800591</v>
      </c>
      <c r="D61" s="43">
        <f>+MAX($B$37,$B$49,$B$61,$B$73,$B$85)</f>
        <v>162.108619</v>
      </c>
      <c r="E61" s="17">
        <f t="shared" si="0"/>
        <v>61.308028000000007</v>
      </c>
      <c r="G61" s="43"/>
      <c r="H61" s="17"/>
    </row>
    <row r="62" spans="1:8" x14ac:dyDescent="0.2">
      <c r="A62" s="1">
        <v>42644</v>
      </c>
      <c r="B62" s="12">
        <v>160.93226000000001</v>
      </c>
      <c r="C62" s="43">
        <f>+MIN($B$38,$B$50,$B$62,$B$74,$B$86)</f>
        <v>105.22973500000001</v>
      </c>
      <c r="D62" s="43">
        <f>+MAX($B$38,$B$50,$B$62,$B$74,$B$86)</f>
        <v>175.587987</v>
      </c>
      <c r="E62" s="17">
        <f t="shared" si="0"/>
        <v>70.358251999999993</v>
      </c>
      <c r="G62" s="43"/>
      <c r="H62" s="17"/>
    </row>
    <row r="63" spans="1:8" x14ac:dyDescent="0.2">
      <c r="A63" s="1">
        <v>42675</v>
      </c>
      <c r="B63" s="12">
        <v>170.27655799999999</v>
      </c>
      <c r="C63" s="43">
        <f>+MIN($B$39,$B$51,$B$63,$B$75,$B$87)</f>
        <v>104.34762600000001</v>
      </c>
      <c r="D63" s="43">
        <f>+MAX($B$39,$B$51,$B$63,$B$75,$B$87)</f>
        <v>188.594571</v>
      </c>
      <c r="E63" s="17">
        <f t="shared" si="0"/>
        <v>84.246944999999997</v>
      </c>
      <c r="G63" s="43"/>
      <c r="H63" s="17"/>
    </row>
    <row r="64" spans="1:8" x14ac:dyDescent="0.2">
      <c r="A64" s="1">
        <v>42705</v>
      </c>
      <c r="B64" s="12">
        <v>162.00901400000001</v>
      </c>
      <c r="C64" s="43">
        <f>+MIN($B$40,$B$52,$B$64,$B$76,$B$88)</f>
        <v>102.82195299999999</v>
      </c>
      <c r="D64" s="43">
        <f>+MAX($B$40,$B$52,$B$64,$B$76,$B$88)</f>
        <v>195.54803699999999</v>
      </c>
      <c r="E64" s="17">
        <f t="shared" si="0"/>
        <v>92.726084</v>
      </c>
      <c r="G64" s="43"/>
      <c r="H64" s="17"/>
    </row>
    <row r="65" spans="1:8" x14ac:dyDescent="0.2">
      <c r="A65" s="1">
        <v>42736</v>
      </c>
      <c r="B65" s="12">
        <v>156.21421000000001</v>
      </c>
      <c r="C65" s="43">
        <f>+MIN($B$29,$B$41,$B$53,$B$65,$B$77)</f>
        <v>123.75735</v>
      </c>
      <c r="D65" s="43">
        <f>+MAX($B$29,$B$41,$B$53,$B$65,$B$77)</f>
        <v>187.203047</v>
      </c>
      <c r="E65" s="17">
        <f t="shared" si="0"/>
        <v>63.445696999999996</v>
      </c>
      <c r="G65" s="43"/>
      <c r="H65" s="17"/>
    </row>
    <row r="66" spans="1:8" x14ac:dyDescent="0.2">
      <c r="A66" s="1"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v>42856</v>
      </c>
      <c r="B69" s="12">
        <v>162.54224199999999</v>
      </c>
      <c r="C69" s="43">
        <f>+MIN($B$33,$B$45,$B$57,$B$69,$B$81)</f>
        <v>128.483982</v>
      </c>
      <c r="D69" s="43">
        <f>+MAX($B$33,$B$45,$B$57,$B$69,$B$81)</f>
        <v>192.41693000000001</v>
      </c>
      <c r="E69" s="17">
        <f t="shared" si="0"/>
        <v>63.93294800000001</v>
      </c>
      <c r="G69" s="43"/>
      <c r="H69" s="17"/>
    </row>
    <row r="70" spans="1:8" x14ac:dyDescent="0.2">
      <c r="A70" s="1">
        <v>42887</v>
      </c>
      <c r="B70" s="12">
        <v>158.013959</v>
      </c>
      <c r="C70" s="43">
        <f>+MIN($B$34,$B$46,$B$58,$B$70,$B$82)</f>
        <v>121.55777999999999</v>
      </c>
      <c r="D70" s="43">
        <f>+MAX($B$34,$B$46,$B$58,$B$70,$B$82)</f>
        <v>182.086476</v>
      </c>
      <c r="E70" s="17">
        <f t="shared" si="0"/>
        <v>60.528696000000011</v>
      </c>
      <c r="G70" s="43"/>
      <c r="H70" s="17"/>
    </row>
    <row r="71" spans="1:8" x14ac:dyDescent="0.2">
      <c r="A71" s="1">
        <v>42917</v>
      </c>
      <c r="B71" s="12">
        <v>145.81148300000001</v>
      </c>
      <c r="C71" s="43">
        <f>+MIN($B$35,$B$47,$B$59,$B$71,$B$83)</f>
        <v>110.822006</v>
      </c>
      <c r="D71" s="43">
        <f>+MAX($B$35,$B$47,$B$59,$B$71,$B$83)</f>
        <v>168.11860899999999</v>
      </c>
      <c r="E71" s="17">
        <f t="shared" si="0"/>
        <v>57.29660299999999</v>
      </c>
      <c r="G71" s="43"/>
      <c r="H71" s="17"/>
    </row>
    <row r="72" spans="1:8" x14ac:dyDescent="0.2">
      <c r="A72" s="1">
        <v>42948</v>
      </c>
      <c r="B72" s="12">
        <v>141.204061</v>
      </c>
      <c r="C72" s="43">
        <f>+MIN($B$36,$B$48,$B$60,$B$72,$B$84)</f>
        <v>104.198053</v>
      </c>
      <c r="D72" s="43">
        <f>+MAX($B$36,$B$48,$B$60,$B$72,$B$84)</f>
        <v>158.908174</v>
      </c>
      <c r="E72" s="17">
        <f t="shared" si="0"/>
        <v>54.710121000000001</v>
      </c>
      <c r="G72" s="43"/>
      <c r="H72" s="17"/>
    </row>
    <row r="73" spans="1:8" x14ac:dyDescent="0.2">
      <c r="A73" s="1">
        <v>42979</v>
      </c>
      <c r="B73" s="12">
        <v>139.5712</v>
      </c>
      <c r="C73" s="43">
        <f>+MIN($B$37,$B$49,$B$61,$B$73,$B$85)</f>
        <v>100.800591</v>
      </c>
      <c r="D73" s="43">
        <f>+MAX($B$37,$B$49,$B$61,$B$73,$B$85)</f>
        <v>162.108619</v>
      </c>
      <c r="E73" s="17">
        <f t="shared" si="0"/>
        <v>61.308028000000007</v>
      </c>
      <c r="G73" s="43"/>
      <c r="H73" s="17"/>
    </row>
    <row r="74" spans="1:8" x14ac:dyDescent="0.2">
      <c r="A74" s="1">
        <v>43009</v>
      </c>
      <c r="B74" s="12">
        <v>141.46251899999999</v>
      </c>
      <c r="C74" s="43">
        <f>+MIN($B$38,$B$50,$B$62,$B$74,$B$86)</f>
        <v>105.22973500000001</v>
      </c>
      <c r="D74" s="43">
        <f>+MAX($B$38,$B$50,$B$62,$B$74,$B$86)</f>
        <v>175.587987</v>
      </c>
      <c r="E74" s="17">
        <f t="shared" si="0"/>
        <v>70.358251999999993</v>
      </c>
      <c r="G74" s="43"/>
      <c r="H74" s="17"/>
    </row>
    <row r="75" spans="1:8" x14ac:dyDescent="0.2">
      <c r="A75" s="1">
        <v>43040</v>
      </c>
      <c r="B75" s="12">
        <v>143.424037</v>
      </c>
      <c r="C75" s="43">
        <f>+MIN($B$39,$B$51,$B$63,$B$75,$B$87)</f>
        <v>104.34762600000001</v>
      </c>
      <c r="D75" s="43">
        <f>+MAX($B$39,$B$51,$B$63,$B$75,$B$87)</f>
        <v>188.594571</v>
      </c>
      <c r="E75" s="17">
        <f t="shared" si="0"/>
        <v>84.246944999999997</v>
      </c>
      <c r="G75" s="43"/>
      <c r="H75" s="17"/>
    </row>
    <row r="76" spans="1:8" x14ac:dyDescent="0.2">
      <c r="A76" s="1">
        <v>43070</v>
      </c>
      <c r="B76" s="12">
        <v>137.68714800000001</v>
      </c>
      <c r="C76" s="43">
        <f>+MIN($B$40,$B$52,$B$64,$B$76,$B$88)</f>
        <v>102.82195299999999</v>
      </c>
      <c r="D76" s="43">
        <f>+MAX($B$40,$B$52,$B$64,$B$76,$B$88)</f>
        <v>195.54803699999999</v>
      </c>
      <c r="E76" s="17">
        <f t="shared" si="0"/>
        <v>92.726084</v>
      </c>
      <c r="G76" s="43"/>
      <c r="H76" s="17"/>
    </row>
    <row r="77" spans="1:8" x14ac:dyDescent="0.2">
      <c r="A77" s="1">
        <v>43101</v>
      </c>
      <c r="B77" s="12">
        <v>123.75735</v>
      </c>
      <c r="C77" s="43">
        <f>+MIN($B$29,$B$41,$B$53,$B$65,$B$77)</f>
        <v>123.75735</v>
      </c>
      <c r="D77" s="43">
        <f>+MAX($B$29,$B$41,$B$53,$B$65,$B$77)</f>
        <v>187.203047</v>
      </c>
      <c r="E77" s="17">
        <f t="shared" si="0"/>
        <v>63.445696999999996</v>
      </c>
      <c r="G77" s="43"/>
      <c r="H77" s="17"/>
    </row>
    <row r="78" spans="1:8" x14ac:dyDescent="0.2">
      <c r="A78" s="1">
        <v>43132</v>
      </c>
      <c r="B78" s="12">
        <v>121.03462500000001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v>43160</v>
      </c>
      <c r="B79" s="12">
        <v>126.550271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v>43191</v>
      </c>
      <c r="B80" s="12">
        <v>129.09427700000001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v>43221</v>
      </c>
      <c r="B81" s="12">
        <v>128.483982</v>
      </c>
      <c r="C81" s="43">
        <f>+MIN($B$33,$B$45,$B$57,$B$69,$B$81)</f>
        <v>128.483982</v>
      </c>
      <c r="D81" s="43">
        <f>+MAX($B$33,$B$45,$B$57,$B$69,$B$81)</f>
        <v>192.41693000000001</v>
      </c>
      <c r="E81" s="17">
        <f t="shared" si="0"/>
        <v>63.93294800000001</v>
      </c>
      <c r="G81" s="43"/>
      <c r="H81" s="17"/>
    </row>
    <row r="82" spans="1:8" x14ac:dyDescent="0.2">
      <c r="A82" s="1">
        <v>43252</v>
      </c>
      <c r="B82" s="12">
        <v>121.55777999999999</v>
      </c>
      <c r="C82" s="43">
        <f>+MIN($B$34,$B$46,$B$58,$B$70,$B$82)</f>
        <v>121.55777999999999</v>
      </c>
      <c r="D82" s="43">
        <f>+MAX($B$34,$B$46,$B$58,$B$70,$B$82)</f>
        <v>182.086476</v>
      </c>
      <c r="E82" s="17">
        <f t="shared" si="0"/>
        <v>60.528696000000011</v>
      </c>
      <c r="G82" s="43"/>
      <c r="H82" s="17"/>
    </row>
    <row r="83" spans="1:8" x14ac:dyDescent="0.2">
      <c r="A83" s="1">
        <v>43282</v>
      </c>
      <c r="B83" s="12">
        <v>110.822006</v>
      </c>
      <c r="C83" s="43">
        <f>+MIN($B$35,$B$47,$B$59,$B$71,$B$83)</f>
        <v>110.822006</v>
      </c>
      <c r="D83" s="43">
        <f>+MAX($B$35,$B$47,$B$59,$B$71,$B$83)</f>
        <v>168.11860899999999</v>
      </c>
      <c r="E83" s="17">
        <f t="shared" si="0"/>
        <v>57.29660299999999</v>
      </c>
      <c r="G83" s="43"/>
      <c r="H83" s="17"/>
    </row>
    <row r="84" spans="1:8" x14ac:dyDescent="0.2">
      <c r="A84" s="1">
        <v>43313</v>
      </c>
      <c r="B84" s="12">
        <v>104.198053</v>
      </c>
      <c r="C84" s="43">
        <f>+MIN($B$36,$B$48,$B$60,$B$72,$B$84)</f>
        <v>104.198053</v>
      </c>
      <c r="D84" s="43">
        <f>+MAX($B$36,$B$48,$B$60,$B$72,$B$84)</f>
        <v>158.908174</v>
      </c>
      <c r="E84" s="17">
        <f t="shared" si="0"/>
        <v>54.710121000000001</v>
      </c>
      <c r="G84" s="43"/>
      <c r="H84" s="17"/>
    </row>
    <row r="85" spans="1:8" x14ac:dyDescent="0.2">
      <c r="A85" s="1">
        <v>43344</v>
      </c>
      <c r="B85" s="12">
        <v>100.800591</v>
      </c>
      <c r="C85" s="43">
        <f>+MIN($B$37,$B$49,$B$61,$B$73,$B$85)</f>
        <v>100.800591</v>
      </c>
      <c r="D85" s="43">
        <f>+MAX($B$37,$B$49,$B$61,$B$73,$B$85)</f>
        <v>162.108619</v>
      </c>
      <c r="E85" s="17">
        <f t="shared" si="0"/>
        <v>61.308028000000007</v>
      </c>
      <c r="G85" s="43"/>
      <c r="H85" s="17"/>
    </row>
    <row r="86" spans="1:8" x14ac:dyDescent="0.2">
      <c r="A86" s="1">
        <v>43374</v>
      </c>
      <c r="B86" s="12">
        <v>105.22973500000001</v>
      </c>
      <c r="C86" s="43">
        <f>+MIN($B$38,$B$50,$B$62,$B$74,$B$86)</f>
        <v>105.22973500000001</v>
      </c>
      <c r="D86" s="43">
        <f>+MAX($B$38,$B$50,$B$62,$B$74,$B$86)</f>
        <v>175.587987</v>
      </c>
      <c r="E86" s="17">
        <f t="shared" si="0"/>
        <v>70.358251999999993</v>
      </c>
      <c r="G86" s="43"/>
      <c r="H86" s="17"/>
    </row>
    <row r="87" spans="1:8" x14ac:dyDescent="0.2">
      <c r="A87" s="1">
        <v>43405</v>
      </c>
      <c r="B87" s="12">
        <v>104.34762600000001</v>
      </c>
      <c r="C87" s="43">
        <f>+MIN($B$39,$B$51,$B$63,$B$75,$B$87)</f>
        <v>104.34762600000001</v>
      </c>
      <c r="D87" s="43">
        <f>+MAX($B$39,$B$51,$B$63,$B$75,$B$87)</f>
        <v>188.594571</v>
      </c>
      <c r="E87" s="17">
        <f t="shared" si="0"/>
        <v>84.246944999999997</v>
      </c>
      <c r="G87" s="43"/>
      <c r="H87" s="17"/>
    </row>
    <row r="88" spans="1:8" x14ac:dyDescent="0.2">
      <c r="A88" s="1">
        <v>43435</v>
      </c>
      <c r="B88" s="12">
        <v>102.82195299999999</v>
      </c>
      <c r="C88" s="43">
        <f>+MIN($B$40,$B$52,$B$64,$B$76,$B$88)</f>
        <v>102.82195299999999</v>
      </c>
      <c r="D88" s="43">
        <f>+MAX($B$40,$B$52,$B$64,$B$76,$B$88)</f>
        <v>195.54803699999999</v>
      </c>
      <c r="E88" s="17">
        <f t="shared" si="0"/>
        <v>92.726084</v>
      </c>
      <c r="G88" s="43"/>
      <c r="H88" s="17"/>
    </row>
    <row r="89" spans="1:8" x14ac:dyDescent="0.2">
      <c r="A89" s="1">
        <v>43466</v>
      </c>
      <c r="B89" s="12">
        <v>97.815910000000002</v>
      </c>
      <c r="C89" s="43">
        <f>+MIN($B$29,$B$41,$B$53,$B$65,$B$77)</f>
        <v>123.75735</v>
      </c>
      <c r="D89" s="43">
        <f>+MAX($B$29,$B$41,$B$53,$B$65,$B$77)</f>
        <v>187.203047</v>
      </c>
      <c r="E89" s="17">
        <f t="shared" si="0"/>
        <v>63.445696999999996</v>
      </c>
      <c r="G89" s="43"/>
      <c r="H89" s="17"/>
    </row>
    <row r="90" spans="1:8" x14ac:dyDescent="0.2">
      <c r="A90" s="1">
        <v>43497</v>
      </c>
      <c r="B90" s="12">
        <v>97.036190000000005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v>43525</v>
      </c>
      <c r="B91" s="12">
        <v>102.6551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v>43556</v>
      </c>
      <c r="B92" s="12">
        <v>103.18519999999999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v>43586</v>
      </c>
      <c r="B93" s="12">
        <v>104.831</v>
      </c>
      <c r="C93" s="43">
        <f>+MIN($B$33,$B$45,$B$57,$B$69,$B$81)</f>
        <v>128.483982</v>
      </c>
      <c r="D93" s="43">
        <f>+MAX($B$33,$B$45,$B$57,$B$69,$B$81)</f>
        <v>192.41693000000001</v>
      </c>
      <c r="E93" s="17">
        <f t="shared" ref="E93:E112" si="1">D93-C93</f>
        <v>63.93294800000001</v>
      </c>
      <c r="G93" s="43"/>
      <c r="H93" s="17"/>
    </row>
    <row r="94" spans="1:8" x14ac:dyDescent="0.2">
      <c r="A94" s="1">
        <v>43617</v>
      </c>
      <c r="B94" s="12">
        <v>99.954430000000002</v>
      </c>
      <c r="C94" s="43">
        <f>+MIN($B$34,$B$46,$B$58,$B$70,$B$82)</f>
        <v>121.55777999999999</v>
      </c>
      <c r="D94" s="43">
        <f>+MAX($B$34,$B$46,$B$58,$B$70,$B$82)</f>
        <v>182.086476</v>
      </c>
      <c r="E94" s="17">
        <f t="shared" si="1"/>
        <v>60.528696000000011</v>
      </c>
      <c r="G94" s="43"/>
      <c r="H94" s="17"/>
    </row>
    <row r="95" spans="1:8" x14ac:dyDescent="0.2">
      <c r="A95" s="1">
        <v>43647</v>
      </c>
      <c r="B95" s="12">
        <v>98.513739999999999</v>
      </c>
      <c r="C95" s="43">
        <f>+MIN($B$35,$B$47,$B$59,$B$71,$B$83)</f>
        <v>110.822006</v>
      </c>
      <c r="D95" s="43">
        <f>+MAX($B$35,$B$47,$B$59,$B$71,$B$83)</f>
        <v>168.11860899999999</v>
      </c>
      <c r="E95" s="17">
        <f t="shared" si="1"/>
        <v>57.29660299999999</v>
      </c>
      <c r="G95" s="43"/>
      <c r="H95" s="17"/>
    </row>
    <row r="96" spans="1:8" x14ac:dyDescent="0.2">
      <c r="A96" s="1">
        <v>43678</v>
      </c>
      <c r="B96" s="12">
        <v>96.581549999999993</v>
      </c>
      <c r="C96" s="43">
        <f>+MIN($B$36,$B$48,$B$60,$B$72,$B$84)</f>
        <v>104.198053</v>
      </c>
      <c r="D96" s="43">
        <f>+MAX($B$36,$B$48,$B$60,$B$72,$B$84)</f>
        <v>158.908174</v>
      </c>
      <c r="E96" s="17">
        <f t="shared" si="1"/>
        <v>54.710121000000001</v>
      </c>
      <c r="G96" s="43"/>
      <c r="H96" s="17"/>
    </row>
    <row r="97" spans="1:8" x14ac:dyDescent="0.2">
      <c r="A97" s="1">
        <v>43709</v>
      </c>
      <c r="B97" s="12">
        <v>94.662570000000002</v>
      </c>
      <c r="C97" s="43">
        <f>+MIN($B$37,$B$49,$B$61,$B$73,$B$85)</f>
        <v>100.800591</v>
      </c>
      <c r="D97" s="43">
        <f>+MAX($B$37,$B$49,$B$61,$B$73,$B$85)</f>
        <v>162.108619</v>
      </c>
      <c r="E97" s="17">
        <f t="shared" si="1"/>
        <v>61.308028000000007</v>
      </c>
      <c r="G97" s="43"/>
      <c r="H97" s="17"/>
    </row>
    <row r="98" spans="1:8" x14ac:dyDescent="0.2">
      <c r="A98" s="1">
        <v>43739</v>
      </c>
      <c r="B98" s="12">
        <v>99.360609999999994</v>
      </c>
      <c r="C98" s="43">
        <f>+MIN($B$38,$B$50,$B$62,$B$74,$B$86)</f>
        <v>105.22973500000001</v>
      </c>
      <c r="D98" s="43">
        <f>+MAX($B$38,$B$50,$B$62,$B$74,$B$86)</f>
        <v>175.587987</v>
      </c>
      <c r="E98" s="17">
        <f t="shared" si="1"/>
        <v>70.358251999999993</v>
      </c>
      <c r="G98" s="43"/>
      <c r="H98" s="17"/>
    </row>
    <row r="99" spans="1:8" x14ac:dyDescent="0.2">
      <c r="A99" s="1">
        <v>43770</v>
      </c>
      <c r="B99" s="12">
        <v>104.07129999999999</v>
      </c>
      <c r="C99" s="43">
        <f>+MIN($B$39,$B$51,$B$63,$B$75,$B$87)</f>
        <v>104.34762600000001</v>
      </c>
      <c r="D99" s="43">
        <f>+MAX($B$39,$B$51,$B$63,$B$75,$B$87)</f>
        <v>188.594571</v>
      </c>
      <c r="E99" s="17">
        <f t="shared" si="1"/>
        <v>84.246944999999997</v>
      </c>
      <c r="G99" s="43"/>
      <c r="H99" s="17"/>
    </row>
    <row r="100" spans="1:8" x14ac:dyDescent="0.2">
      <c r="A100" s="1">
        <v>43800</v>
      </c>
      <c r="B100" s="12">
        <v>102.7492</v>
      </c>
      <c r="C100" s="43">
        <f>+MIN($B$40,$B$52,$B$64,$B$76,$B$88)</f>
        <v>102.82195299999999</v>
      </c>
      <c r="D100" s="43">
        <f>+MAX($B$40,$B$52,$B$64,$B$76,$B$88)</f>
        <v>195.54803699999999</v>
      </c>
      <c r="E100" s="17">
        <f t="shared" si="1"/>
        <v>92.726084</v>
      </c>
      <c r="G100" s="43"/>
      <c r="H100" s="17"/>
    </row>
    <row r="101" spans="1:8" x14ac:dyDescent="0.2">
      <c r="A101" s="1">
        <v>43831</v>
      </c>
      <c r="B101" s="12">
        <v>97.767189999999999</v>
      </c>
      <c r="C101" s="43">
        <f>+MIN($B$29,$B$41,$B$53,$B$65,$B$77)</f>
        <v>123.75735</v>
      </c>
      <c r="D101" s="17">
        <f>+MAX($B$29,$B$41,$B$53,$B$65,$B$77)</f>
        <v>187.203047</v>
      </c>
      <c r="E101" s="17">
        <f t="shared" si="1"/>
        <v>63.445696999999996</v>
      </c>
      <c r="G101" s="43"/>
      <c r="H101" s="17"/>
    </row>
    <row r="102" spans="1:8" x14ac:dyDescent="0.2">
      <c r="A102" s="1">
        <v>43862</v>
      </c>
      <c r="B102" s="12">
        <v>95.829059999999998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v>43891</v>
      </c>
      <c r="B103" s="12">
        <v>103.9606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v>43922</v>
      </c>
      <c r="B104" s="12">
        <v>104.40819999999999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v>43952</v>
      </c>
      <c r="B105" s="12">
        <v>105.8617</v>
      </c>
      <c r="C105" s="43">
        <f>+MIN($B$33,$B$45,$B$57,$B$69,$B$81)</f>
        <v>128.483982</v>
      </c>
      <c r="D105" s="17">
        <f>+MAX($B$33,$B$45,$B$57,$B$69,$B$81)</f>
        <v>192.41693000000001</v>
      </c>
      <c r="E105" s="17">
        <f t="shared" si="1"/>
        <v>63.93294800000001</v>
      </c>
      <c r="G105" s="43"/>
      <c r="H105" s="17"/>
    </row>
    <row r="106" spans="1:8" x14ac:dyDescent="0.2">
      <c r="A106" s="1">
        <v>43983</v>
      </c>
      <c r="B106" s="12">
        <v>101.00020000000001</v>
      </c>
      <c r="C106" s="43">
        <f>+MIN($B$34,$B$46,$B$58,$B$70,$B$82)</f>
        <v>121.55777999999999</v>
      </c>
      <c r="D106" s="17">
        <f>+MAX($B$34,$B$46,$B$58,$B$70,$B$82)</f>
        <v>182.086476</v>
      </c>
      <c r="E106" s="17">
        <f t="shared" si="1"/>
        <v>60.528696000000011</v>
      </c>
      <c r="G106" s="43"/>
      <c r="H106" s="17"/>
    </row>
    <row r="107" spans="1:8" x14ac:dyDescent="0.2">
      <c r="A107" s="1">
        <v>44013</v>
      </c>
      <c r="B107" s="12">
        <v>98.324929999999995</v>
      </c>
      <c r="C107" s="43">
        <f>+MIN($B$35,$B$47,$B$59,$B$71,$B$83)</f>
        <v>110.822006</v>
      </c>
      <c r="D107" s="17">
        <f>+MAX($B$35,$B$47,$B$59,$B$71,$B$83)</f>
        <v>168.11860899999999</v>
      </c>
      <c r="E107" s="17">
        <f t="shared" si="1"/>
        <v>57.29660299999999</v>
      </c>
      <c r="G107" s="43"/>
      <c r="H107" s="17"/>
    </row>
    <row r="108" spans="1:8" x14ac:dyDescent="0.2">
      <c r="A108" s="1">
        <v>44044</v>
      </c>
      <c r="B108" s="12">
        <v>95.400970000000001</v>
      </c>
      <c r="C108" s="43">
        <f>+MIN($B$36,$B$48,$B$60,$B$72,$B$84)</f>
        <v>104.198053</v>
      </c>
      <c r="D108" s="17">
        <f>+MAX($B$36,$B$48,$B$60,$B$72,$B$84)</f>
        <v>158.908174</v>
      </c>
      <c r="E108" s="17">
        <f t="shared" si="1"/>
        <v>54.710121000000001</v>
      </c>
      <c r="G108" s="43"/>
      <c r="H108" s="17"/>
    </row>
    <row r="109" spans="1:8" x14ac:dyDescent="0.2">
      <c r="A109" s="1">
        <v>44075</v>
      </c>
      <c r="B109" s="12">
        <v>93.991849999999999</v>
      </c>
      <c r="C109" s="43">
        <f>+MIN($B$37,$B$49,$B$61,$B$73,$B$85)</f>
        <v>100.800591</v>
      </c>
      <c r="D109" s="17">
        <f>+MAX($B$37,$B$49,$B$61,$B$73,$B$85)</f>
        <v>162.108619</v>
      </c>
      <c r="E109" s="17">
        <f t="shared" si="1"/>
        <v>61.308028000000007</v>
      </c>
      <c r="G109" s="43"/>
      <c r="H109" s="17"/>
    </row>
    <row r="110" spans="1:8" x14ac:dyDescent="0.2">
      <c r="A110" s="1">
        <v>44105</v>
      </c>
      <c r="B110" s="12">
        <v>98.953400000000002</v>
      </c>
      <c r="C110" s="43">
        <f>+MIN($B$38,$B$50,$B$62,$B$74,$B$86)</f>
        <v>105.22973500000001</v>
      </c>
      <c r="D110" s="17">
        <f>+MAX($B$38,$B$50,$B$62,$B$74,$B$86)</f>
        <v>175.587987</v>
      </c>
      <c r="E110" s="17">
        <f t="shared" si="1"/>
        <v>70.358251999999993</v>
      </c>
      <c r="G110" s="43"/>
      <c r="H110" s="17"/>
    </row>
    <row r="111" spans="1:8" x14ac:dyDescent="0.2">
      <c r="A111" s="1">
        <v>44136</v>
      </c>
      <c r="B111" s="12">
        <v>104.1793</v>
      </c>
      <c r="C111" s="43">
        <f>+MIN($B$39,$B$51,$B$63,$B$75,$B$87)</f>
        <v>104.34762600000001</v>
      </c>
      <c r="D111" s="17">
        <f>+MAX($B$39,$B$51,$B$63,$B$75,$B$87)</f>
        <v>188.594571</v>
      </c>
      <c r="E111" s="17">
        <f t="shared" si="1"/>
        <v>84.246944999999997</v>
      </c>
      <c r="G111" s="43"/>
      <c r="H111" s="17"/>
    </row>
    <row r="112" spans="1:8" x14ac:dyDescent="0.2">
      <c r="A112" s="65">
        <v>44166</v>
      </c>
      <c r="B112" s="71">
        <v>102.38</v>
      </c>
      <c r="C112" s="70">
        <f>+MIN($B$40,$B$52,$B$64,$B$76,$B$88)</f>
        <v>102.82195299999999</v>
      </c>
      <c r="D112" s="69">
        <f>+MAX($B$40,$B$52,$B$64,$B$76,$B$88)</f>
        <v>195.54803699999999</v>
      </c>
      <c r="E112" s="69">
        <f t="shared" si="1"/>
        <v>92.726084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62</v>
      </c>
      <c r="B117">
        <v>0</v>
      </c>
    </row>
    <row r="118" spans="1:2" x14ac:dyDescent="0.2">
      <c r="A118" s="17">
        <v>62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287</v>
      </c>
      <c r="R6" s="234" t="s">
        <v>291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288</v>
      </c>
      <c r="R7" s="235" t="s">
        <v>292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480</v>
      </c>
      <c r="R8" s="235" t="s">
        <v>293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483</v>
      </c>
      <c r="R9" s="235" t="s">
        <v>484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290</v>
      </c>
      <c r="R10" s="235" t="s">
        <v>294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5" t="s">
        <v>526</v>
      </c>
      <c r="R11" s="216" t="s">
        <v>285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83</v>
      </c>
      <c r="D24" s="572"/>
      <c r="E24" s="572"/>
      <c r="F24" s="572"/>
      <c r="G24" s="572"/>
      <c r="H24" s="32"/>
      <c r="I24" s="572" t="s">
        <v>191</v>
      </c>
      <c r="J24" s="572"/>
      <c r="K24" s="572"/>
      <c r="L24" s="572"/>
    </row>
    <row r="25" spans="1:12" x14ac:dyDescent="0.25">
      <c r="A25" s="9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B26" s="142" t="s">
        <v>287</v>
      </c>
      <c r="C26" s="390">
        <v>3855.3501448000002</v>
      </c>
      <c r="D26" s="390">
        <v>3777.1171017000001</v>
      </c>
      <c r="E26" s="390">
        <v>4011.9803457999997</v>
      </c>
      <c r="F26" s="390">
        <v>3862.5417545</v>
      </c>
      <c r="G26" s="390">
        <v>3905.3191421000001</v>
      </c>
      <c r="H26" s="11"/>
      <c r="I26" s="17">
        <f t="shared" ref="I26:L29" si="0">D26-C26</f>
        <v>-78.233043100000032</v>
      </c>
      <c r="J26" s="17">
        <f t="shared" si="0"/>
        <v>234.86324409999952</v>
      </c>
      <c r="K26" s="17">
        <f t="shared" si="0"/>
        <v>-149.43859129999964</v>
      </c>
      <c r="L26" s="17">
        <f t="shared" si="0"/>
        <v>42.777387600000111</v>
      </c>
    </row>
    <row r="27" spans="1:12" x14ac:dyDescent="0.25">
      <c r="B27" s="142" t="s">
        <v>288</v>
      </c>
      <c r="C27" s="17">
        <v>2668.6207130000003</v>
      </c>
      <c r="D27" s="17">
        <v>2696.7066986</v>
      </c>
      <c r="E27" s="17">
        <v>2611.1684799999998</v>
      </c>
      <c r="F27" s="17">
        <v>2624.6378952</v>
      </c>
      <c r="G27" s="17">
        <v>2612.742776</v>
      </c>
      <c r="H27" s="11"/>
      <c r="I27" s="17">
        <f t="shared" si="0"/>
        <v>28.085985599999731</v>
      </c>
      <c r="J27" s="17">
        <f t="shared" si="0"/>
        <v>-85.538218600000164</v>
      </c>
      <c r="K27" s="17">
        <f t="shared" si="0"/>
        <v>13.469415200000185</v>
      </c>
      <c r="L27" s="17">
        <f t="shared" si="0"/>
        <v>-11.895119199999954</v>
      </c>
    </row>
    <row r="28" spans="1:12" x14ac:dyDescent="0.25">
      <c r="A28"/>
      <c r="B28" s="142" t="s">
        <v>289</v>
      </c>
      <c r="C28" s="17">
        <v>3755.9789505980002</v>
      </c>
      <c r="D28" s="17">
        <v>3727.1514709070002</v>
      </c>
      <c r="E28" s="17">
        <v>3793.0927965879996</v>
      </c>
      <c r="F28" s="17">
        <v>3763.5775826940003</v>
      </c>
      <c r="G28" s="17">
        <v>3780.8141974959999</v>
      </c>
      <c r="H28" s="11"/>
      <c r="I28" s="17">
        <f t="shared" si="0"/>
        <v>-28.827479691000008</v>
      </c>
      <c r="J28" s="17">
        <f t="shared" si="0"/>
        <v>65.941325680999398</v>
      </c>
      <c r="K28" s="17">
        <f t="shared" si="0"/>
        <v>-29.515213893999316</v>
      </c>
      <c r="L28" s="17">
        <f t="shared" si="0"/>
        <v>17.236614801999622</v>
      </c>
    </row>
    <row r="29" spans="1:12" x14ac:dyDescent="0.25">
      <c r="B29" s="142" t="s">
        <v>290</v>
      </c>
      <c r="C29" s="69">
        <v>382.08851598999996</v>
      </c>
      <c r="D29" s="69">
        <v>378.83875261999998</v>
      </c>
      <c r="E29" s="69">
        <v>385.45531326999998</v>
      </c>
      <c r="F29" s="69">
        <v>383.64644492000002</v>
      </c>
      <c r="G29" s="69">
        <v>392.4364918</v>
      </c>
      <c r="H29" s="72"/>
      <c r="I29" s="69">
        <f t="shared" si="0"/>
        <v>-3.2497633699999824</v>
      </c>
      <c r="J29" s="69">
        <f t="shared" si="0"/>
        <v>6.6165606499999967</v>
      </c>
      <c r="K29" s="69">
        <f t="shared" si="0"/>
        <v>-1.8088683499999547</v>
      </c>
      <c r="L29" s="69">
        <f t="shared" si="0"/>
        <v>8.7900468799999771</v>
      </c>
    </row>
    <row r="30" spans="1:12" x14ac:dyDescent="0.25">
      <c r="B30" s="536" t="s">
        <v>526</v>
      </c>
      <c r="C30" s="11">
        <v>10662.038323999999</v>
      </c>
      <c r="D30" s="11">
        <v>10579.814023999999</v>
      </c>
      <c r="E30" s="11">
        <v>10801.696936</v>
      </c>
      <c r="F30" s="11">
        <v>10634.403614999999</v>
      </c>
      <c r="G30" s="11">
        <v>10691.313612</v>
      </c>
      <c r="H30" s="537" t="s">
        <v>457</v>
      </c>
      <c r="I30" s="17">
        <f t="shared" ref="I30" si="1">D30-C30</f>
        <v>-82.224299999999857</v>
      </c>
      <c r="J30" s="17">
        <f t="shared" ref="J30" si="2">E30-D30</f>
        <v>221.88291200000094</v>
      </c>
      <c r="K30" s="17">
        <f t="shared" ref="K30" si="3">F30-E30</f>
        <v>-167.29332100000101</v>
      </c>
      <c r="L30" s="17">
        <f t="shared" ref="L30" si="4">G30-F30</f>
        <v>56.909997000000658</v>
      </c>
    </row>
    <row r="31" spans="1:12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286</v>
      </c>
      <c r="D34" s="147" t="s">
        <v>242</v>
      </c>
      <c r="E34" s="472" t="s">
        <v>241</v>
      </c>
      <c r="F34" s="472" t="s">
        <v>498</v>
      </c>
    </row>
    <row r="35" spans="1:7" x14ac:dyDescent="0.25">
      <c r="A35" s="147">
        <f t="shared" ref="A35:A46" si="5">YEAR(B35)</f>
        <v>2016</v>
      </c>
      <c r="B35" s="447">
        <v>42370</v>
      </c>
      <c r="C35" s="533">
        <v>10735.82944</v>
      </c>
      <c r="D35" s="391" t="e">
        <v>#N/A</v>
      </c>
      <c r="E35" s="484"/>
      <c r="F35" s="484">
        <v>10735.82944</v>
      </c>
      <c r="G35" s="138"/>
    </row>
    <row r="36" spans="1:7" x14ac:dyDescent="0.25">
      <c r="A36" s="147">
        <f t="shared" si="5"/>
        <v>2016</v>
      </c>
      <c r="B36" s="447">
        <v>42401</v>
      </c>
      <c r="C36" s="533">
        <v>10616.690930000001</v>
      </c>
      <c r="D36" s="391" t="e">
        <v>#N/A</v>
      </c>
      <c r="E36" s="534">
        <f t="shared" ref="E36:E45" si="6">AVERAGEIF($A$35:$A$46,A36,$F$35:$F$46)</f>
        <v>10659.967325166666</v>
      </c>
      <c r="F36" s="484">
        <v>10616.690930000001</v>
      </c>
      <c r="G36" s="138"/>
    </row>
    <row r="37" spans="1:7" x14ac:dyDescent="0.25">
      <c r="A37" s="147">
        <f t="shared" si="5"/>
        <v>2016</v>
      </c>
      <c r="B37" s="447">
        <v>42430</v>
      </c>
      <c r="C37" s="533">
        <v>9593.1623380000001</v>
      </c>
      <c r="D37" s="391" t="e">
        <v>#N/A</v>
      </c>
      <c r="E37" s="534">
        <f t="shared" si="6"/>
        <v>10659.967325166666</v>
      </c>
      <c r="F37" s="484">
        <v>9593.1623380000001</v>
      </c>
      <c r="G37" s="138"/>
    </row>
    <row r="38" spans="1:7" x14ac:dyDescent="0.25">
      <c r="A38" s="147">
        <f t="shared" si="5"/>
        <v>2016</v>
      </c>
      <c r="B38" s="447">
        <v>42461</v>
      </c>
      <c r="C38" s="533">
        <v>9347.2501539999994</v>
      </c>
      <c r="D38" s="391" t="e">
        <v>#N/A</v>
      </c>
      <c r="E38" s="534">
        <f t="shared" si="6"/>
        <v>10659.967325166666</v>
      </c>
      <c r="F38" s="484">
        <v>9347.2501539999994</v>
      </c>
      <c r="G38" s="138"/>
    </row>
    <row r="39" spans="1:7" x14ac:dyDescent="0.25">
      <c r="A39" s="147">
        <f t="shared" si="5"/>
        <v>2016</v>
      </c>
      <c r="B39" s="447">
        <v>42491</v>
      </c>
      <c r="C39" s="533">
        <v>9551.1917690000009</v>
      </c>
      <c r="D39" s="391" t="e">
        <v>#N/A</v>
      </c>
      <c r="E39" s="534">
        <f t="shared" si="6"/>
        <v>10659.967325166666</v>
      </c>
      <c r="F39" s="484">
        <v>9551.1917690000009</v>
      </c>
      <c r="G39" s="138"/>
    </row>
    <row r="40" spans="1:7" x14ac:dyDescent="0.25">
      <c r="A40" s="147">
        <f t="shared" si="5"/>
        <v>2016</v>
      </c>
      <c r="B40" s="447">
        <v>42522</v>
      </c>
      <c r="C40" s="533">
        <v>11387.90897</v>
      </c>
      <c r="D40" s="391" t="e">
        <v>#N/A</v>
      </c>
      <c r="E40" s="534">
        <f t="shared" si="6"/>
        <v>10659.967325166666</v>
      </c>
      <c r="F40" s="484">
        <v>11387.90897</v>
      </c>
      <c r="G40" s="138"/>
    </row>
    <row r="41" spans="1:7" x14ac:dyDescent="0.25">
      <c r="A41" s="147">
        <f t="shared" si="5"/>
        <v>2016</v>
      </c>
      <c r="B41" s="447">
        <v>42552</v>
      </c>
      <c r="C41" s="533">
        <v>12410.94657</v>
      </c>
      <c r="D41" s="391" t="e">
        <v>#N/A</v>
      </c>
      <c r="E41" s="534">
        <f t="shared" si="6"/>
        <v>10659.967325166666</v>
      </c>
      <c r="F41" s="484">
        <v>12410.94657</v>
      </c>
      <c r="G41" s="138"/>
    </row>
    <row r="42" spans="1:7" x14ac:dyDescent="0.25">
      <c r="A42" s="147">
        <f t="shared" si="5"/>
        <v>2016</v>
      </c>
      <c r="B42" s="447">
        <v>42583</v>
      </c>
      <c r="C42" s="533">
        <v>12705.331759999999</v>
      </c>
      <c r="D42" s="391" t="e">
        <v>#N/A</v>
      </c>
      <c r="E42" s="534">
        <f t="shared" si="6"/>
        <v>10659.967325166666</v>
      </c>
      <c r="F42" s="484">
        <v>12705.331759999999</v>
      </c>
      <c r="G42" s="138"/>
    </row>
    <row r="43" spans="1:7" x14ac:dyDescent="0.25">
      <c r="A43" s="147">
        <f t="shared" si="5"/>
        <v>2016</v>
      </c>
      <c r="B43" s="447">
        <v>42614</v>
      </c>
      <c r="C43" s="533">
        <v>11613.767389999999</v>
      </c>
      <c r="D43" s="391" t="e">
        <v>#N/A</v>
      </c>
      <c r="E43" s="534">
        <f t="shared" si="6"/>
        <v>10659.967325166666</v>
      </c>
      <c r="F43" s="484">
        <v>11613.767389999999</v>
      </c>
      <c r="G43" s="138"/>
    </row>
    <row r="44" spans="1:7" x14ac:dyDescent="0.25">
      <c r="A44" s="147">
        <f t="shared" si="5"/>
        <v>2016</v>
      </c>
      <c r="B44" s="447">
        <v>42644</v>
      </c>
      <c r="C44" s="533">
        <v>9936.4685769999996</v>
      </c>
      <c r="D44" s="391" t="e">
        <v>#N/A</v>
      </c>
      <c r="E44" s="534">
        <f t="shared" si="6"/>
        <v>10659.967325166666</v>
      </c>
      <c r="F44" s="484">
        <v>9936.4685769999996</v>
      </c>
      <c r="G44" s="138"/>
    </row>
    <row r="45" spans="1:7" x14ac:dyDescent="0.25">
      <c r="A45" s="147">
        <f t="shared" si="5"/>
        <v>2016</v>
      </c>
      <c r="B45" s="447">
        <v>42675</v>
      </c>
      <c r="C45" s="533">
        <v>9619.5098940000007</v>
      </c>
      <c r="D45" s="391" t="e">
        <v>#N/A</v>
      </c>
      <c r="E45" s="534">
        <f t="shared" si="6"/>
        <v>10659.967325166666</v>
      </c>
      <c r="F45" s="484">
        <v>9619.5098940000007</v>
      </c>
      <c r="G45" s="138"/>
    </row>
    <row r="46" spans="1:7" x14ac:dyDescent="0.25">
      <c r="A46" s="147">
        <f t="shared" si="5"/>
        <v>2016</v>
      </c>
      <c r="B46" s="447">
        <v>42705</v>
      </c>
      <c r="C46" s="533">
        <v>10401.55011</v>
      </c>
      <c r="D46" s="391" t="e">
        <v>#N/A</v>
      </c>
      <c r="E46" s="484"/>
      <c r="F46" s="484">
        <v>10401.55011</v>
      </c>
      <c r="G46" s="138"/>
    </row>
    <row r="47" spans="1:7" x14ac:dyDescent="0.25">
      <c r="A47" s="147">
        <f t="shared" ref="A47:A94" si="7">YEAR(B47)</f>
        <v>2017</v>
      </c>
      <c r="B47" s="447">
        <v>42736</v>
      </c>
      <c r="C47" s="533">
        <v>10646.02946</v>
      </c>
      <c r="D47" s="391" t="e">
        <v>#N/A</v>
      </c>
      <c r="E47" s="484"/>
      <c r="F47" s="484">
        <v>10646.02946</v>
      </c>
      <c r="G47" s="138"/>
    </row>
    <row r="48" spans="1:7" x14ac:dyDescent="0.25">
      <c r="A48" s="147">
        <f t="shared" si="7"/>
        <v>2017</v>
      </c>
      <c r="B48" s="447">
        <v>42767</v>
      </c>
      <c r="C48" s="533">
        <v>10230.371841</v>
      </c>
      <c r="D48" s="391" t="e">
        <v>#N/A</v>
      </c>
      <c r="E48" s="484">
        <f t="shared" ref="E48:E57" si="8">AVERAGEIF($A$47:$A$108,A48,$F$47:$F$108)</f>
        <v>10575.363362624999</v>
      </c>
      <c r="F48" s="484">
        <v>10230.371841</v>
      </c>
      <c r="G48" s="138"/>
    </row>
    <row r="49" spans="1:7" x14ac:dyDescent="0.25">
      <c r="A49" s="147">
        <f t="shared" si="7"/>
        <v>2017</v>
      </c>
      <c r="B49" s="447">
        <v>42795</v>
      </c>
      <c r="C49" s="533">
        <v>9769.4401579999994</v>
      </c>
      <c r="D49" s="391" t="e">
        <v>#N/A</v>
      </c>
      <c r="E49" s="484">
        <f t="shared" si="8"/>
        <v>10575.363362624999</v>
      </c>
      <c r="F49" s="484">
        <v>9769.4401579999994</v>
      </c>
      <c r="G49" s="138"/>
    </row>
    <row r="50" spans="1:7" x14ac:dyDescent="0.25">
      <c r="A50" s="147">
        <f t="shared" si="7"/>
        <v>2017</v>
      </c>
      <c r="B50" s="447">
        <v>42826</v>
      </c>
      <c r="C50" s="533">
        <v>9458.7940299999991</v>
      </c>
      <c r="D50" s="391" t="e">
        <v>#N/A</v>
      </c>
      <c r="E50" s="484">
        <f t="shared" si="8"/>
        <v>10575.363362624999</v>
      </c>
      <c r="F50" s="484">
        <v>9458.7940299999991</v>
      </c>
      <c r="G50" s="138"/>
    </row>
    <row r="51" spans="1:7" x14ac:dyDescent="0.25">
      <c r="A51" s="147">
        <f t="shared" si="7"/>
        <v>2017</v>
      </c>
      <c r="B51" s="447">
        <v>42856</v>
      </c>
      <c r="C51" s="533">
        <v>9777.9881189999996</v>
      </c>
      <c r="D51" s="391" t="e">
        <v>#N/A</v>
      </c>
      <c r="E51" s="484">
        <f t="shared" si="8"/>
        <v>10575.363362624999</v>
      </c>
      <c r="F51" s="484">
        <v>9777.9881189999996</v>
      </c>
      <c r="G51" s="138"/>
    </row>
    <row r="52" spans="1:7" x14ac:dyDescent="0.25">
      <c r="A52" s="147">
        <f t="shared" si="7"/>
        <v>2017</v>
      </c>
      <c r="B52" s="447">
        <v>42887</v>
      </c>
      <c r="C52" s="533">
        <v>11343.635871</v>
      </c>
      <c r="D52" s="391" t="e">
        <v>#N/A</v>
      </c>
      <c r="E52" s="484">
        <f t="shared" si="8"/>
        <v>10575.363362624999</v>
      </c>
      <c r="F52" s="484">
        <v>11343.635871</v>
      </c>
      <c r="G52" s="138"/>
    </row>
    <row r="53" spans="1:7" x14ac:dyDescent="0.25">
      <c r="A53" s="147">
        <f t="shared" si="7"/>
        <v>2017</v>
      </c>
      <c r="B53" s="447">
        <v>42917</v>
      </c>
      <c r="C53" s="533">
        <v>12261.900970999999</v>
      </c>
      <c r="D53" s="391" t="e">
        <v>#N/A</v>
      </c>
      <c r="E53" s="484">
        <f t="shared" si="8"/>
        <v>10575.363362624999</v>
      </c>
      <c r="F53" s="484">
        <v>12261.900970999999</v>
      </c>
      <c r="G53" s="138"/>
    </row>
    <row r="54" spans="1:7" x14ac:dyDescent="0.25">
      <c r="A54" s="147">
        <f t="shared" si="7"/>
        <v>2017</v>
      </c>
      <c r="B54" s="447">
        <v>42948</v>
      </c>
      <c r="C54" s="533">
        <v>12018.317341</v>
      </c>
      <c r="D54" s="391" t="e">
        <v>#N/A</v>
      </c>
      <c r="E54" s="484">
        <f t="shared" si="8"/>
        <v>10575.363362624999</v>
      </c>
      <c r="F54" s="484">
        <v>12018.317341</v>
      </c>
      <c r="G54" s="138"/>
    </row>
    <row r="55" spans="1:7" x14ac:dyDescent="0.25">
      <c r="A55" s="147">
        <f t="shared" si="7"/>
        <v>2017</v>
      </c>
      <c r="B55" s="447">
        <v>42979</v>
      </c>
      <c r="C55" s="533">
        <v>11090.444262999999</v>
      </c>
      <c r="D55" s="391" t="e">
        <v>#N/A</v>
      </c>
      <c r="E55" s="484">
        <f t="shared" si="8"/>
        <v>10575.363362624999</v>
      </c>
      <c r="F55" s="484">
        <v>11090.444262999999</v>
      </c>
      <c r="G55" s="138"/>
    </row>
    <row r="56" spans="1:7" x14ac:dyDescent="0.25">
      <c r="A56" s="147">
        <f t="shared" si="7"/>
        <v>2017</v>
      </c>
      <c r="B56" s="447">
        <v>43009</v>
      </c>
      <c r="C56" s="533">
        <v>10021.411797000001</v>
      </c>
      <c r="D56" s="391" t="e">
        <v>#N/A</v>
      </c>
      <c r="E56" s="484">
        <f t="shared" si="8"/>
        <v>10575.363362624999</v>
      </c>
      <c r="F56" s="484">
        <v>10021.411797000001</v>
      </c>
      <c r="G56" s="138"/>
    </row>
    <row r="57" spans="1:7" x14ac:dyDescent="0.25">
      <c r="A57" s="147">
        <f t="shared" si="7"/>
        <v>2017</v>
      </c>
      <c r="B57" s="447">
        <v>43040</v>
      </c>
      <c r="C57" s="533">
        <v>9819.0624575000002</v>
      </c>
      <c r="D57" s="391" t="e">
        <v>#N/A</v>
      </c>
      <c r="E57" s="484">
        <f t="shared" si="8"/>
        <v>10575.363362624999</v>
      </c>
      <c r="F57" s="484">
        <v>9819.0624575000002</v>
      </c>
      <c r="G57" s="138"/>
    </row>
    <row r="58" spans="1:7" x14ac:dyDescent="0.25">
      <c r="A58" s="147">
        <f t="shared" si="7"/>
        <v>2017</v>
      </c>
      <c r="B58" s="447">
        <v>43070</v>
      </c>
      <c r="C58" s="533">
        <v>10466.964043</v>
      </c>
      <c r="D58" s="391" t="e">
        <v>#N/A</v>
      </c>
      <c r="E58" s="484"/>
      <c r="F58" s="484">
        <v>10466.964043</v>
      </c>
      <c r="G58" s="138"/>
    </row>
    <row r="59" spans="1:7" x14ac:dyDescent="0.25">
      <c r="A59" s="147">
        <f t="shared" si="7"/>
        <v>2018</v>
      </c>
      <c r="B59" s="447">
        <v>43101</v>
      </c>
      <c r="C59" s="533">
        <v>11375.021088000001</v>
      </c>
      <c r="D59" s="391" t="e">
        <v>#N/A</v>
      </c>
      <c r="E59" s="484"/>
      <c r="F59" s="484">
        <v>11375.021088000001</v>
      </c>
      <c r="G59" s="138"/>
    </row>
    <row r="60" spans="1:7" x14ac:dyDescent="0.25">
      <c r="A60" s="147">
        <f t="shared" si="7"/>
        <v>2018</v>
      </c>
      <c r="B60" s="447">
        <v>43132</v>
      </c>
      <c r="C60" s="533">
        <v>10675.177452</v>
      </c>
      <c r="D60" s="391" t="e">
        <v>#N/A</v>
      </c>
      <c r="E60" s="484">
        <f t="shared" ref="E60:E69" si="9">AVERAGEIF($A$47:$A$108,A60,$F$47:$F$108)</f>
        <v>10798.391079408333</v>
      </c>
      <c r="F60" s="484">
        <v>10675.177452</v>
      </c>
      <c r="G60" s="138"/>
    </row>
    <row r="61" spans="1:7" x14ac:dyDescent="0.25">
      <c r="A61" s="147">
        <f t="shared" si="7"/>
        <v>2018</v>
      </c>
      <c r="B61" s="447">
        <v>43160</v>
      </c>
      <c r="C61" s="533">
        <v>9793.5607123999998</v>
      </c>
      <c r="D61" s="391" t="e">
        <v>#N/A</v>
      </c>
      <c r="E61" s="484">
        <f t="shared" si="9"/>
        <v>10798.391079408333</v>
      </c>
      <c r="F61" s="484">
        <v>9793.5607123999998</v>
      </c>
      <c r="G61" s="138"/>
    </row>
    <row r="62" spans="1:7" x14ac:dyDescent="0.25">
      <c r="A62" s="147">
        <f t="shared" si="7"/>
        <v>2018</v>
      </c>
      <c r="B62" s="447">
        <v>43191</v>
      </c>
      <c r="C62" s="533">
        <v>9497.6654541000007</v>
      </c>
      <c r="D62" s="391" t="e">
        <v>#N/A</v>
      </c>
      <c r="E62" s="484">
        <f t="shared" si="9"/>
        <v>10798.391079408333</v>
      </c>
      <c r="F62" s="484">
        <v>9497.6654541000007</v>
      </c>
      <c r="G62" s="138"/>
    </row>
    <row r="63" spans="1:7" x14ac:dyDescent="0.25">
      <c r="A63" s="147">
        <f t="shared" si="7"/>
        <v>2018</v>
      </c>
      <c r="B63" s="447">
        <v>43221</v>
      </c>
      <c r="C63" s="533">
        <v>9983.654169899999</v>
      </c>
      <c r="D63" s="391" t="e">
        <v>#N/A</v>
      </c>
      <c r="E63" s="484">
        <f t="shared" si="9"/>
        <v>10798.391079408333</v>
      </c>
      <c r="F63" s="484">
        <v>9983.654169899999</v>
      </c>
      <c r="G63" s="138"/>
    </row>
    <row r="64" spans="1:7" x14ac:dyDescent="0.25">
      <c r="A64" s="147">
        <f t="shared" si="7"/>
        <v>2018</v>
      </c>
      <c r="B64" s="447">
        <v>43252</v>
      </c>
      <c r="C64" s="533">
        <v>11497.747838000001</v>
      </c>
      <c r="D64" s="391" t="e">
        <v>#N/A</v>
      </c>
      <c r="E64" s="484">
        <f t="shared" si="9"/>
        <v>10798.391079408333</v>
      </c>
      <c r="F64" s="484">
        <v>11497.747838000001</v>
      </c>
      <c r="G64" s="138"/>
    </row>
    <row r="65" spans="1:7" x14ac:dyDescent="0.25">
      <c r="A65" s="147">
        <f t="shared" si="7"/>
        <v>2018</v>
      </c>
      <c r="B65" s="447">
        <v>43282</v>
      </c>
      <c r="C65" s="533">
        <v>12323.696641</v>
      </c>
      <c r="D65" s="391" t="e">
        <v>#N/A</v>
      </c>
      <c r="E65" s="484">
        <f t="shared" si="9"/>
        <v>10798.391079408333</v>
      </c>
      <c r="F65" s="484">
        <v>12323.696641</v>
      </c>
      <c r="G65" s="138"/>
    </row>
    <row r="66" spans="1:7" x14ac:dyDescent="0.25">
      <c r="A66" s="147">
        <f t="shared" si="7"/>
        <v>2018</v>
      </c>
      <c r="B66" s="447">
        <v>43313</v>
      </c>
      <c r="C66" s="533">
        <v>12590.951915</v>
      </c>
      <c r="D66" s="391" t="e">
        <v>#N/A</v>
      </c>
      <c r="E66" s="484">
        <f t="shared" si="9"/>
        <v>10798.391079408333</v>
      </c>
      <c r="F66" s="484">
        <v>12590.951915</v>
      </c>
      <c r="G66" s="138"/>
    </row>
    <row r="67" spans="1:7" x14ac:dyDescent="0.25">
      <c r="A67" s="147">
        <f t="shared" si="7"/>
        <v>2018</v>
      </c>
      <c r="B67" s="447">
        <v>43344</v>
      </c>
      <c r="C67" s="533">
        <v>11450.07631</v>
      </c>
      <c r="D67" s="391" t="e">
        <v>#N/A</v>
      </c>
      <c r="E67" s="484">
        <f t="shared" si="9"/>
        <v>10798.391079408333</v>
      </c>
      <c r="F67" s="484">
        <v>11450.07631</v>
      </c>
      <c r="G67" s="138"/>
    </row>
    <row r="68" spans="1:7" x14ac:dyDescent="0.25">
      <c r="A68" s="147">
        <f t="shared" si="7"/>
        <v>2018</v>
      </c>
      <c r="B68" s="447">
        <v>43374</v>
      </c>
      <c r="C68" s="533">
        <v>10179.748361</v>
      </c>
      <c r="D68" s="391" t="e">
        <v>#N/A</v>
      </c>
      <c r="E68" s="484">
        <f t="shared" si="9"/>
        <v>10798.391079408333</v>
      </c>
      <c r="F68" s="484">
        <v>10179.748361</v>
      </c>
      <c r="G68" s="138"/>
    </row>
    <row r="69" spans="1:7" x14ac:dyDescent="0.25">
      <c r="A69" s="147">
        <f t="shared" si="7"/>
        <v>2018</v>
      </c>
      <c r="B69" s="447">
        <v>43405</v>
      </c>
      <c r="C69" s="533">
        <v>9911.0780715000001</v>
      </c>
      <c r="D69" s="391" t="e">
        <v>#N/A</v>
      </c>
      <c r="E69" s="484">
        <f t="shared" si="9"/>
        <v>10798.391079408333</v>
      </c>
      <c r="F69" s="484">
        <v>9911.0780715000001</v>
      </c>
      <c r="G69" s="138"/>
    </row>
    <row r="70" spans="1:7" x14ac:dyDescent="0.25">
      <c r="A70" s="147">
        <f t="shared" si="7"/>
        <v>2018</v>
      </c>
      <c r="B70" s="447">
        <v>43435</v>
      </c>
      <c r="C70" s="533">
        <v>10302.31494</v>
      </c>
      <c r="D70" s="391" t="e">
        <v>#N/A</v>
      </c>
      <c r="E70" s="484"/>
      <c r="F70" s="484">
        <v>10302.31494</v>
      </c>
      <c r="G70" s="138"/>
    </row>
    <row r="71" spans="1:7" x14ac:dyDescent="0.25">
      <c r="A71" s="147">
        <f t="shared" si="7"/>
        <v>2019</v>
      </c>
      <c r="B71" s="447">
        <v>43466</v>
      </c>
      <c r="C71" s="533">
        <v>10934.845638000001</v>
      </c>
      <c r="D71" s="391" t="e">
        <v>#N/A</v>
      </c>
      <c r="E71" s="484"/>
      <c r="F71" s="484">
        <v>10934.845638000001</v>
      </c>
      <c r="G71" s="138"/>
    </row>
    <row r="72" spans="1:7" x14ac:dyDescent="0.25">
      <c r="A72" s="147">
        <f t="shared" si="7"/>
        <v>2019</v>
      </c>
      <c r="B72" s="447">
        <v>43497</v>
      </c>
      <c r="C72" s="533">
        <v>10701.723061999999</v>
      </c>
      <c r="D72" s="391">
        <v>10701.723061999999</v>
      </c>
      <c r="E72" s="484">
        <f t="shared" ref="E72:E81" si="10">AVERAGEIF($A$47:$A$108,A72,$F$47:$F$108)</f>
        <v>10631.925225000001</v>
      </c>
      <c r="F72" s="484">
        <v>10701.723061999999</v>
      </c>
      <c r="G72" s="138"/>
    </row>
    <row r="73" spans="1:7" x14ac:dyDescent="0.25">
      <c r="A73" s="147">
        <f t="shared" si="7"/>
        <v>2019</v>
      </c>
      <c r="B73" s="447">
        <v>43525</v>
      </c>
      <c r="C73" s="533" t="e">
        <v>#N/A</v>
      </c>
      <c r="D73" s="391">
        <v>9849.277</v>
      </c>
      <c r="E73" s="484">
        <f t="shared" si="10"/>
        <v>10631.925225000001</v>
      </c>
      <c r="F73" s="484">
        <v>9849.277</v>
      </c>
      <c r="G73" s="138"/>
    </row>
    <row r="74" spans="1:7" x14ac:dyDescent="0.25">
      <c r="A74" s="147">
        <f t="shared" si="7"/>
        <v>2019</v>
      </c>
      <c r="B74" s="447">
        <v>43556</v>
      </c>
      <c r="C74" s="533" t="e">
        <v>#N/A</v>
      </c>
      <c r="D74" s="391">
        <v>9392.0730000000003</v>
      </c>
      <c r="E74" s="484">
        <f t="shared" si="10"/>
        <v>10631.925225000001</v>
      </c>
      <c r="F74" s="484">
        <v>9392.0730000000003</v>
      </c>
      <c r="G74" s="138"/>
    </row>
    <row r="75" spans="1:7" x14ac:dyDescent="0.25">
      <c r="A75" s="147">
        <f t="shared" si="7"/>
        <v>2019</v>
      </c>
      <c r="B75" s="447">
        <v>43586</v>
      </c>
      <c r="C75" s="533" t="e">
        <v>#N/A</v>
      </c>
      <c r="D75" s="391">
        <v>9732.9320000000007</v>
      </c>
      <c r="E75" s="484">
        <f t="shared" si="10"/>
        <v>10631.925225000001</v>
      </c>
      <c r="F75" s="484">
        <v>9732.9320000000007</v>
      </c>
      <c r="G75" s="138"/>
    </row>
    <row r="76" spans="1:7" x14ac:dyDescent="0.25">
      <c r="A76" s="147">
        <f t="shared" si="7"/>
        <v>2019</v>
      </c>
      <c r="B76" s="447">
        <v>43617</v>
      </c>
      <c r="C76" s="533" t="e">
        <v>#N/A</v>
      </c>
      <c r="D76" s="391">
        <v>11199.68</v>
      </c>
      <c r="E76" s="484">
        <f t="shared" si="10"/>
        <v>10631.925225000001</v>
      </c>
      <c r="F76" s="484">
        <v>11199.68</v>
      </c>
      <c r="G76" s="138"/>
    </row>
    <row r="77" spans="1:7" x14ac:dyDescent="0.25">
      <c r="A77" s="147">
        <f t="shared" si="7"/>
        <v>2019</v>
      </c>
      <c r="B77" s="447">
        <v>43647</v>
      </c>
      <c r="C77" s="533" t="e">
        <v>#N/A</v>
      </c>
      <c r="D77" s="391">
        <v>12154.65</v>
      </c>
      <c r="E77" s="484">
        <f t="shared" si="10"/>
        <v>10631.925225000001</v>
      </c>
      <c r="F77" s="484">
        <v>12154.65</v>
      </c>
      <c r="G77" s="138"/>
    </row>
    <row r="78" spans="1:7" x14ac:dyDescent="0.25">
      <c r="A78" s="147">
        <f t="shared" si="7"/>
        <v>2019</v>
      </c>
      <c r="B78" s="447">
        <v>43678</v>
      </c>
      <c r="C78" s="533" t="e">
        <v>#N/A</v>
      </c>
      <c r="D78" s="391">
        <v>12398.16</v>
      </c>
      <c r="E78" s="484">
        <f t="shared" si="10"/>
        <v>10631.925225000001</v>
      </c>
      <c r="F78" s="484">
        <v>12398.16</v>
      </c>
      <c r="G78" s="138"/>
    </row>
    <row r="79" spans="1:7" x14ac:dyDescent="0.25">
      <c r="A79" s="147">
        <f t="shared" si="7"/>
        <v>2019</v>
      </c>
      <c r="B79" s="447">
        <v>43709</v>
      </c>
      <c r="C79" s="533" t="e">
        <v>#N/A</v>
      </c>
      <c r="D79" s="391">
        <v>11095.24</v>
      </c>
      <c r="E79" s="484">
        <f t="shared" si="10"/>
        <v>10631.925225000001</v>
      </c>
      <c r="F79" s="484">
        <v>11095.24</v>
      </c>
      <c r="G79" s="138"/>
    </row>
    <row r="80" spans="1:7" x14ac:dyDescent="0.25">
      <c r="A80" s="147">
        <f t="shared" si="7"/>
        <v>2019</v>
      </c>
      <c r="B80" s="447">
        <v>43739</v>
      </c>
      <c r="C80" s="533" t="e">
        <v>#N/A</v>
      </c>
      <c r="D80" s="391">
        <v>10084.669999999998</v>
      </c>
      <c r="E80" s="484">
        <f t="shared" si="10"/>
        <v>10631.925225000001</v>
      </c>
      <c r="F80" s="484">
        <v>10084.669999999998</v>
      </c>
      <c r="G80" s="138"/>
    </row>
    <row r="81" spans="1:7" x14ac:dyDescent="0.25">
      <c r="A81" s="147">
        <f t="shared" si="7"/>
        <v>2019</v>
      </c>
      <c r="B81" s="447">
        <v>43770</v>
      </c>
      <c r="C81" s="533" t="e">
        <v>#N/A</v>
      </c>
      <c r="D81" s="391">
        <v>9726.7019999999993</v>
      </c>
      <c r="E81" s="484">
        <f t="shared" si="10"/>
        <v>10631.925225000001</v>
      </c>
      <c r="F81" s="484">
        <v>9726.7019999999993</v>
      </c>
      <c r="G81" s="138"/>
    </row>
    <row r="82" spans="1:7" x14ac:dyDescent="0.25">
      <c r="A82" s="147">
        <f t="shared" si="7"/>
        <v>2019</v>
      </c>
      <c r="B82" s="447">
        <v>43800</v>
      </c>
      <c r="C82" s="533" t="e">
        <v>#N/A</v>
      </c>
      <c r="D82" s="391">
        <v>10313.15</v>
      </c>
      <c r="E82" s="484"/>
      <c r="F82" s="484">
        <v>10313.15</v>
      </c>
      <c r="G82" s="138"/>
    </row>
    <row r="83" spans="1:7" x14ac:dyDescent="0.25">
      <c r="A83" s="147">
        <f t="shared" si="7"/>
        <v>2020</v>
      </c>
      <c r="B83" s="447">
        <v>43831</v>
      </c>
      <c r="C83" s="533" t="e">
        <v>#N/A</v>
      </c>
      <c r="D83" s="391">
        <v>11083.460000000001</v>
      </c>
      <c r="E83" s="484"/>
      <c r="F83" s="484">
        <v>11083.460000000001</v>
      </c>
      <c r="G83" s="138"/>
    </row>
    <row r="84" spans="1:7" x14ac:dyDescent="0.25">
      <c r="A84" s="147">
        <f t="shared" si="7"/>
        <v>2020</v>
      </c>
      <c r="B84" s="447">
        <v>43862</v>
      </c>
      <c r="C84" s="533" t="e">
        <v>#N/A</v>
      </c>
      <c r="D84" s="391">
        <v>10803.800000000001</v>
      </c>
      <c r="E84" s="484">
        <f t="shared" ref="E84:E93" si="11">AVERAGEIF($A$47:$A$108,A84,$F$47:$F$108)</f>
        <v>10688.697666666665</v>
      </c>
      <c r="F84" s="484">
        <v>10803.800000000001</v>
      </c>
      <c r="G84" s="138"/>
    </row>
    <row r="85" spans="1:7" x14ac:dyDescent="0.25">
      <c r="A85" s="147">
        <f t="shared" si="7"/>
        <v>2020</v>
      </c>
      <c r="B85" s="447">
        <v>43891</v>
      </c>
      <c r="C85" s="533" t="e">
        <v>#N/A</v>
      </c>
      <c r="D85" s="391">
        <v>9923.2800000000007</v>
      </c>
      <c r="E85" s="484">
        <f t="shared" si="11"/>
        <v>10688.697666666665</v>
      </c>
      <c r="F85" s="484">
        <v>9923.2800000000007</v>
      </c>
      <c r="G85" s="138"/>
    </row>
    <row r="86" spans="1:7" x14ac:dyDescent="0.25">
      <c r="A86" s="147">
        <f t="shared" si="7"/>
        <v>2020</v>
      </c>
      <c r="B86" s="447">
        <v>43922</v>
      </c>
      <c r="C86" s="533" t="e">
        <v>#N/A</v>
      </c>
      <c r="D86" s="391">
        <v>9435.2829999999994</v>
      </c>
      <c r="E86" s="484">
        <f t="shared" si="11"/>
        <v>10688.697666666665</v>
      </c>
      <c r="F86" s="484">
        <v>9435.2829999999994</v>
      </c>
      <c r="G86" s="138"/>
    </row>
    <row r="87" spans="1:7" x14ac:dyDescent="0.25">
      <c r="A87" s="147">
        <f t="shared" si="7"/>
        <v>2020</v>
      </c>
      <c r="B87" s="447">
        <v>43952</v>
      </c>
      <c r="C87" s="533" t="e">
        <v>#N/A</v>
      </c>
      <c r="D87" s="391">
        <v>9799.6320000000014</v>
      </c>
      <c r="E87" s="484">
        <f t="shared" si="11"/>
        <v>10688.697666666665</v>
      </c>
      <c r="F87" s="484">
        <v>9799.6320000000014</v>
      </c>
      <c r="G87" s="138"/>
    </row>
    <row r="88" spans="1:7" x14ac:dyDescent="0.25">
      <c r="A88" s="147">
        <f t="shared" si="7"/>
        <v>2020</v>
      </c>
      <c r="B88" s="447">
        <v>43983</v>
      </c>
      <c r="C88" s="533" t="e">
        <v>#N/A</v>
      </c>
      <c r="D88" s="391">
        <v>11261.69</v>
      </c>
      <c r="E88" s="484">
        <f t="shared" si="11"/>
        <v>10688.697666666665</v>
      </c>
      <c r="F88" s="484">
        <v>11261.69</v>
      </c>
      <c r="G88" s="138"/>
    </row>
    <row r="89" spans="1:7" x14ac:dyDescent="0.25">
      <c r="A89" s="147">
        <f t="shared" si="7"/>
        <v>2020</v>
      </c>
      <c r="B89" s="447">
        <v>44013</v>
      </c>
      <c r="C89" s="533" t="e">
        <v>#N/A</v>
      </c>
      <c r="D89" s="391">
        <v>12206.009999999998</v>
      </c>
      <c r="E89" s="484">
        <f t="shared" si="11"/>
        <v>10688.697666666665</v>
      </c>
      <c r="F89" s="484">
        <v>12206.009999999998</v>
      </c>
      <c r="G89" s="138"/>
    </row>
    <row r="90" spans="1:7" x14ac:dyDescent="0.25">
      <c r="A90" s="147">
        <f t="shared" si="7"/>
        <v>2020</v>
      </c>
      <c r="B90" s="447">
        <v>44044</v>
      </c>
      <c r="C90" s="533" t="e">
        <v>#N/A</v>
      </c>
      <c r="D90" s="391">
        <v>12443.73</v>
      </c>
      <c r="E90" s="484">
        <f t="shared" si="11"/>
        <v>10688.697666666665</v>
      </c>
      <c r="F90" s="484">
        <v>12443.73</v>
      </c>
      <c r="G90" s="138"/>
    </row>
    <row r="91" spans="1:7" x14ac:dyDescent="0.25">
      <c r="A91" s="147">
        <f t="shared" si="7"/>
        <v>2020</v>
      </c>
      <c r="B91" s="447">
        <v>44075</v>
      </c>
      <c r="C91" s="533" t="e">
        <v>#N/A</v>
      </c>
      <c r="D91" s="391">
        <v>11129.56</v>
      </c>
      <c r="E91" s="484">
        <f t="shared" si="11"/>
        <v>10688.697666666665</v>
      </c>
      <c r="F91" s="484">
        <v>11129.56</v>
      </c>
      <c r="G91" s="138"/>
    </row>
    <row r="92" spans="1:7" x14ac:dyDescent="0.25">
      <c r="A92" s="147">
        <f t="shared" si="7"/>
        <v>2020</v>
      </c>
      <c r="B92" s="447">
        <v>44105</v>
      </c>
      <c r="C92" s="533" t="e">
        <v>#N/A</v>
      </c>
      <c r="D92" s="391">
        <v>10107.039999999999</v>
      </c>
      <c r="E92" s="484">
        <f t="shared" si="11"/>
        <v>10688.697666666665</v>
      </c>
      <c r="F92" s="484">
        <v>10107.039999999999</v>
      </c>
      <c r="G92" s="138"/>
    </row>
    <row r="93" spans="1:7" x14ac:dyDescent="0.25">
      <c r="A93" s="147">
        <f t="shared" si="7"/>
        <v>2020</v>
      </c>
      <c r="B93" s="447">
        <v>44136</v>
      </c>
      <c r="C93" s="533" t="e">
        <v>#N/A</v>
      </c>
      <c r="D93" s="391">
        <v>9740.6170000000002</v>
      </c>
      <c r="E93" s="484">
        <f t="shared" si="11"/>
        <v>10688.697666666665</v>
      </c>
      <c r="F93" s="484">
        <v>9740.6170000000002</v>
      </c>
      <c r="G93" s="138"/>
    </row>
    <row r="94" spans="1:7" x14ac:dyDescent="0.25">
      <c r="A94" s="147">
        <f t="shared" si="7"/>
        <v>2020</v>
      </c>
      <c r="B94" s="447">
        <v>44166</v>
      </c>
      <c r="C94" s="533" t="e">
        <v>#N/A</v>
      </c>
      <c r="D94" s="391">
        <v>10330.27</v>
      </c>
      <c r="E94" s="484"/>
      <c r="F94" s="484">
        <v>10330.27</v>
      </c>
      <c r="G94" s="138"/>
    </row>
    <row r="95" spans="1:7" x14ac:dyDescent="0.25">
      <c r="A95" s="147"/>
      <c r="B95" s="447"/>
      <c r="C95" s="147"/>
      <c r="D95" s="449"/>
      <c r="E95" s="147"/>
      <c r="F95" s="449"/>
      <c r="G95" s="138"/>
    </row>
    <row r="96" spans="1:7" x14ac:dyDescent="0.25">
      <c r="A96" s="147"/>
      <c r="B96" s="447"/>
      <c r="C96" s="147"/>
      <c r="D96" s="449"/>
      <c r="E96" s="147"/>
      <c r="F96" s="449"/>
      <c r="G96" s="138"/>
    </row>
    <row r="97" spans="1:7" x14ac:dyDescent="0.25">
      <c r="A97" s="147"/>
      <c r="B97" s="447"/>
      <c r="C97" s="147"/>
      <c r="D97" s="449"/>
      <c r="E97" s="147"/>
      <c r="F97" s="449"/>
      <c r="G97" s="138"/>
    </row>
    <row r="98" spans="1:7" x14ac:dyDescent="0.25">
      <c r="A98" s="147"/>
      <c r="B98" s="447"/>
      <c r="C98" s="147"/>
      <c r="D98" s="449"/>
      <c r="E98" s="147"/>
      <c r="F98" s="449"/>
      <c r="G98" s="138"/>
    </row>
    <row r="99" spans="1:7" x14ac:dyDescent="0.25">
      <c r="A99" s="75"/>
      <c r="B99" s="75" t="s">
        <v>0</v>
      </c>
      <c r="C99" s="147"/>
      <c r="D99" s="449"/>
      <c r="E99" s="147"/>
      <c r="F99" s="449"/>
      <c r="G99" s="138"/>
    </row>
    <row r="100" spans="1:7" x14ac:dyDescent="0.25">
      <c r="A100" s="30">
        <v>2.5</v>
      </c>
      <c r="B100" s="29">
        <v>-0.3</v>
      </c>
      <c r="C100" s="147"/>
      <c r="D100" s="449"/>
      <c r="E100" s="147"/>
      <c r="F100" s="449"/>
      <c r="G100" s="138"/>
    </row>
    <row r="101" spans="1:7" x14ac:dyDescent="0.25">
      <c r="A101" s="30">
        <v>2.5</v>
      </c>
      <c r="B101" s="29">
        <v>0.3</v>
      </c>
      <c r="C101" s="147"/>
      <c r="D101" s="449"/>
      <c r="E101" s="147"/>
      <c r="F101" s="449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429</v>
      </c>
      <c r="R6" s="292" t="s">
        <v>326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79" t="s">
        <v>299</v>
      </c>
      <c r="C25" s="579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79" t="s">
        <v>192</v>
      </c>
      <c r="C26" s="579"/>
      <c r="D26" s="37"/>
      <c r="E26" s="32"/>
      <c r="F26" s="37"/>
      <c r="G26" s="579" t="s">
        <v>192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6">
        <v>11.46</v>
      </c>
      <c r="C28" s="86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6">
        <v>11.63</v>
      </c>
      <c r="C29" s="86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6">
        <v>11.61</v>
      </c>
      <c r="C30" s="86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6">
        <v>11.93</v>
      </c>
      <c r="C31" s="86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6">
        <v>12.4</v>
      </c>
      <c r="C32" s="86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6">
        <v>12.54</v>
      </c>
      <c r="C33" s="86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6">
        <v>12.65</v>
      </c>
      <c r="C34" s="86" t="e">
        <v>#N/A</v>
      </c>
      <c r="E34" s="6"/>
      <c r="F34"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v>41487</v>
      </c>
      <c r="B35" s="86">
        <v>12.53</v>
      </c>
      <c r="C35" s="86" t="e">
        <v>#N/A</v>
      </c>
      <c r="E35" s="6"/>
      <c r="F35">
        <v>2019</v>
      </c>
      <c r="G35" s="6">
        <v>13.243448982</v>
      </c>
      <c r="H35" s="31">
        <f t="shared" si="0"/>
        <v>2.7475642184438431E-2</v>
      </c>
    </row>
    <row r="36" spans="1:8" x14ac:dyDescent="0.2">
      <c r="A36" s="1">
        <v>41518</v>
      </c>
      <c r="B36" s="86">
        <v>12.51</v>
      </c>
      <c r="C36" s="86" t="e">
        <v>#N/A</v>
      </c>
      <c r="E36" s="6"/>
      <c r="F36">
        <v>2020</v>
      </c>
      <c r="G36" s="6">
        <v>13.48557033</v>
      </c>
      <c r="H36" s="31">
        <f t="shared" si="0"/>
        <v>1.8282348376852831E-2</v>
      </c>
    </row>
    <row r="37" spans="1:8" x14ac:dyDescent="0.2">
      <c r="A37" s="1"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v>41699</v>
      </c>
      <c r="B42" s="86">
        <v>12.25</v>
      </c>
      <c r="C42" s="86" t="e">
        <v>#N/A</v>
      </c>
      <c r="E42" s="6"/>
    </row>
    <row r="43" spans="1:8" x14ac:dyDescent="0.2">
      <c r="A43" s="1">
        <v>41730</v>
      </c>
      <c r="B43" s="86">
        <v>12.31</v>
      </c>
      <c r="C43" s="86" t="e">
        <v>#N/A</v>
      </c>
      <c r="E43" s="6"/>
    </row>
    <row r="44" spans="1:8" x14ac:dyDescent="0.2">
      <c r="A44" s="1">
        <v>41760</v>
      </c>
      <c r="B44" s="86">
        <v>12.85</v>
      </c>
      <c r="C44" s="86" t="e">
        <v>#N/A</v>
      </c>
      <c r="E44" s="6"/>
    </row>
    <row r="45" spans="1:8" x14ac:dyDescent="0.2">
      <c r="A45" s="1">
        <v>41791</v>
      </c>
      <c r="B45" s="86">
        <v>12.99</v>
      </c>
      <c r="C45" s="86" t="e">
        <v>#N/A</v>
      </c>
      <c r="E45" s="6"/>
    </row>
    <row r="46" spans="1:8" x14ac:dyDescent="0.2">
      <c r="A46" s="1">
        <v>41821</v>
      </c>
      <c r="B46" s="86">
        <v>13.09</v>
      </c>
      <c r="C46" s="86" t="e">
        <v>#N/A</v>
      </c>
      <c r="E46" s="6"/>
    </row>
    <row r="47" spans="1:8" x14ac:dyDescent="0.2">
      <c r="A47" s="1">
        <v>41852</v>
      </c>
      <c r="B47" s="86">
        <v>13.04</v>
      </c>
      <c r="C47" s="86" t="e">
        <v>#N/A</v>
      </c>
      <c r="E47" s="6"/>
    </row>
    <row r="48" spans="1:8" x14ac:dyDescent="0.2">
      <c r="A48" s="1">
        <v>41883</v>
      </c>
      <c r="B48" s="86">
        <v>12.95</v>
      </c>
      <c r="C48" s="86" t="e">
        <v>#N/A</v>
      </c>
      <c r="E48" s="6"/>
    </row>
    <row r="49" spans="1:5" x14ac:dyDescent="0.2">
      <c r="A49" s="1">
        <v>41913</v>
      </c>
      <c r="B49" s="86">
        <v>12.6</v>
      </c>
      <c r="C49" s="86" t="e">
        <v>#N/A</v>
      </c>
      <c r="E49" s="6"/>
    </row>
    <row r="50" spans="1:5" x14ac:dyDescent="0.2">
      <c r="A50" s="1">
        <v>41944</v>
      </c>
      <c r="B50" s="86">
        <v>12.48</v>
      </c>
      <c r="C50" s="86" t="e">
        <v>#N/A</v>
      </c>
      <c r="E50" s="6"/>
    </row>
    <row r="51" spans="1:5" x14ac:dyDescent="0.2">
      <c r="A51" s="1">
        <v>41974</v>
      </c>
      <c r="B51" s="86">
        <v>12.17</v>
      </c>
      <c r="C51" s="86" t="e">
        <v>#N/A</v>
      </c>
      <c r="E51" s="6"/>
    </row>
    <row r="52" spans="1:5" x14ac:dyDescent="0.2">
      <c r="A52" s="1">
        <v>42005</v>
      </c>
      <c r="B52" s="86">
        <v>12.1</v>
      </c>
      <c r="C52" s="86" t="e">
        <v>#N/A</v>
      </c>
      <c r="E52" s="6"/>
    </row>
    <row r="53" spans="1:5" x14ac:dyDescent="0.2">
      <c r="A53" s="1">
        <v>42036</v>
      </c>
      <c r="B53" s="86">
        <v>12.29</v>
      </c>
      <c r="C53" s="86" t="e">
        <v>#N/A</v>
      </c>
      <c r="E53" s="6"/>
    </row>
    <row r="54" spans="1:5" x14ac:dyDescent="0.2">
      <c r="A54" s="1">
        <v>42064</v>
      </c>
      <c r="B54" s="86">
        <v>12.33</v>
      </c>
      <c r="C54" s="86" t="e">
        <v>#N/A</v>
      </c>
      <c r="E54" s="6"/>
    </row>
    <row r="55" spans="1:5" x14ac:dyDescent="0.2">
      <c r="A55" s="1">
        <v>42095</v>
      </c>
      <c r="B55" s="86">
        <v>12.62</v>
      </c>
      <c r="C55" s="86" t="e">
        <v>#N/A</v>
      </c>
      <c r="E55" s="6"/>
    </row>
    <row r="56" spans="1:5" x14ac:dyDescent="0.2">
      <c r="A56" s="1">
        <v>42125</v>
      </c>
      <c r="B56" s="86">
        <v>12.93</v>
      </c>
      <c r="C56" s="86" t="e">
        <v>#N/A</v>
      </c>
      <c r="E56" s="6"/>
    </row>
    <row r="57" spans="1:5" x14ac:dyDescent="0.2">
      <c r="A57" s="1">
        <v>42156</v>
      </c>
      <c r="B57" s="86">
        <v>12.92</v>
      </c>
      <c r="C57" s="86" t="e">
        <v>#N/A</v>
      </c>
      <c r="E57" s="6"/>
    </row>
    <row r="58" spans="1:5" x14ac:dyDescent="0.2">
      <c r="A58" s="1">
        <v>42186</v>
      </c>
      <c r="B58" s="86">
        <v>12.94</v>
      </c>
      <c r="C58" s="86" t="e">
        <v>#N/A</v>
      </c>
      <c r="E58" s="6"/>
    </row>
    <row r="59" spans="1:5" x14ac:dyDescent="0.2">
      <c r="A59" s="1">
        <v>42217</v>
      </c>
      <c r="B59" s="86">
        <v>12.91</v>
      </c>
      <c r="C59" s="86" t="e">
        <v>#N/A</v>
      </c>
      <c r="E59" s="6"/>
    </row>
    <row r="60" spans="1:5" x14ac:dyDescent="0.2">
      <c r="A60" s="1">
        <v>42248</v>
      </c>
      <c r="B60" s="86">
        <v>13.03</v>
      </c>
      <c r="C60" s="86" t="e">
        <v>#N/A</v>
      </c>
      <c r="E60" s="6"/>
    </row>
    <row r="61" spans="1:5" x14ac:dyDescent="0.2">
      <c r="A61" s="1">
        <v>42278</v>
      </c>
      <c r="B61" s="86">
        <v>12.72</v>
      </c>
      <c r="C61" s="86" t="e">
        <v>#N/A</v>
      </c>
      <c r="E61" s="6"/>
    </row>
    <row r="62" spans="1:5" x14ac:dyDescent="0.2">
      <c r="A62" s="1">
        <v>42309</v>
      </c>
      <c r="B62" s="86">
        <v>12.71</v>
      </c>
      <c r="C62" s="86" t="e">
        <v>#N/A</v>
      </c>
      <c r="E62" s="6"/>
    </row>
    <row r="63" spans="1:5" x14ac:dyDescent="0.2">
      <c r="A63" s="1">
        <v>42339</v>
      </c>
      <c r="B63" s="86">
        <v>12.32</v>
      </c>
      <c r="C63" s="86" t="e">
        <v>#N/A</v>
      </c>
      <c r="E63" s="6"/>
    </row>
    <row r="64" spans="1:5" x14ac:dyDescent="0.2">
      <c r="A64" s="1">
        <v>42370</v>
      </c>
      <c r="B64" s="86">
        <v>11.99</v>
      </c>
      <c r="C64" s="86" t="e">
        <v>#N/A</v>
      </c>
      <c r="E64" s="6"/>
    </row>
    <row r="65" spans="1:5" x14ac:dyDescent="0.2">
      <c r="A65" s="1">
        <v>42401</v>
      </c>
      <c r="B65" s="86">
        <v>12.14</v>
      </c>
      <c r="C65" s="86" t="e">
        <v>#N/A</v>
      </c>
      <c r="E65" s="6"/>
    </row>
    <row r="66" spans="1:5" x14ac:dyDescent="0.2">
      <c r="A66" s="1">
        <v>42430</v>
      </c>
      <c r="B66" s="86">
        <v>12.56</v>
      </c>
      <c r="C66" s="86" t="e">
        <v>#N/A</v>
      </c>
      <c r="E66" s="6"/>
    </row>
    <row r="67" spans="1:5" x14ac:dyDescent="0.2">
      <c r="A67" s="1">
        <v>42461</v>
      </c>
      <c r="B67" s="86">
        <v>12.43</v>
      </c>
      <c r="C67" s="86" t="e">
        <v>#N/A</v>
      </c>
      <c r="E67" s="6"/>
    </row>
    <row r="68" spans="1:5" x14ac:dyDescent="0.2">
      <c r="A68" s="1">
        <v>42491</v>
      </c>
      <c r="B68" s="86">
        <v>12.79</v>
      </c>
      <c r="C68" s="86" t="e">
        <v>#N/A</v>
      </c>
      <c r="E68" s="6"/>
    </row>
    <row r="69" spans="1:5" x14ac:dyDescent="0.2">
      <c r="A69" s="1">
        <v>42522</v>
      </c>
      <c r="B69" s="86">
        <v>12.73</v>
      </c>
      <c r="C69" s="86" t="e">
        <v>#N/A</v>
      </c>
      <c r="E69" s="6"/>
    </row>
    <row r="70" spans="1:5" x14ac:dyDescent="0.2">
      <c r="A70" s="1">
        <v>42552</v>
      </c>
      <c r="B70" s="86">
        <v>12.68</v>
      </c>
      <c r="C70" s="86" t="e">
        <v>#N/A</v>
      </c>
      <c r="E70" s="6"/>
    </row>
    <row r="71" spans="1:5" x14ac:dyDescent="0.2">
      <c r="A71" s="1">
        <v>42583</v>
      </c>
      <c r="B71" s="86">
        <v>12.88</v>
      </c>
      <c r="C71" s="86" t="e">
        <v>#N/A</v>
      </c>
      <c r="E71" s="6"/>
    </row>
    <row r="72" spans="1:5" x14ac:dyDescent="0.2">
      <c r="A72" s="1">
        <v>42614</v>
      </c>
      <c r="B72" s="86">
        <v>12.87</v>
      </c>
      <c r="C72" s="86" t="e">
        <v>#N/A</v>
      </c>
      <c r="E72" s="6"/>
    </row>
    <row r="73" spans="1:5" x14ac:dyDescent="0.2">
      <c r="A73" s="1">
        <v>42644</v>
      </c>
      <c r="B73" s="86">
        <v>12.46</v>
      </c>
      <c r="C73" s="86" t="e">
        <v>#N/A</v>
      </c>
      <c r="E73" s="6"/>
    </row>
    <row r="74" spans="1:5" x14ac:dyDescent="0.2">
      <c r="A74" s="1">
        <v>42675</v>
      </c>
      <c r="B74" s="86">
        <v>12.75</v>
      </c>
      <c r="C74" s="86" t="e">
        <v>#N/A</v>
      </c>
      <c r="E74" s="6"/>
    </row>
    <row r="75" spans="1:5" x14ac:dyDescent="0.2">
      <c r="A75" s="1">
        <v>42705</v>
      </c>
      <c r="B75" s="86">
        <v>12.23</v>
      </c>
      <c r="C75" s="86" t="e">
        <v>#N/A</v>
      </c>
      <c r="E75" s="6"/>
    </row>
    <row r="76" spans="1:5" x14ac:dyDescent="0.2">
      <c r="A76" s="1">
        <v>42736</v>
      </c>
      <c r="B76" s="86">
        <v>12.21</v>
      </c>
      <c r="C76" s="86" t="e">
        <v>#N/A</v>
      </c>
      <c r="E76" s="6"/>
    </row>
    <row r="77" spans="1:5" x14ac:dyDescent="0.2">
      <c r="A77" s="1">
        <v>42767</v>
      </c>
      <c r="B77" s="86">
        <v>12.79</v>
      </c>
      <c r="C77" s="86" t="e">
        <v>#N/A</v>
      </c>
      <c r="E77" s="6"/>
    </row>
    <row r="78" spans="1:5" x14ac:dyDescent="0.2">
      <c r="A78" s="1">
        <v>42795</v>
      </c>
      <c r="B78" s="86">
        <v>12.89</v>
      </c>
      <c r="C78" s="86" t="e">
        <v>#N/A</v>
      </c>
      <c r="E78" s="6"/>
    </row>
    <row r="79" spans="1:5" x14ac:dyDescent="0.2">
      <c r="A79" s="1">
        <v>42826</v>
      </c>
      <c r="B79" s="86">
        <v>12.72</v>
      </c>
      <c r="C79" s="86" t="e">
        <v>#N/A</v>
      </c>
      <c r="E79" s="6"/>
    </row>
    <row r="80" spans="1:5" x14ac:dyDescent="0.2">
      <c r="A80" s="1">
        <v>42856</v>
      </c>
      <c r="B80" s="86">
        <v>13.07</v>
      </c>
      <c r="C80" s="86" t="e">
        <v>#N/A</v>
      </c>
      <c r="E80" s="6"/>
    </row>
    <row r="81" spans="1:5" x14ac:dyDescent="0.2">
      <c r="A81" s="1">
        <v>42887</v>
      </c>
      <c r="B81" s="86">
        <v>13.2</v>
      </c>
      <c r="C81" s="86" t="e">
        <v>#N/A</v>
      </c>
      <c r="E81" s="6"/>
    </row>
    <row r="82" spans="1:5" x14ac:dyDescent="0.2">
      <c r="A82" s="1">
        <v>42917</v>
      </c>
      <c r="B82" s="86">
        <v>13.08</v>
      </c>
      <c r="C82" s="86" t="e">
        <v>#N/A</v>
      </c>
      <c r="E82" s="6"/>
    </row>
    <row r="83" spans="1:5" x14ac:dyDescent="0.2">
      <c r="A83" s="1">
        <v>42948</v>
      </c>
      <c r="B83" s="86">
        <v>13.15</v>
      </c>
      <c r="C83" s="86" t="e">
        <v>#N/A</v>
      </c>
      <c r="E83" s="6"/>
    </row>
    <row r="84" spans="1:5" x14ac:dyDescent="0.2">
      <c r="A84" s="1">
        <v>42979</v>
      </c>
      <c r="B84" s="86">
        <v>13.28</v>
      </c>
      <c r="C84" s="86" t="e">
        <v>#N/A</v>
      </c>
      <c r="E84" s="6"/>
    </row>
    <row r="85" spans="1:5" x14ac:dyDescent="0.2">
      <c r="A85" s="1">
        <v>43009</v>
      </c>
      <c r="B85" s="86">
        <v>12.8</v>
      </c>
      <c r="C85" s="86" t="e">
        <v>#N/A</v>
      </c>
      <c r="E85" s="6"/>
    </row>
    <row r="86" spans="1:5" x14ac:dyDescent="0.2">
      <c r="A86" s="1">
        <v>43040</v>
      </c>
      <c r="B86" s="86">
        <v>12.94</v>
      </c>
      <c r="C86" s="86" t="e">
        <v>#N/A</v>
      </c>
      <c r="E86" s="6"/>
    </row>
    <row r="87" spans="1:5" x14ac:dyDescent="0.2">
      <c r="A87" s="1">
        <v>43070</v>
      </c>
      <c r="B87" s="86">
        <v>12.45</v>
      </c>
      <c r="C87" s="86" t="e">
        <v>#N/A</v>
      </c>
      <c r="E87" s="6"/>
    </row>
    <row r="88" spans="1:5" x14ac:dyDescent="0.2">
      <c r="A88" s="1">
        <v>43101</v>
      </c>
      <c r="B88" s="86">
        <v>12.25</v>
      </c>
      <c r="C88" s="86" t="e">
        <v>#N/A</v>
      </c>
      <c r="E88" s="6"/>
    </row>
    <row r="89" spans="1:5" x14ac:dyDescent="0.2">
      <c r="A89" s="1">
        <v>43132</v>
      </c>
      <c r="B89" s="86">
        <v>12.66</v>
      </c>
      <c r="C89" s="86" t="e">
        <v>#N/A</v>
      </c>
      <c r="E89" s="6"/>
    </row>
    <row r="90" spans="1:5" x14ac:dyDescent="0.2">
      <c r="A90" s="1">
        <v>43160</v>
      </c>
      <c r="B90" s="86">
        <v>12.99</v>
      </c>
      <c r="C90" s="86" t="e">
        <v>#N/A</v>
      </c>
      <c r="E90" s="6"/>
    </row>
    <row r="91" spans="1:5" x14ac:dyDescent="0.2">
      <c r="A91" s="1">
        <v>43191</v>
      </c>
      <c r="B91" s="86">
        <v>12.88</v>
      </c>
      <c r="C91" s="86" t="e">
        <v>#N/A</v>
      </c>
      <c r="E91" s="6"/>
    </row>
    <row r="92" spans="1:5" x14ac:dyDescent="0.2">
      <c r="A92" s="1">
        <v>43221</v>
      </c>
      <c r="B92" s="86">
        <v>13.15</v>
      </c>
      <c r="C92" s="86" t="e">
        <v>#N/A</v>
      </c>
      <c r="E92" s="6"/>
    </row>
    <row r="93" spans="1:5" x14ac:dyDescent="0.2">
      <c r="A93" s="1">
        <v>43252</v>
      </c>
      <c r="B93" s="86">
        <v>13.04</v>
      </c>
      <c r="C93" s="86" t="e">
        <v>#N/A</v>
      </c>
      <c r="E93" s="6"/>
    </row>
    <row r="94" spans="1:5" x14ac:dyDescent="0.2">
      <c r="A94" s="1">
        <v>43282</v>
      </c>
      <c r="B94" s="86">
        <v>13.13</v>
      </c>
      <c r="C94" s="86" t="e">
        <v>#N/A</v>
      </c>
      <c r="E94" s="6"/>
    </row>
    <row r="95" spans="1:5" x14ac:dyDescent="0.2">
      <c r="A95" s="1">
        <v>43313</v>
      </c>
      <c r="B95" s="86">
        <v>13.28</v>
      </c>
      <c r="C95" s="86" t="e">
        <v>#N/A</v>
      </c>
      <c r="E95" s="6"/>
    </row>
    <row r="96" spans="1:5" x14ac:dyDescent="0.2">
      <c r="A96" s="1">
        <v>43344</v>
      </c>
      <c r="B96" s="86">
        <v>13.01</v>
      </c>
      <c r="C96" s="86" t="e">
        <v>#N/A</v>
      </c>
      <c r="E96" s="6"/>
    </row>
    <row r="97" spans="1:5" x14ac:dyDescent="0.2">
      <c r="A97" s="1">
        <v>43374</v>
      </c>
      <c r="B97" s="86">
        <v>12.87</v>
      </c>
      <c r="C97" s="86" t="e">
        <v>#N/A</v>
      </c>
      <c r="E97" s="6"/>
    </row>
    <row r="98" spans="1:5" x14ac:dyDescent="0.2">
      <c r="A98" s="1">
        <v>43405</v>
      </c>
      <c r="B98" s="86">
        <v>12.95</v>
      </c>
      <c r="C98" s="86" t="e">
        <v>#N/A</v>
      </c>
      <c r="E98" s="6"/>
    </row>
    <row r="99" spans="1:5" x14ac:dyDescent="0.2">
      <c r="A99" s="1">
        <v>43435</v>
      </c>
      <c r="B99" s="86">
        <v>12.47</v>
      </c>
      <c r="C99" s="86" t="e">
        <v>#N/A</v>
      </c>
      <c r="E99" s="6"/>
    </row>
    <row r="100" spans="1:5" x14ac:dyDescent="0.2">
      <c r="A100" s="1">
        <v>43466</v>
      </c>
      <c r="B100" s="86">
        <v>12.56193</v>
      </c>
      <c r="C100" s="86" t="e">
        <v>#N/A</v>
      </c>
      <c r="E100" s="6"/>
    </row>
    <row r="101" spans="1:5" x14ac:dyDescent="0.2">
      <c r="A101" s="1">
        <v>43497</v>
      </c>
      <c r="B101" s="86">
        <v>12.935829999999999</v>
      </c>
      <c r="C101" s="86">
        <v>12.935829999999999</v>
      </c>
      <c r="E101" s="6"/>
    </row>
    <row r="102" spans="1:5" x14ac:dyDescent="0.2">
      <c r="A102" s="1">
        <v>43525</v>
      </c>
      <c r="B102" s="86" t="e">
        <v>#N/A</v>
      </c>
      <c r="C102" s="86">
        <v>13.253489999999999</v>
      </c>
      <c r="E102" s="6"/>
    </row>
    <row r="103" spans="1:5" x14ac:dyDescent="0.2">
      <c r="A103" s="1">
        <v>43556</v>
      </c>
      <c r="B103" s="86" t="e">
        <v>#N/A</v>
      </c>
      <c r="C103" s="86">
        <v>13.312609999999999</v>
      </c>
      <c r="E103" s="6"/>
    </row>
    <row r="104" spans="1:5" x14ac:dyDescent="0.2">
      <c r="A104" s="1">
        <v>43586</v>
      </c>
      <c r="B104" s="86" t="e">
        <v>#N/A</v>
      </c>
      <c r="C104" s="86">
        <v>13.631539999999999</v>
      </c>
      <c r="E104" s="6"/>
    </row>
    <row r="105" spans="1:5" x14ac:dyDescent="0.2">
      <c r="A105" s="1">
        <v>43617</v>
      </c>
      <c r="B105" s="86" t="e">
        <v>#N/A</v>
      </c>
      <c r="C105" s="86">
        <v>13.558680000000001</v>
      </c>
      <c r="E105" s="6"/>
    </row>
    <row r="106" spans="1:5" x14ac:dyDescent="0.2">
      <c r="A106" s="1">
        <v>43647</v>
      </c>
      <c r="B106" s="86" t="e">
        <v>#N/A</v>
      </c>
      <c r="C106" s="86">
        <v>13.50047</v>
      </c>
      <c r="E106" s="6"/>
    </row>
    <row r="107" spans="1:5" x14ac:dyDescent="0.2">
      <c r="A107" s="1">
        <v>43678</v>
      </c>
      <c r="B107" s="86" t="e">
        <v>#N/A</v>
      </c>
      <c r="C107" s="86">
        <v>13.54086</v>
      </c>
      <c r="E107" s="6"/>
    </row>
    <row r="108" spans="1:5" x14ac:dyDescent="0.2">
      <c r="A108" s="1">
        <v>43709</v>
      </c>
      <c r="B108" s="86" t="e">
        <v>#N/A</v>
      </c>
      <c r="C108" s="86">
        <v>13.4032</v>
      </c>
      <c r="E108" s="6"/>
    </row>
    <row r="109" spans="1:5" x14ac:dyDescent="0.2">
      <c r="A109" s="1">
        <v>43739</v>
      </c>
      <c r="B109" s="86" t="e">
        <v>#N/A</v>
      </c>
      <c r="C109" s="86">
        <v>13.180070000000001</v>
      </c>
      <c r="E109" s="6"/>
    </row>
    <row r="110" spans="1:5" x14ac:dyDescent="0.2">
      <c r="A110" s="1">
        <v>43770</v>
      </c>
      <c r="B110" s="86" t="e">
        <v>#N/A</v>
      </c>
      <c r="C110" s="86">
        <v>13.35066</v>
      </c>
      <c r="E110" s="6"/>
    </row>
    <row r="111" spans="1:5" x14ac:dyDescent="0.2">
      <c r="A111" s="1">
        <v>43800</v>
      </c>
      <c r="B111" s="86" t="e">
        <v>#N/A</v>
      </c>
      <c r="C111" s="86">
        <v>12.757400000000001</v>
      </c>
      <c r="E111" s="6"/>
    </row>
    <row r="112" spans="1:5" x14ac:dyDescent="0.2">
      <c r="A112" s="1">
        <v>43831</v>
      </c>
      <c r="B112" s="86" t="e">
        <v>#N/A</v>
      </c>
      <c r="C112" s="86">
        <v>12.78201</v>
      </c>
      <c r="E112" s="6"/>
    </row>
    <row r="113" spans="1:5" x14ac:dyDescent="0.2">
      <c r="A113" s="1">
        <v>43862</v>
      </c>
      <c r="B113" s="86" t="e">
        <v>#N/A</v>
      </c>
      <c r="C113" s="86">
        <v>13.141360000000001</v>
      </c>
      <c r="E113" s="6"/>
    </row>
    <row r="114" spans="1:5" x14ac:dyDescent="0.2">
      <c r="A114" s="1">
        <v>43891</v>
      </c>
      <c r="B114" s="86" t="e">
        <v>#N/A</v>
      </c>
      <c r="C114" s="86">
        <v>13.46965</v>
      </c>
      <c r="E114" s="6"/>
    </row>
    <row r="115" spans="1:5" x14ac:dyDescent="0.2">
      <c r="A115" s="1">
        <v>43922</v>
      </c>
      <c r="B115" s="86" t="e">
        <v>#N/A</v>
      </c>
      <c r="C115" s="86">
        <v>13.634600000000001</v>
      </c>
      <c r="E115" s="6"/>
    </row>
    <row r="116" spans="1:5" x14ac:dyDescent="0.2">
      <c r="A116" s="1">
        <v>43952</v>
      </c>
      <c r="B116" s="86" t="e">
        <v>#N/A</v>
      </c>
      <c r="C116" s="86">
        <v>13.869059999999999</v>
      </c>
      <c r="E116" s="6"/>
    </row>
    <row r="117" spans="1:5" x14ac:dyDescent="0.2">
      <c r="A117" s="1">
        <v>43983</v>
      </c>
      <c r="B117" s="86" t="e">
        <v>#N/A</v>
      </c>
      <c r="C117" s="86">
        <v>13.79771</v>
      </c>
      <c r="E117" s="6"/>
    </row>
    <row r="118" spans="1:5" x14ac:dyDescent="0.2">
      <c r="A118" s="1">
        <v>44013</v>
      </c>
      <c r="B118" s="86" t="e">
        <v>#N/A</v>
      </c>
      <c r="C118" s="86">
        <v>13.753450000000001</v>
      </c>
      <c r="E118" s="6"/>
    </row>
    <row r="119" spans="1:5" x14ac:dyDescent="0.2">
      <c r="A119" s="1">
        <v>44044</v>
      </c>
      <c r="B119" s="86" t="e">
        <v>#N/A</v>
      </c>
      <c r="C119" s="86">
        <v>13.798209999999999</v>
      </c>
      <c r="E119" s="6"/>
    </row>
    <row r="120" spans="1:5" x14ac:dyDescent="0.2">
      <c r="A120" s="1">
        <v>44075</v>
      </c>
      <c r="B120" s="86" t="e">
        <v>#N/A</v>
      </c>
      <c r="C120" s="86">
        <v>13.6534</v>
      </c>
      <c r="E120" s="6"/>
    </row>
    <row r="121" spans="1:5" x14ac:dyDescent="0.2">
      <c r="A121" s="1">
        <v>44105</v>
      </c>
      <c r="B121" s="86" t="e">
        <v>#N/A</v>
      </c>
      <c r="C121" s="86">
        <v>13.387869999999999</v>
      </c>
      <c r="E121" s="6"/>
    </row>
    <row r="122" spans="1:5" x14ac:dyDescent="0.2">
      <c r="A122" s="1">
        <v>44136</v>
      </c>
      <c r="B122" s="86" t="e">
        <v>#N/A</v>
      </c>
      <c r="C122" s="86">
        <v>13.621309999999999</v>
      </c>
      <c r="E122" s="6"/>
    </row>
    <row r="123" spans="1:5" x14ac:dyDescent="0.2">
      <c r="A123" s="65">
        <v>44166</v>
      </c>
      <c r="B123" s="86" t="e">
        <v>#N/A</v>
      </c>
      <c r="C123" s="86">
        <v>13.01979</v>
      </c>
      <c r="E123" s="6"/>
    </row>
    <row r="124" spans="1:5" x14ac:dyDescent="0.2">
      <c r="A124" s="367" t="s">
        <v>551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385</v>
      </c>
      <c r="R6" s="213" t="s">
        <v>384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94</v>
      </c>
      <c r="R7" s="214" t="s">
        <v>388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214" t="s">
        <v>390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98</v>
      </c>
      <c r="R9" s="214" t="s">
        <v>391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386</v>
      </c>
      <c r="R10" s="214" t="s">
        <v>392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394</v>
      </c>
      <c r="R11" s="214" t="s">
        <v>395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394</v>
      </c>
      <c r="R12" s="214" t="s">
        <v>404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405</v>
      </c>
      <c r="R13" s="214" t="s">
        <v>389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387</v>
      </c>
      <c r="R14" s="216" t="s">
        <v>393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88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196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196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197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197</v>
      </c>
      <c r="O27" s="40" t="s">
        <v>6</v>
      </c>
    </row>
    <row r="28" spans="1:15" x14ac:dyDescent="0.2">
      <c r="A28">
        <v>2013</v>
      </c>
      <c r="B28" s="78">
        <v>4331.8211221000001</v>
      </c>
      <c r="C28" s="78">
        <v>3081.7412297999999</v>
      </c>
      <c r="D28" s="78">
        <v>2161.6889670999999</v>
      </c>
      <c r="E28" s="78">
        <v>722.97080717999995</v>
      </c>
      <c r="F28" s="78">
        <v>694.54259715000001</v>
      </c>
      <c r="G28" s="228">
        <v>146.86269438400001</v>
      </c>
      <c r="H28" s="78">
        <v>11139.627418</v>
      </c>
      <c r="I28" s="169">
        <v>2013</v>
      </c>
      <c r="J28" s="369">
        <f t="shared" ref="J28:N35" si="0">B28/$H28</f>
        <v>0.38886588927565152</v>
      </c>
      <c r="K28" s="369">
        <f t="shared" si="0"/>
        <v>0.27664670586920703</v>
      </c>
      <c r="L28" s="369">
        <f t="shared" si="0"/>
        <v>0.19405397379871325</v>
      </c>
      <c r="M28" s="369">
        <f t="shared" si="0"/>
        <v>6.4900806826966709E-2</v>
      </c>
      <c r="N28" s="369">
        <f t="shared" si="0"/>
        <v>6.2348817522184026E-2</v>
      </c>
      <c r="O28" s="370">
        <f t="shared" ref="O28:O35" si="1">G28/H28</f>
        <v>1.3183806681603327E-2</v>
      </c>
    </row>
    <row r="29" spans="1:15" x14ac:dyDescent="0.2">
      <c r="A29">
        <v>2014</v>
      </c>
      <c r="B29" s="78">
        <v>4333.4529960999998</v>
      </c>
      <c r="C29" s="78">
        <v>3086.5998552999999</v>
      </c>
      <c r="D29" s="78">
        <v>2184.0163889999999</v>
      </c>
      <c r="E29" s="78">
        <v>693.67964013999995</v>
      </c>
      <c r="F29" s="78">
        <v>764.96624125999995</v>
      </c>
      <c r="G29" s="228">
        <v>152.64362484899999</v>
      </c>
      <c r="H29" s="78">
        <v>11215.358747</v>
      </c>
      <c r="I29" s="169">
        <v>2014</v>
      </c>
      <c r="J29" s="369">
        <f t="shared" si="0"/>
        <v>0.38638558907080495</v>
      </c>
      <c r="K29" s="369">
        <f t="shared" si="0"/>
        <v>0.2752118701620343</v>
      </c>
      <c r="L29" s="369">
        <f t="shared" si="0"/>
        <v>0.19473442074103989</v>
      </c>
      <c r="M29" s="369">
        <f t="shared" si="0"/>
        <v>6.1850865031450958E-2</v>
      </c>
      <c r="N29" s="369">
        <f t="shared" si="0"/>
        <v>6.820702382477252E-2</v>
      </c>
      <c r="O29" s="370">
        <f t="shared" si="1"/>
        <v>1.3610231138600954E-2</v>
      </c>
    </row>
    <row r="30" spans="1:15" x14ac:dyDescent="0.2">
      <c r="A30">
        <v>2015</v>
      </c>
      <c r="B30" s="78">
        <v>3705.2005227999998</v>
      </c>
      <c r="C30" s="78">
        <v>3653.3756131999999</v>
      </c>
      <c r="D30" s="78">
        <v>2184.0489781000001</v>
      </c>
      <c r="E30" s="78">
        <v>668.46189529000003</v>
      </c>
      <c r="F30" s="78">
        <v>808.65995581000004</v>
      </c>
      <c r="G30" s="228">
        <v>151.76228673999998</v>
      </c>
      <c r="H30" s="78">
        <v>11171.509252</v>
      </c>
      <c r="I30" s="169">
        <v>2015</v>
      </c>
      <c r="J30" s="369">
        <f t="shared" si="0"/>
        <v>0.33166517067840851</v>
      </c>
      <c r="K30" s="369">
        <f t="shared" si="0"/>
        <v>0.32702614577756783</v>
      </c>
      <c r="L30" s="369">
        <f t="shared" si="0"/>
        <v>0.19550169353429098</v>
      </c>
      <c r="M30" s="369">
        <f t="shared" si="0"/>
        <v>5.9836310404552312E-2</v>
      </c>
      <c r="N30" s="369">
        <f t="shared" si="0"/>
        <v>7.2385918282726947E-2</v>
      </c>
      <c r="O30" s="370">
        <f t="shared" si="1"/>
        <v>1.3584761317082601E-2</v>
      </c>
    </row>
    <row r="31" spans="1:15" x14ac:dyDescent="0.2">
      <c r="A31">
        <v>2016</v>
      </c>
      <c r="B31" s="78">
        <v>3385.6520455</v>
      </c>
      <c r="C31" s="78">
        <v>3765.8659097999998</v>
      </c>
      <c r="D31" s="78">
        <v>2201.3495846999999</v>
      </c>
      <c r="E31" s="78">
        <v>713.45907336000005</v>
      </c>
      <c r="F31" s="78">
        <v>933.42329915000005</v>
      </c>
      <c r="G31" s="228">
        <v>138.706161366</v>
      </c>
      <c r="H31" s="78">
        <v>11138.456074</v>
      </c>
      <c r="I31" s="169">
        <v>2016</v>
      </c>
      <c r="J31" s="369">
        <f t="shared" si="0"/>
        <v>0.3039606228194387</v>
      </c>
      <c r="K31" s="369">
        <f t="shared" si="0"/>
        <v>0.33809586218959847</v>
      </c>
      <c r="L31" s="369">
        <f t="shared" si="0"/>
        <v>0.19763507348549966</v>
      </c>
      <c r="M31" s="369">
        <f t="shared" si="0"/>
        <v>6.4053677513295187E-2</v>
      </c>
      <c r="N31" s="369">
        <f t="shared" si="0"/>
        <v>8.3801856644104236E-2</v>
      </c>
      <c r="O31" s="370">
        <f t="shared" si="1"/>
        <v>1.2452907336931157E-2</v>
      </c>
    </row>
    <row r="32" spans="1:15" x14ac:dyDescent="0.2">
      <c r="A32">
        <v>2017</v>
      </c>
      <c r="B32" s="78">
        <v>3303.6582732000002</v>
      </c>
      <c r="C32" s="78">
        <v>3551.8210481000001</v>
      </c>
      <c r="D32" s="78">
        <v>2205.3414658000002</v>
      </c>
      <c r="E32" s="78">
        <v>805.03726931999995</v>
      </c>
      <c r="F32" s="78">
        <v>1058.2938360999999</v>
      </c>
      <c r="G32" s="228">
        <v>128.63818035600002</v>
      </c>
      <c r="H32" s="78">
        <v>11052.790073</v>
      </c>
      <c r="I32" s="169">
        <v>2017</v>
      </c>
      <c r="J32" s="369">
        <f t="shared" si="0"/>
        <v>0.2988981290136189</v>
      </c>
      <c r="K32" s="369">
        <f t="shared" si="0"/>
        <v>0.32135062953710369</v>
      </c>
      <c r="L32" s="369">
        <f t="shared" si="0"/>
        <v>0.19952803330511606</v>
      </c>
      <c r="M32" s="369">
        <f t="shared" si="0"/>
        <v>7.2835660860560703E-2</v>
      </c>
      <c r="N32" s="369">
        <f t="shared" si="0"/>
        <v>9.5749021659718617E-2</v>
      </c>
      <c r="O32" s="370">
        <f t="shared" si="1"/>
        <v>1.1638525612663196E-2</v>
      </c>
    </row>
    <row r="33" spans="1:15" x14ac:dyDescent="0.2">
      <c r="A33">
        <v>2018</v>
      </c>
      <c r="B33" s="78">
        <v>3140.8019617</v>
      </c>
      <c r="C33" s="78">
        <v>4021.9523251999999</v>
      </c>
      <c r="D33" s="78">
        <v>2211.1719425000001</v>
      </c>
      <c r="E33" s="78">
        <v>783.06651135000004</v>
      </c>
      <c r="F33" s="78">
        <v>1153.5591279</v>
      </c>
      <c r="G33" s="228">
        <v>135.50209932899998</v>
      </c>
      <c r="H33" s="78">
        <v>11446.053968</v>
      </c>
      <c r="I33" s="169">
        <v>2018</v>
      </c>
      <c r="J33" s="369">
        <f t="shared" si="0"/>
        <v>0.27440041524186531</v>
      </c>
      <c r="K33" s="369">
        <f t="shared" si="0"/>
        <v>0.35138330960558684</v>
      </c>
      <c r="L33" s="369">
        <f t="shared" si="0"/>
        <v>0.19318203012862117</v>
      </c>
      <c r="M33" s="369">
        <f t="shared" si="0"/>
        <v>6.8413665839706622E-2</v>
      </c>
      <c r="N33" s="369">
        <f t="shared" si="0"/>
        <v>0.10078225483865724</v>
      </c>
      <c r="O33" s="370">
        <f t="shared" si="1"/>
        <v>1.1838324343728097E-2</v>
      </c>
    </row>
    <row r="34" spans="1:15" x14ac:dyDescent="0.2">
      <c r="A34">
        <v>2019</v>
      </c>
      <c r="B34" s="78">
        <v>2768.8385616</v>
      </c>
      <c r="C34" s="78">
        <v>4094.2353452000002</v>
      </c>
      <c r="D34" s="78">
        <v>2185.4025425</v>
      </c>
      <c r="E34" s="78">
        <v>736.71877342000005</v>
      </c>
      <c r="F34" s="78">
        <v>1284.9582958999999</v>
      </c>
      <c r="G34" s="228">
        <v>131.32723432899999</v>
      </c>
      <c r="H34" s="78">
        <v>11201.481781</v>
      </c>
      <c r="I34" s="169">
        <v>2019</v>
      </c>
      <c r="J34" s="369">
        <f t="shared" si="0"/>
        <v>0.24718502567191739</v>
      </c>
      <c r="K34" s="369">
        <f t="shared" si="0"/>
        <v>0.3655083698073463</v>
      </c>
      <c r="L34" s="369">
        <f t="shared" si="0"/>
        <v>0.19509941499051392</v>
      </c>
      <c r="M34" s="369">
        <f t="shared" si="0"/>
        <v>6.5769760449874176E-2</v>
      </c>
      <c r="N34" s="369">
        <f t="shared" si="0"/>
        <v>0.11471324249971566</v>
      </c>
      <c r="O34" s="370">
        <f t="shared" si="1"/>
        <v>1.1724094802507093E-2</v>
      </c>
    </row>
    <row r="35" spans="1:15" x14ac:dyDescent="0.2">
      <c r="A35" s="9">
        <v>2020</v>
      </c>
      <c r="B35" s="79">
        <v>2636.1959071000001</v>
      </c>
      <c r="C35" s="79">
        <v>4184.5915273000001</v>
      </c>
      <c r="D35" s="79">
        <v>2111.0300327999998</v>
      </c>
      <c r="E35" s="79">
        <v>751.70144289999996</v>
      </c>
      <c r="F35" s="79">
        <v>1427.5111038</v>
      </c>
      <c r="G35" s="230">
        <v>131.66337333300001</v>
      </c>
      <c r="H35" s="79">
        <v>11242.69306</v>
      </c>
      <c r="I35" s="170">
        <v>2020</v>
      </c>
      <c r="J35" s="371">
        <f t="shared" si="0"/>
        <v>0.23448082172404341</v>
      </c>
      <c r="K35" s="371">
        <f t="shared" si="0"/>
        <v>0.3722054408999404</v>
      </c>
      <c r="L35" s="371">
        <f t="shared" si="0"/>
        <v>0.18776907112324917</v>
      </c>
      <c r="M35" s="371">
        <f t="shared" si="0"/>
        <v>6.6861332857556466E-2</v>
      </c>
      <c r="N35" s="371">
        <f t="shared" si="0"/>
        <v>0.12697234516513609</v>
      </c>
      <c r="O35" s="372">
        <f t="shared" si="1"/>
        <v>1.1711017336356953E-2</v>
      </c>
    </row>
    <row r="36" spans="1:15" x14ac:dyDescent="0.2">
      <c r="A36" s="367" t="s">
        <v>551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98</v>
      </c>
      <c r="R6" s="213" t="s">
        <v>397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99</v>
      </c>
      <c r="R7" s="214" t="s">
        <v>398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100</v>
      </c>
      <c r="R8" s="214" t="s">
        <v>399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101</v>
      </c>
      <c r="R9" s="214" t="s">
        <v>400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496</v>
      </c>
      <c r="R10" s="214" t="s">
        <v>401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89</v>
      </c>
      <c r="R11" s="214" t="s">
        <v>402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90</v>
      </c>
      <c r="R12" s="216" t="s">
        <v>403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92</v>
      </c>
      <c r="F25" s="201"/>
      <c r="G25" s="201"/>
      <c r="H25" s="201"/>
      <c r="J25" s="201"/>
      <c r="K25" s="201" t="s">
        <v>406</v>
      </c>
      <c r="L25" s="201"/>
      <c r="M25" s="201"/>
      <c r="N25" s="201"/>
    </row>
    <row r="26" spans="1:14" x14ac:dyDescent="0.2">
      <c r="A26" s="9"/>
      <c r="B26" s="89" t="s">
        <v>91</v>
      </c>
      <c r="C26" s="231">
        <v>2016</v>
      </c>
      <c r="D26" s="231">
        <v>2017</v>
      </c>
      <c r="E26" s="49">
        <v>2018</v>
      </c>
      <c r="F26" s="49">
        <v>2019</v>
      </c>
      <c r="G26" s="49">
        <v>2020</v>
      </c>
      <c r="H26" s="237"/>
      <c r="I26" s="82">
        <v>2017</v>
      </c>
      <c r="J26" s="82">
        <v>2018</v>
      </c>
      <c r="K26" s="82">
        <v>2019</v>
      </c>
      <c r="L26" s="82">
        <v>2020</v>
      </c>
    </row>
    <row r="27" spans="1:14" x14ac:dyDescent="0.2">
      <c r="B27" s="7" t="s">
        <v>98</v>
      </c>
      <c r="C27" s="20">
        <v>2.4724417980000002</v>
      </c>
      <c r="D27" s="20">
        <v>2.7669693620000002</v>
      </c>
      <c r="E27" s="20">
        <v>2.6876407539999998</v>
      </c>
      <c r="F27" s="20">
        <v>2.5308695999999999</v>
      </c>
      <c r="G27" s="20">
        <v>2.58887</v>
      </c>
      <c r="I27" s="20">
        <f t="shared" ref="I27:I33" si="0">D27-C27</f>
        <v>0.29452756400000002</v>
      </c>
      <c r="J27" s="20">
        <f t="shared" ref="J27:J33" si="1">E27-D27</f>
        <v>-7.9328608000000411E-2</v>
      </c>
      <c r="K27" s="20">
        <f t="shared" ref="K27:K33" si="2">F27-E27</f>
        <v>-0.15677115399999986</v>
      </c>
      <c r="L27" s="20">
        <f t="shared" ref="L27:L33" si="3">G27-F27</f>
        <v>5.8000400000000063E-2</v>
      </c>
    </row>
    <row r="28" spans="1:14" x14ac:dyDescent="0.2">
      <c r="B28" s="3" t="s">
        <v>99</v>
      </c>
      <c r="C28" s="20">
        <v>2.2297628380000001</v>
      </c>
      <c r="D28" s="20">
        <v>2.2854875849999998</v>
      </c>
      <c r="E28" s="20">
        <v>2.3459343119999998</v>
      </c>
      <c r="F28" s="20">
        <v>2.1666053000000001</v>
      </c>
      <c r="G28" s="20">
        <v>2.1592614000000001</v>
      </c>
      <c r="I28" s="20">
        <f t="shared" si="0"/>
        <v>5.5724746999999741E-2</v>
      </c>
      <c r="J28" s="20">
        <f t="shared" si="1"/>
        <v>6.0446726999999978E-2</v>
      </c>
      <c r="K28" s="20">
        <f t="shared" si="2"/>
        <v>-0.17932901199999973</v>
      </c>
      <c r="L28" s="20">
        <f t="shared" si="3"/>
        <v>-7.3438999999999588E-3</v>
      </c>
    </row>
    <row r="29" spans="1:14" x14ac:dyDescent="0.2">
      <c r="B29" s="3" t="s">
        <v>100</v>
      </c>
      <c r="C29" s="20">
        <v>1.4707870796</v>
      </c>
      <c r="D29" s="20">
        <v>1.5183183813000001</v>
      </c>
      <c r="E29" s="20">
        <v>1.5601991701</v>
      </c>
      <c r="F29" s="20">
        <v>1.5988121851999999</v>
      </c>
      <c r="G29" s="20">
        <v>1.6381854</v>
      </c>
      <c r="I29" s="20">
        <f t="shared" si="0"/>
        <v>4.7531301700000084E-2</v>
      </c>
      <c r="J29" s="20">
        <f t="shared" si="1"/>
        <v>4.1880788799999902E-2</v>
      </c>
      <c r="K29" s="20">
        <f t="shared" si="2"/>
        <v>3.8613015099999926E-2</v>
      </c>
      <c r="L29" s="20">
        <f t="shared" si="3"/>
        <v>3.9373214800000111E-2</v>
      </c>
    </row>
    <row r="30" spans="1:14" x14ac:dyDescent="0.2">
      <c r="B30" s="3" t="s">
        <v>101</v>
      </c>
      <c r="C30" s="20">
        <v>2.0937279855000002</v>
      </c>
      <c r="D30" s="20">
        <v>2.3456110303000002</v>
      </c>
      <c r="E30" s="20">
        <v>2.5356239620999999</v>
      </c>
      <c r="F30" s="20">
        <v>2.8996770000000001</v>
      </c>
      <c r="G30" s="20">
        <v>3.2497359000000001</v>
      </c>
      <c r="I30" s="20">
        <f t="shared" si="0"/>
        <v>0.25188304480000001</v>
      </c>
      <c r="J30" s="20">
        <f t="shared" si="1"/>
        <v>0.19001293179999967</v>
      </c>
      <c r="K30" s="20">
        <f t="shared" si="2"/>
        <v>0.36405303790000021</v>
      </c>
      <c r="L30" s="20">
        <f t="shared" si="3"/>
        <v>0.35005890000000006</v>
      </c>
    </row>
    <row r="31" spans="1:14" x14ac:dyDescent="0.2">
      <c r="B31" s="74" t="s">
        <v>496</v>
      </c>
      <c r="C31" s="20">
        <v>0.50321864699999996</v>
      </c>
      <c r="D31" s="20">
        <v>0.49525990199999997</v>
      </c>
      <c r="E31" s="20">
        <v>0.49255858600000002</v>
      </c>
      <c r="F31" s="20">
        <v>0.48580620000000002</v>
      </c>
      <c r="G31" s="20">
        <v>0.48788179999999998</v>
      </c>
      <c r="I31" s="20">
        <f t="shared" si="0"/>
        <v>-7.9587449999999893E-3</v>
      </c>
      <c r="J31" s="20">
        <f t="shared" si="1"/>
        <v>-2.7013159999999536E-3</v>
      </c>
      <c r="K31" s="20">
        <f t="shared" si="2"/>
        <v>-6.7523859999999991E-3</v>
      </c>
      <c r="L31" s="20">
        <f t="shared" si="3"/>
        <v>2.0755999999999553E-3</v>
      </c>
    </row>
    <row r="32" spans="1:14" x14ac:dyDescent="0.2">
      <c r="B32" s="3" t="s">
        <v>89</v>
      </c>
      <c r="C32" s="20">
        <v>0.20960385000000001</v>
      </c>
      <c r="D32" s="20">
        <v>0.21023328199999999</v>
      </c>
      <c r="E32" s="20">
        <v>0.218169065</v>
      </c>
      <c r="F32" s="20">
        <v>0.23057430000000001</v>
      </c>
      <c r="G32" s="20">
        <v>0.2313037</v>
      </c>
      <c r="I32" s="20">
        <f t="shared" si="0"/>
        <v>6.2943199999998534E-4</v>
      </c>
      <c r="J32" s="20">
        <f t="shared" si="1"/>
        <v>7.9357830000000018E-3</v>
      </c>
      <c r="K32" s="20">
        <f t="shared" si="2"/>
        <v>1.2405235000000014E-2</v>
      </c>
      <c r="L32" s="20">
        <f t="shared" si="3"/>
        <v>7.2939999999999117E-4</v>
      </c>
    </row>
    <row r="33" spans="1:13" x14ac:dyDescent="0.2">
      <c r="A33" s="9"/>
      <c r="B33" s="5" t="s">
        <v>90</v>
      </c>
      <c r="C33" s="68">
        <v>0.56866517699999997</v>
      </c>
      <c r="D33" s="68">
        <v>0.77446581400000003</v>
      </c>
      <c r="E33" s="68">
        <v>0.953228152</v>
      </c>
      <c r="F33" s="68">
        <v>1.0753440000000001</v>
      </c>
      <c r="G33" s="68">
        <v>1.2679323</v>
      </c>
      <c r="H33" s="9"/>
      <c r="I33" s="68">
        <f t="shared" si="0"/>
        <v>0.20580063700000006</v>
      </c>
      <c r="J33" s="68">
        <f t="shared" si="1"/>
        <v>0.17876233799999997</v>
      </c>
      <c r="K33" s="68">
        <f t="shared" si="2"/>
        <v>0.12211584800000008</v>
      </c>
      <c r="L33" s="68">
        <f t="shared" si="3"/>
        <v>0.19258829999999993</v>
      </c>
    </row>
    <row r="34" spans="1:13" x14ac:dyDescent="0.2">
      <c r="C34"/>
      <c r="H34" s="32" t="s">
        <v>457</v>
      </c>
      <c r="I34" s="7">
        <f>+SUM(I27:I33)</f>
        <v>0.84813798149999986</v>
      </c>
      <c r="J34" s="7">
        <f t="shared" ref="J34:L34" si="4">+SUM(J27:J33)</f>
        <v>0.39700864459999918</v>
      </c>
      <c r="K34" s="7">
        <f t="shared" si="4"/>
        <v>0.19433458400000064</v>
      </c>
      <c r="L34" s="7">
        <f t="shared" si="4"/>
        <v>0.63548191480000016</v>
      </c>
    </row>
    <row r="35" spans="1:13" ht="12.75" customHeight="1" x14ac:dyDescent="0.2">
      <c r="A35" s="586" t="s">
        <v>93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67" t="s">
        <v>551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549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408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409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94</v>
      </c>
      <c r="R8" s="214" t="s">
        <v>410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232</v>
      </c>
      <c r="R9" s="216" t="s">
        <v>407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87" t="s">
        <v>84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201"/>
      <c r="N26" s="201"/>
    </row>
    <row r="27" spans="1:14" x14ac:dyDescent="0.2">
      <c r="A27" s="77"/>
      <c r="B27" s="89" t="s">
        <v>91</v>
      </c>
      <c r="C27" s="231">
        <v>2016</v>
      </c>
      <c r="D27" s="231">
        <v>2017</v>
      </c>
      <c r="E27" s="49">
        <v>2018</v>
      </c>
      <c r="F27" s="49">
        <v>2019</v>
      </c>
      <c r="G27" s="49">
        <v>2020</v>
      </c>
      <c r="H27" s="538"/>
      <c r="I27" s="82">
        <v>2017</v>
      </c>
      <c r="J27" s="82">
        <v>2018</v>
      </c>
      <c r="K27" s="82">
        <v>2019</v>
      </c>
      <c r="L27" s="82">
        <v>2020</v>
      </c>
    </row>
    <row r="28" spans="1:14" x14ac:dyDescent="0.2">
      <c r="A28" s="30"/>
      <c r="B28" s="459" t="s">
        <v>34</v>
      </c>
      <c r="C28" s="506">
        <v>1354.1614477999999</v>
      </c>
      <c r="D28" s="506">
        <v>1315.9754204000001</v>
      </c>
      <c r="E28" s="506">
        <v>1266.8545403000001</v>
      </c>
      <c r="F28" s="506">
        <v>1135.7800199999999</v>
      </c>
      <c r="G28" s="506">
        <v>1082.99569</v>
      </c>
      <c r="H28" s="30"/>
      <c r="I28" s="506">
        <f t="shared" ref="I28:L30" si="0">D28-C28</f>
        <v>-38.18602739999983</v>
      </c>
      <c r="J28" s="506">
        <f t="shared" si="0"/>
        <v>-49.120880100000022</v>
      </c>
      <c r="K28" s="506">
        <f t="shared" si="0"/>
        <v>-131.07452030000013</v>
      </c>
      <c r="L28" s="506">
        <f t="shared" si="0"/>
        <v>-52.784329999999954</v>
      </c>
    </row>
    <row r="29" spans="1:14" x14ac:dyDescent="0.2">
      <c r="A29" s="30"/>
      <c r="B29" s="459" t="s">
        <v>35</v>
      </c>
      <c r="C29" s="506">
        <v>2312.6078370999999</v>
      </c>
      <c r="D29" s="506">
        <v>2329.5807896000001</v>
      </c>
      <c r="E29" s="506">
        <v>2377.1637234</v>
      </c>
      <c r="F29" s="506">
        <v>2385.4025000000001</v>
      </c>
      <c r="G29" s="506">
        <v>2403.6341000000002</v>
      </c>
      <c r="H29" s="30"/>
      <c r="I29" s="506">
        <f t="shared" si="0"/>
        <v>16.972952500000247</v>
      </c>
      <c r="J29" s="506">
        <f t="shared" si="0"/>
        <v>47.582933799999864</v>
      </c>
      <c r="K29" s="506">
        <f t="shared" si="0"/>
        <v>8.2387766000001648</v>
      </c>
      <c r="L29" s="506">
        <f t="shared" si="0"/>
        <v>18.231600000000071</v>
      </c>
    </row>
    <row r="30" spans="1:14" x14ac:dyDescent="0.2">
      <c r="A30" s="30"/>
      <c r="B30" s="539" t="s">
        <v>94</v>
      </c>
      <c r="C30" s="506">
        <v>1493.9813326999999</v>
      </c>
      <c r="D30" s="506">
        <v>1473.9347923</v>
      </c>
      <c r="E30" s="506">
        <v>1622.1208245</v>
      </c>
      <c r="F30" s="506">
        <v>1658.0510999999999</v>
      </c>
      <c r="G30" s="506">
        <v>1664.7636</v>
      </c>
      <c r="H30" s="30"/>
      <c r="I30" s="506">
        <f t="shared" si="0"/>
        <v>-20.046540399999913</v>
      </c>
      <c r="J30" s="506">
        <f t="shared" si="0"/>
        <v>148.1860322</v>
      </c>
      <c r="K30" s="506">
        <f t="shared" si="0"/>
        <v>35.93027549999988</v>
      </c>
      <c r="L30" s="506">
        <f t="shared" si="0"/>
        <v>6.7125000000000909</v>
      </c>
    </row>
    <row r="31" spans="1:14" x14ac:dyDescent="0.2">
      <c r="A31" s="30"/>
      <c r="B31" s="540" t="s">
        <v>232</v>
      </c>
      <c r="C31" s="541">
        <v>5172.4004450000002</v>
      </c>
      <c r="D31" s="541">
        <v>5131.1408293000004</v>
      </c>
      <c r="E31" s="541">
        <v>5277.7889778999997</v>
      </c>
      <c r="F31" s="541">
        <v>5190.8837999999996</v>
      </c>
      <c r="G31" s="541">
        <v>5163.0433000000003</v>
      </c>
      <c r="H31" s="77"/>
      <c r="I31" s="541">
        <f t="shared" ref="I31" si="1">D31-C31</f>
        <v>-41.259615699999813</v>
      </c>
      <c r="J31" s="541">
        <f t="shared" ref="J31" si="2">E31-D31</f>
        <v>146.64814859999933</v>
      </c>
      <c r="K31" s="541">
        <f t="shared" ref="K31" si="3">F31-E31</f>
        <v>-86.905177900000126</v>
      </c>
      <c r="L31" s="541">
        <f t="shared" ref="L31" si="4">G31-F31</f>
        <v>-27.840499999999338</v>
      </c>
    </row>
    <row r="32" spans="1:14" x14ac:dyDescent="0.2">
      <c r="A32" s="30"/>
      <c r="B32" s="367" t="s">
        <v>551</v>
      </c>
      <c r="C32" s="30"/>
      <c r="D32" s="30"/>
      <c r="E32" s="30"/>
      <c r="F32" s="30"/>
      <c r="G32" s="30"/>
      <c r="H32" s="30"/>
      <c r="I32" s="532">
        <f>+SUM(I28:I30)</f>
        <v>-41.259615299999496</v>
      </c>
      <c r="J32" s="532">
        <f>+SUM(J28:J30)</f>
        <v>146.64808589999984</v>
      </c>
      <c r="K32" s="532">
        <f>+SUM(K28:K30)</f>
        <v>-86.905468200000087</v>
      </c>
      <c r="L32" s="532">
        <f>+SUM(L28:L30)</f>
        <v>-27.840229999999792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2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411</v>
      </c>
      <c r="R6" s="224" t="s">
        <v>412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411</v>
      </c>
    </row>
    <row r="28" spans="1:11" x14ac:dyDescent="0.2">
      <c r="A28">
        <v>2001</v>
      </c>
      <c r="B28" s="13">
        <v>6.5769924332999996E-2</v>
      </c>
    </row>
    <row r="29" spans="1:11" x14ac:dyDescent="0.2">
      <c r="A29">
        <v>2002</v>
      </c>
      <c r="B29" s="13">
        <v>6.0721109483000003E-2</v>
      </c>
    </row>
    <row r="30" spans="1:11" x14ac:dyDescent="0.2">
      <c r="A30">
        <v>2003</v>
      </c>
      <c r="B30" s="13">
        <v>6.5889692127999999E-2</v>
      </c>
    </row>
    <row r="31" spans="1:11" x14ac:dyDescent="0.2">
      <c r="A31">
        <v>2004</v>
      </c>
      <c r="B31" s="13">
        <v>7.1331804967999998E-2</v>
      </c>
    </row>
    <row r="32" spans="1:11" x14ac:dyDescent="0.2">
      <c r="A32">
        <v>2005</v>
      </c>
      <c r="B32" s="13">
        <v>8.0227309122000004E-2</v>
      </c>
    </row>
    <row r="33" spans="1:2" x14ac:dyDescent="0.2">
      <c r="A33">
        <v>2006</v>
      </c>
      <c r="B33" s="13">
        <v>8.3876457488000003E-2</v>
      </c>
    </row>
    <row r="34" spans="1:2" x14ac:dyDescent="0.2">
      <c r="A34">
        <v>2007</v>
      </c>
      <c r="B34" s="13">
        <v>8.5366501720999993E-2</v>
      </c>
    </row>
    <row r="35" spans="1:2" x14ac:dyDescent="0.2">
      <c r="A35">
        <v>2008</v>
      </c>
      <c r="B35" s="13">
        <v>9.5771286846999995E-2</v>
      </c>
    </row>
    <row r="36" spans="1:2" x14ac:dyDescent="0.2">
      <c r="A36">
        <v>2009</v>
      </c>
      <c r="B36" s="13">
        <v>7.3799616205999993E-2</v>
      </c>
    </row>
    <row r="37" spans="1:2" x14ac:dyDescent="0.2">
      <c r="A37">
        <v>2010</v>
      </c>
      <c r="B37" s="13">
        <v>8.0951678321000003E-2</v>
      </c>
    </row>
    <row r="38" spans="1:2" x14ac:dyDescent="0.2">
      <c r="A38">
        <v>2011</v>
      </c>
      <c r="B38" s="13">
        <v>8.9525252311999995E-2</v>
      </c>
    </row>
    <row r="39" spans="1:2" x14ac:dyDescent="0.2">
      <c r="A39">
        <v>2012</v>
      </c>
      <c r="B39" s="13">
        <v>8.3654199703000004E-2</v>
      </c>
    </row>
    <row r="40" spans="1:2" x14ac:dyDescent="0.2">
      <c r="A40">
        <v>2013</v>
      </c>
      <c r="B40" s="13">
        <v>8.1976495134999994E-2</v>
      </c>
    </row>
    <row r="41" spans="1:2" x14ac:dyDescent="0.2">
      <c r="A41">
        <v>2014</v>
      </c>
      <c r="B41" s="13">
        <v>7.9607922351000004E-2</v>
      </c>
    </row>
    <row r="42" spans="1:2" x14ac:dyDescent="0.2">
      <c r="A42">
        <v>2015</v>
      </c>
      <c r="B42" s="13">
        <v>6.1915938338E-2</v>
      </c>
    </row>
    <row r="43" spans="1:2" x14ac:dyDescent="0.2">
      <c r="A43">
        <v>2016</v>
      </c>
      <c r="B43" s="13">
        <v>5.5532564654E-2</v>
      </c>
    </row>
    <row r="44" spans="1:2" x14ac:dyDescent="0.2">
      <c r="A44">
        <v>2017</v>
      </c>
      <c r="B44" s="13">
        <v>5.8957737476999998E-2</v>
      </c>
    </row>
    <row r="45" spans="1:2" x14ac:dyDescent="0.2">
      <c r="A45">
        <v>2018</v>
      </c>
      <c r="B45" s="13">
        <v>6.302595171E-2</v>
      </c>
    </row>
    <row r="46" spans="1:2" x14ac:dyDescent="0.2">
      <c r="A46">
        <v>2019</v>
      </c>
      <c r="B46" s="13">
        <v>5.7330657915E-2</v>
      </c>
    </row>
    <row r="47" spans="1:2" x14ac:dyDescent="0.2">
      <c r="A47" s="9">
        <v>2020</v>
      </c>
      <c r="B47" s="13">
        <v>5.6669633083E-2</v>
      </c>
    </row>
    <row r="48" spans="1:2" x14ac:dyDescent="0.2">
      <c r="A48" s="367" t="s">
        <v>551</v>
      </c>
    </row>
    <row r="50" spans="1:2" x14ac:dyDescent="0.2">
      <c r="A50" s="5"/>
      <c r="B50" s="241" t="s">
        <v>368</v>
      </c>
    </row>
    <row r="51" spans="1:2" x14ac:dyDescent="0.2">
      <c r="A51">
        <v>18.5</v>
      </c>
      <c r="B51" s="2">
        <v>0</v>
      </c>
    </row>
    <row r="52" spans="1:2" x14ac:dyDescent="0.2">
      <c r="A52">
        <v>18.5</v>
      </c>
      <c r="B52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42" t="s">
        <v>418</v>
      </c>
      <c r="R6" s="315" t="s">
        <v>419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415</v>
      </c>
      <c r="R7" s="547" t="s">
        <v>420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64" t="s">
        <v>527</v>
      </c>
      <c r="C25" s="564"/>
      <c r="D25" s="564"/>
      <c r="E25" s="564"/>
      <c r="F25" s="564"/>
    </row>
    <row r="26" spans="1:11" x14ac:dyDescent="0.2">
      <c r="A26" s="18"/>
      <c r="B26" s="87">
        <v>2017</v>
      </c>
      <c r="C26" s="87">
        <v>2018</v>
      </c>
      <c r="D26" s="87">
        <v>2019</v>
      </c>
      <c r="E26" s="87">
        <v>2020</v>
      </c>
      <c r="F26" s="289" t="s">
        <v>581</v>
      </c>
    </row>
    <row r="27" spans="1:11" x14ac:dyDescent="0.2">
      <c r="A27" s="19" t="s">
        <v>102</v>
      </c>
      <c r="B27" s="25">
        <v>55.953113090999999</v>
      </c>
      <c r="C27" s="25">
        <v>32.545865069999998</v>
      </c>
      <c r="D27" s="25">
        <v>37.107947594999999</v>
      </c>
      <c r="E27" s="25">
        <v>39.149117754999999</v>
      </c>
      <c r="F27" s="290">
        <v>42.586019999999998</v>
      </c>
      <c r="H27" s="25"/>
    </row>
    <row r="28" spans="1:11" x14ac:dyDescent="0.2">
      <c r="A28" s="19" t="s">
        <v>103</v>
      </c>
      <c r="B28" s="25">
        <v>105.75397253</v>
      </c>
      <c r="C28" s="25">
        <v>174.06454780000001</v>
      </c>
      <c r="D28" s="25">
        <v>115.9930813</v>
      </c>
      <c r="E28" s="25">
        <v>120.09132984999999</v>
      </c>
      <c r="F28" s="290">
        <v>122.5</v>
      </c>
      <c r="H28" s="25"/>
    </row>
    <row r="29" spans="1:11" x14ac:dyDescent="0.2">
      <c r="A29" s="19" t="s">
        <v>104</v>
      </c>
      <c r="B29" s="25">
        <v>241.40321084000001</v>
      </c>
      <c r="C29" s="25">
        <v>269.81016713999998</v>
      </c>
      <c r="D29" s="25">
        <v>236.08019905</v>
      </c>
      <c r="E29" s="25">
        <v>236.48387889</v>
      </c>
      <c r="F29" s="290">
        <v>252.17259999999999</v>
      </c>
      <c r="H29" s="25"/>
    </row>
    <row r="30" spans="1:11" x14ac:dyDescent="0.2">
      <c r="A30" s="19" t="s">
        <v>105</v>
      </c>
      <c r="B30" s="25">
        <v>363.10332433999997</v>
      </c>
      <c r="C30" s="25">
        <v>375.92745686000001</v>
      </c>
      <c r="D30" s="25">
        <v>348.72357684000002</v>
      </c>
      <c r="E30" s="25">
        <v>349.10347708</v>
      </c>
      <c r="F30" s="290">
        <v>356.5138</v>
      </c>
      <c r="H30" s="25"/>
    </row>
    <row r="31" spans="1:11" x14ac:dyDescent="0.2">
      <c r="A31" s="19" t="s">
        <v>106</v>
      </c>
      <c r="B31" s="25">
        <v>292.22535173</v>
      </c>
      <c r="C31" s="25">
        <v>350.79499657999997</v>
      </c>
      <c r="D31" s="25">
        <v>323.69503944000002</v>
      </c>
      <c r="E31" s="25">
        <v>324.11174856000002</v>
      </c>
      <c r="F31" s="290">
        <v>323.39190000000002</v>
      </c>
      <c r="H31" s="25"/>
    </row>
    <row r="32" spans="1:11" x14ac:dyDescent="0.2">
      <c r="A32" s="19" t="s">
        <v>107</v>
      </c>
      <c r="B32" s="25">
        <v>184.36093647999999</v>
      </c>
      <c r="C32" s="25">
        <v>231.30965782000001</v>
      </c>
      <c r="D32" s="25">
        <v>176.4029204</v>
      </c>
      <c r="E32" s="25">
        <v>176.84011624999999</v>
      </c>
      <c r="F32" s="290">
        <v>193.13200000000001</v>
      </c>
      <c r="H32" s="25"/>
    </row>
    <row r="33" spans="1:12" x14ac:dyDescent="0.2">
      <c r="A33" s="18" t="s">
        <v>471</v>
      </c>
      <c r="B33" s="72">
        <f>+SUM(B27:B32)</f>
        <v>1242.799909011</v>
      </c>
      <c r="C33" s="72">
        <f>+SUM(C27:C32)</f>
        <v>1434.4526912700001</v>
      </c>
      <c r="D33" s="72">
        <f>+SUM(D27:D32)</f>
        <v>1238.0027646250003</v>
      </c>
      <c r="E33" s="72">
        <f>+SUM(E27:E32)</f>
        <v>1245.7796683849999</v>
      </c>
      <c r="F33" s="291">
        <f>+SUM(F27:F32)</f>
        <v>1290.2963200000002</v>
      </c>
    </row>
    <row r="34" spans="1:12" x14ac:dyDescent="0.2">
      <c r="A34" s="367" t="s">
        <v>551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70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70"/>
    </row>
    <row r="37" spans="1:12" x14ac:dyDescent="0.2">
      <c r="A37" s="32" t="s">
        <v>193</v>
      </c>
    </row>
    <row r="38" spans="1:12" x14ac:dyDescent="0.2">
      <c r="A38" s="99" t="s">
        <v>188</v>
      </c>
      <c r="B38" s="589" t="s">
        <v>189</v>
      </c>
      <c r="C38" s="589"/>
      <c r="D38" s="589"/>
      <c r="E38" s="589"/>
      <c r="F38" s="589"/>
      <c r="G38" s="98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">
        <v>549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369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43" t="s">
        <v>414</v>
      </c>
      <c r="R6" s="266" t="s">
        <v>416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415</v>
      </c>
      <c r="R7" s="267" t="s">
        <v>417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0" t="s">
        <v>528</v>
      </c>
      <c r="C23" s="591"/>
      <c r="D23" s="591"/>
      <c r="E23" s="591"/>
      <c r="F23" s="250"/>
      <c r="G23" s="249"/>
    </row>
    <row r="24" spans="1:24" x14ac:dyDescent="0.2">
      <c r="A24" s="251"/>
      <c r="B24" s="287" t="s">
        <v>590</v>
      </c>
      <c r="C24" s="287" t="s">
        <v>591</v>
      </c>
      <c r="D24" s="287" t="s">
        <v>592</v>
      </c>
      <c r="E24" s="287" t="s">
        <v>593</v>
      </c>
      <c r="F24" s="288" t="s">
        <v>594</v>
      </c>
      <c r="X24" s="119"/>
    </row>
    <row r="25" spans="1:24" x14ac:dyDescent="0.2">
      <c r="A25" s="249" t="s">
        <v>108</v>
      </c>
      <c r="B25" s="269">
        <v>197.54607181</v>
      </c>
      <c r="C25" s="269">
        <v>192.87689646000001</v>
      </c>
      <c r="D25" s="269">
        <v>253.07925578999999</v>
      </c>
      <c r="E25" s="269">
        <v>245.79221067</v>
      </c>
      <c r="F25" s="548">
        <v>262.98842390999999</v>
      </c>
    </row>
    <row r="26" spans="1:24" x14ac:dyDescent="0.2">
      <c r="A26" s="249" t="s">
        <v>109</v>
      </c>
      <c r="B26" s="25">
        <v>418.06465137999999</v>
      </c>
      <c r="C26" s="25">
        <v>489.98299234000001</v>
      </c>
      <c r="D26" s="25">
        <v>592.91358554999999</v>
      </c>
      <c r="E26" s="25">
        <v>492.38612750999999</v>
      </c>
      <c r="F26" s="549">
        <v>497.16494445000001</v>
      </c>
    </row>
    <row r="27" spans="1:24" x14ac:dyDescent="0.2">
      <c r="A27" s="249" t="s">
        <v>110</v>
      </c>
      <c r="B27" s="25">
        <v>782.91352504999998</v>
      </c>
      <c r="C27" s="25">
        <v>797.70663006999996</v>
      </c>
      <c r="D27" s="25">
        <v>731.69851670000003</v>
      </c>
      <c r="E27" s="25">
        <v>777.61325730999999</v>
      </c>
      <c r="F27" s="549">
        <v>795.71631066999998</v>
      </c>
    </row>
    <row r="28" spans="1:24" x14ac:dyDescent="0.2">
      <c r="A28" s="249" t="s">
        <v>111</v>
      </c>
      <c r="B28" s="25">
        <v>766.29638852999994</v>
      </c>
      <c r="C28" s="25">
        <v>896.53548538999996</v>
      </c>
      <c r="D28" s="25">
        <v>853.42385194999997</v>
      </c>
      <c r="E28" s="25">
        <v>853.80071942999996</v>
      </c>
      <c r="F28" s="549">
        <v>863.89630276000003</v>
      </c>
    </row>
    <row r="29" spans="1:24" x14ac:dyDescent="0.2">
      <c r="A29" s="249" t="s">
        <v>112</v>
      </c>
      <c r="B29" s="25">
        <v>547.07809648</v>
      </c>
      <c r="C29" s="25">
        <v>624.78824961999999</v>
      </c>
      <c r="D29" s="25">
        <v>705.33096247000003</v>
      </c>
      <c r="E29" s="25">
        <v>691.16477230999999</v>
      </c>
      <c r="F29" s="549">
        <v>721.85785670999996</v>
      </c>
    </row>
    <row r="30" spans="1:24" x14ac:dyDescent="0.2">
      <c r="A30" s="249" t="s">
        <v>113</v>
      </c>
      <c r="B30" s="25">
        <v>542.51256570999999</v>
      </c>
      <c r="C30" s="25">
        <v>608.94367846</v>
      </c>
      <c r="D30" s="25">
        <v>568.50809147999996</v>
      </c>
      <c r="E30" s="25">
        <v>560.28106946000003</v>
      </c>
      <c r="F30" s="549">
        <v>587.70206399999995</v>
      </c>
    </row>
    <row r="31" spans="1:24" x14ac:dyDescent="0.2">
      <c r="A31" s="251" t="s">
        <v>413</v>
      </c>
      <c r="B31" s="285">
        <f t="shared" ref="B31:F31" si="0">+SUM(B25:B30)</f>
        <v>3254.4112989599998</v>
      </c>
      <c r="C31" s="285">
        <f t="shared" si="0"/>
        <v>3610.8339323399996</v>
      </c>
      <c r="D31" s="285">
        <f t="shared" si="0"/>
        <v>3704.9542639400001</v>
      </c>
      <c r="E31" s="285">
        <f t="shared" si="0"/>
        <v>3621.0381566899996</v>
      </c>
      <c r="F31" s="286">
        <f t="shared" si="0"/>
        <v>3729.3259025000002</v>
      </c>
    </row>
    <row r="32" spans="1:24" x14ac:dyDescent="0.2">
      <c r="A32" s="367" t="s">
        <v>551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52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49"/>
      <c r="H35" s="249"/>
    </row>
    <row r="36" spans="1:24" x14ac:dyDescent="0.2">
      <c r="A36" s="99" t="s">
        <v>188</v>
      </c>
      <c r="B36" s="589" t="s">
        <v>189</v>
      </c>
      <c r="C36" s="589"/>
      <c r="D36" s="589"/>
      <c r="E36" s="589"/>
      <c r="F36" s="589"/>
      <c r="G36" s="98" t="s">
        <v>190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549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595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2018-10-29T15:41:37Z</cp:lastPrinted>
  <dcterms:created xsi:type="dcterms:W3CDTF">2007-07-17T17:37:22Z</dcterms:created>
  <dcterms:modified xsi:type="dcterms:W3CDTF">2019-03-12T02:00:20Z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