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820" tabRatio="831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'37'!$A$1:$O$48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F25" i="104" l="1"/>
  <c r="G25" i="104" s="1"/>
  <c r="E25" i="104"/>
  <c r="D25" i="104"/>
  <c r="W30" i="124"/>
  <c r="A35" i="114" l="1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B42" i="87" l="1"/>
  <c r="B147" i="35"/>
  <c r="B146" i="35"/>
  <c r="B134" i="36"/>
  <c r="B133" i="36"/>
  <c r="H30" i="69" l="1"/>
  <c r="G29" i="120"/>
  <c r="G30" i="71"/>
  <c r="G29" i="84"/>
  <c r="G38" i="84"/>
  <c r="G29" i="72"/>
  <c r="G33" i="84"/>
  <c r="G34" i="86"/>
  <c r="G33" i="86"/>
  <c r="H30" i="70"/>
  <c r="G28" i="80"/>
  <c r="G28" i="68"/>
  <c r="J35" i="91"/>
  <c r="H27" i="78"/>
  <c r="H28" i="77"/>
  <c r="N35" i="91"/>
  <c r="K35" i="91"/>
  <c r="H28" i="78"/>
  <c r="H27" i="77"/>
  <c r="L35" i="91"/>
  <c r="M35" i="91"/>
  <c r="E33" i="114"/>
  <c r="O35" i="91"/>
  <c r="G43" i="84" l="1"/>
  <c r="A82" i="120" l="1"/>
  <c r="A79" i="105"/>
  <c r="A97" i="84"/>
  <c r="D124" i="123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 l="1"/>
  <c r="A70" i="120"/>
  <c r="E124" i="123"/>
  <c r="D123" i="123"/>
  <c r="A85" i="84"/>
  <c r="A96" i="84"/>
  <c r="A78" i="105"/>
  <c r="D112" i="123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A69" i="120" l="1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G27" i="78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29" i="77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G28" i="77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G27" i="77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26" i="78"/>
  <c r="L29" i="78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G28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A46" i="120" l="1"/>
  <c r="D110" i="123"/>
  <c r="A79" i="120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D99" i="123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D121" i="123"/>
  <c r="A83" i="84"/>
  <c r="L38" i="84"/>
  <c r="A61" i="84"/>
  <c r="K35" i="86"/>
  <c r="K34" i="84"/>
  <c r="J28" i="72"/>
  <c r="E122" i="123"/>
  <c r="K40" i="84"/>
  <c r="J28" i="74"/>
  <c r="J29" i="74"/>
  <c r="J30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F28" i="77"/>
  <c r="A47" i="71"/>
  <c r="A57" i="82"/>
  <c r="A80" i="72"/>
  <c r="L32" i="111"/>
  <c r="K26" i="120"/>
  <c r="B72" i="75"/>
  <c r="A69" i="74"/>
  <c r="K29" i="77"/>
  <c r="E28" i="68"/>
  <c r="K30" i="111"/>
  <c r="K32" i="111" s="1"/>
  <c r="K28" i="110"/>
  <c r="C45" i="92"/>
  <c r="A80" i="73"/>
  <c r="A80" i="74"/>
  <c r="K31" i="111"/>
  <c r="C33" i="114"/>
  <c r="F27" i="77"/>
  <c r="L27" i="77" s="1"/>
  <c r="A58" i="73"/>
  <c r="B92" i="77"/>
  <c r="K28" i="74"/>
  <c r="M28" i="78"/>
  <c r="L51" i="103"/>
  <c r="M51" i="103"/>
  <c r="F27" i="78"/>
  <c r="L27" i="78" s="1"/>
  <c r="A69" i="73"/>
  <c r="K30" i="78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F28" i="78"/>
  <c r="L28" i="78" s="1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D98" i="123" l="1"/>
  <c r="A45" i="120"/>
  <c r="D76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87" i="123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I30" i="74"/>
  <c r="I28" i="74"/>
  <c r="I27" i="74"/>
  <c r="I26" i="74"/>
  <c r="M31" i="78"/>
  <c r="M31" i="77"/>
  <c r="L31" i="78"/>
  <c r="K34" i="110"/>
  <c r="I76" i="36"/>
  <c r="H76" i="36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J29" i="78"/>
  <c r="J30" i="78"/>
  <c r="J26" i="78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E27" i="78"/>
  <c r="K27" i="78" s="1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E28" i="78"/>
  <c r="K28" i="78" s="1"/>
  <c r="A46" i="71"/>
  <c r="A44" i="80"/>
  <c r="A79" i="71"/>
  <c r="A89" i="82"/>
  <c r="E27" i="77"/>
  <c r="D28" i="68"/>
  <c r="K27" i="70"/>
  <c r="I29" i="74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E28" i="77"/>
  <c r="K28" i="77" s="1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29" i="77"/>
  <c r="J26" i="77"/>
  <c r="J30" i="77"/>
  <c r="I27" i="105"/>
  <c r="I26" i="105"/>
  <c r="B58" i="70"/>
  <c r="M45" i="103"/>
  <c r="L45" i="103"/>
  <c r="A79" i="73"/>
  <c r="K99" i="36"/>
  <c r="J99" i="36"/>
  <c r="I99" i="36"/>
  <c r="H99" i="36"/>
  <c r="J88" i="35"/>
  <c r="H88" i="35"/>
  <c r="K88" i="35"/>
  <c r="I88" i="35"/>
  <c r="K88" i="36"/>
  <c r="J88" i="36"/>
  <c r="I88" i="36"/>
  <c r="H88" i="36"/>
  <c r="J110" i="35"/>
  <c r="K110" i="35"/>
  <c r="I110" i="35"/>
  <c r="H110" i="35"/>
  <c r="I110" i="36"/>
  <c r="H110" i="36"/>
  <c r="K110" i="36"/>
  <c r="J110" i="36"/>
  <c r="I99" i="35"/>
  <c r="J99" i="35"/>
  <c r="H99" i="35"/>
  <c r="K99" i="35"/>
  <c r="D108" i="123" l="1"/>
  <c r="A66" i="120"/>
  <c r="A44" i="120"/>
  <c r="D97" i="123"/>
  <c r="D75" i="123"/>
  <c r="A77" i="120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D119" i="123"/>
  <c r="A74" i="105"/>
  <c r="D86" i="123"/>
  <c r="A92" i="84"/>
  <c r="A41" i="105"/>
  <c r="D64" i="123"/>
  <c r="A59" i="84"/>
  <c r="A63" i="105"/>
  <c r="E98" i="123"/>
  <c r="C29" i="84"/>
  <c r="I29" i="84" s="1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C34" i="86"/>
  <c r="I34" i="86" s="1"/>
  <c r="J33" i="84"/>
  <c r="K31" i="78"/>
  <c r="H64" i="35"/>
  <c r="I75" i="36"/>
  <c r="H75" i="36"/>
  <c r="I64" i="36"/>
  <c r="H64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D28" i="78"/>
  <c r="J28" i="78" s="1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D27" i="78"/>
  <c r="J27" i="78" s="1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H75" i="35"/>
  <c r="I75" i="35"/>
  <c r="K87" i="36"/>
  <c r="J87" i="36"/>
  <c r="I87" i="36"/>
  <c r="H87" i="36"/>
  <c r="I109" i="36"/>
  <c r="H109" i="36"/>
  <c r="K109" i="36"/>
  <c r="J109" i="36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J87" i="35"/>
  <c r="H87" i="35"/>
  <c r="K87" i="35"/>
  <c r="I87" i="35"/>
  <c r="A76" i="120" l="1"/>
  <c r="D52" i="123"/>
  <c r="D85" i="123"/>
  <c r="D74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 s="1"/>
  <c r="A69" i="84"/>
  <c r="E97" i="123"/>
  <c r="A40" i="105"/>
  <c r="A73" i="105"/>
  <c r="A51" i="105"/>
  <c r="A80" i="84"/>
  <c r="D40" i="123"/>
  <c r="A58" i="84"/>
  <c r="A91" i="84"/>
  <c r="E86" i="123"/>
  <c r="D96" i="123"/>
  <c r="A62" i="105"/>
  <c r="E75" i="123"/>
  <c r="I64" i="35"/>
  <c r="J31" i="77"/>
  <c r="J31" i="78"/>
  <c r="H52" i="36"/>
  <c r="I52" i="36"/>
  <c r="I63" i="36"/>
  <c r="H63" i="36"/>
  <c r="I74" i="36"/>
  <c r="H74" i="36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63" i="35"/>
  <c r="I97" i="36"/>
  <c r="H97" i="36"/>
  <c r="K97" i="36"/>
  <c r="J97" i="36"/>
  <c r="I97" i="35"/>
  <c r="J97" i="35"/>
  <c r="H97" i="35"/>
  <c r="K97" i="35"/>
  <c r="I86" i="36"/>
  <c r="H86" i="36"/>
  <c r="K86" i="36"/>
  <c r="J86" i="36"/>
  <c r="J86" i="35"/>
  <c r="K86" i="35"/>
  <c r="I86" i="35"/>
  <c r="H86" i="35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H51" i="36" l="1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E111" i="38" s="1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I40" i="36"/>
  <c r="H40" i="36"/>
  <c r="I73" i="36"/>
  <c r="H73" i="36"/>
  <c r="I74" i="35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I73" i="35"/>
  <c r="H73" i="35"/>
  <c r="H52" i="35"/>
  <c r="I52" i="35"/>
  <c r="H96" i="36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I107" i="35"/>
  <c r="J107" i="35"/>
  <c r="H107" i="35"/>
  <c r="K107" i="35"/>
  <c r="I51" i="36" l="1"/>
  <c r="D72" i="123"/>
  <c r="A74" i="120"/>
  <c r="D83" i="123"/>
  <c r="E51" i="123"/>
  <c r="D105" i="123"/>
  <c r="A52" i="120"/>
  <c r="D116" i="123"/>
  <c r="A41" i="120"/>
  <c r="D50" i="123"/>
  <c r="D61" i="123"/>
  <c r="I50" i="36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H62" i="36"/>
  <c r="I62" i="36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72" i="36"/>
  <c r="H72" i="36"/>
  <c r="I61" i="36"/>
  <c r="H61" i="36"/>
  <c r="H50" i="36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E50" i="107" s="1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H61" i="35"/>
  <c r="I61" i="35"/>
  <c r="E111" i="15"/>
  <c r="E51" i="15"/>
  <c r="I106" i="36"/>
  <c r="H106" i="36"/>
  <c r="K106" i="36"/>
  <c r="J106" i="36"/>
  <c r="K95" i="36"/>
  <c r="J95" i="36"/>
  <c r="I95" i="36"/>
  <c r="H95" i="36"/>
  <c r="J95" i="35"/>
  <c r="H95" i="35"/>
  <c r="K95" i="35"/>
  <c r="I95" i="35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I84" i="35"/>
  <c r="H84" i="35"/>
  <c r="J84" i="35"/>
  <c r="K84" i="35"/>
  <c r="E87" i="15"/>
  <c r="H106" i="35"/>
  <c r="J106" i="35"/>
  <c r="K106" i="35"/>
  <c r="I106" i="35"/>
  <c r="E75" i="15"/>
  <c r="E99" i="15"/>
  <c r="E39" i="15"/>
  <c r="E50" i="123" l="1"/>
  <c r="D37" i="123"/>
  <c r="A62" i="120"/>
  <c r="A51" i="120"/>
  <c r="D60" i="123"/>
  <c r="D93" i="123"/>
  <c r="A40" i="120"/>
  <c r="A73" i="120"/>
  <c r="D71" i="123"/>
  <c r="E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D115" i="123"/>
  <c r="A37" i="105"/>
  <c r="A70" i="105"/>
  <c r="E72" i="123"/>
  <c r="A55" i="84"/>
  <c r="E83" i="123"/>
  <c r="A88" i="84"/>
  <c r="A48" i="105"/>
  <c r="D104" i="123"/>
  <c r="A66" i="84"/>
  <c r="A59" i="105"/>
  <c r="A77" i="84"/>
  <c r="H39" i="35"/>
  <c r="I39" i="35"/>
  <c r="I39" i="36"/>
  <c r="H39" i="36"/>
  <c r="H49" i="36"/>
  <c r="I49" i="36"/>
  <c r="I71" i="36"/>
  <c r="H71" i="36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K109" i="108" s="1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H60" i="35"/>
  <c r="I60" i="35"/>
  <c r="I50" i="35"/>
  <c r="H50" i="35"/>
  <c r="E50" i="15"/>
  <c r="E110" i="15"/>
  <c r="I83" i="35"/>
  <c r="J83" i="35"/>
  <c r="H83" i="35"/>
  <c r="K83" i="35"/>
  <c r="I94" i="36"/>
  <c r="H94" i="36"/>
  <c r="K94" i="36"/>
  <c r="J94" i="36"/>
  <c r="J94" i="35"/>
  <c r="K94" i="35"/>
  <c r="I94" i="35"/>
  <c r="H94" i="3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I105" i="36"/>
  <c r="H105" i="36"/>
  <c r="K105" i="36"/>
  <c r="J105" i="36"/>
  <c r="E86" i="15"/>
  <c r="E74" i="15"/>
  <c r="E98" i="15"/>
  <c r="I105" i="35"/>
  <c r="J105" i="35"/>
  <c r="H105" i="35"/>
  <c r="K105" i="35"/>
  <c r="K83" i="36"/>
  <c r="J83" i="36"/>
  <c r="I83" i="36"/>
  <c r="H83" i="36"/>
  <c r="D49" i="123" l="1"/>
  <c r="D48" i="123"/>
  <c r="D81" i="123"/>
  <c r="A72" i="120"/>
  <c r="D114" i="123"/>
  <c r="D92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H60" i="36"/>
  <c r="I60" i="36"/>
  <c r="N44" i="117"/>
  <c r="N55" i="117"/>
  <c r="D29" i="87"/>
  <c r="N33" i="117"/>
  <c r="E93" i="123"/>
  <c r="E71" i="123"/>
  <c r="E37" i="123"/>
  <c r="E104" i="123"/>
  <c r="D70" i="123"/>
  <c r="A58" i="105"/>
  <c r="A69" i="105"/>
  <c r="D59" i="123"/>
  <c r="A47" i="105"/>
  <c r="A87" i="84"/>
  <c r="A54" i="84"/>
  <c r="A76" i="84"/>
  <c r="D36" i="123"/>
  <c r="A65" i="84"/>
  <c r="E82" i="123"/>
  <c r="E115" i="123"/>
  <c r="A36" i="105"/>
  <c r="E60" i="123"/>
  <c r="I70" i="35"/>
  <c r="H38" i="35"/>
  <c r="H71" i="35"/>
  <c r="I38" i="36"/>
  <c r="H38" i="36"/>
  <c r="I48" i="36"/>
  <c r="H48" i="36"/>
  <c r="I38" i="35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I96" i="108" s="1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I82" i="36"/>
  <c r="H82" i="36"/>
  <c r="K82" i="36"/>
  <c r="J82" i="36"/>
  <c r="I93" i="36"/>
  <c r="H93" i="36"/>
  <c r="K93" i="36"/>
  <c r="J93" i="36"/>
  <c r="E97" i="15"/>
  <c r="E37" i="15"/>
  <c r="H82" i="35"/>
  <c r="J82" i="35"/>
  <c r="K82" i="35"/>
  <c r="I82" i="35"/>
  <c r="E109" i="15"/>
  <c r="I93" i="35"/>
  <c r="J93" i="35"/>
  <c r="H93" i="35"/>
  <c r="K93" i="35"/>
  <c r="J104" i="35"/>
  <c r="H104" i="35"/>
  <c r="K104" i="35"/>
  <c r="I104" i="35"/>
  <c r="E61" i="15"/>
  <c r="D69" i="123" l="1"/>
  <c r="A60" i="120"/>
  <c r="D80" i="123"/>
  <c r="D91" i="123"/>
  <c r="D47" i="123"/>
  <c r="D58" i="123"/>
  <c r="A49" i="120"/>
  <c r="D35" i="123"/>
  <c r="D113" i="123"/>
  <c r="A71" i="120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H59" i="36"/>
  <c r="I70" i="36"/>
  <c r="H70" i="36"/>
  <c r="N43" i="117"/>
  <c r="N54" i="117"/>
  <c r="N32" i="117"/>
  <c r="E81" i="123"/>
  <c r="E36" i="123"/>
  <c r="H70" i="35"/>
  <c r="H59" i="35"/>
  <c r="E59" i="123"/>
  <c r="I59" i="36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D102" i="123"/>
  <c r="J96" i="108"/>
  <c r="I37" i="35"/>
  <c r="H37" i="35"/>
  <c r="I47" i="36"/>
  <c r="H47" i="36"/>
  <c r="I37" i="36"/>
  <c r="H37" i="36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H48" i="35"/>
  <c r="I48" i="35"/>
  <c r="I69" i="35"/>
  <c r="H69" i="35"/>
  <c r="E36" i="15"/>
  <c r="E96" i="15"/>
  <c r="I92" i="35"/>
  <c r="H92" i="35"/>
  <c r="J92" i="35"/>
  <c r="K92" i="3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81" i="35"/>
  <c r="J81" i="35"/>
  <c r="H81" i="35"/>
  <c r="K81" i="35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K92" i="36"/>
  <c r="J92" i="36"/>
  <c r="I92" i="36"/>
  <c r="H92" i="36"/>
  <c r="I81" i="36"/>
  <c r="H81" i="36"/>
  <c r="K81" i="36"/>
  <c r="J81" i="36"/>
  <c r="E108" i="15"/>
  <c r="E47" i="123" l="1"/>
  <c r="D46" i="123"/>
  <c r="D57" i="123"/>
  <c r="D90" i="123"/>
  <c r="A37" i="120"/>
  <c r="I57" i="35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I58" i="36"/>
  <c r="H58" i="36"/>
  <c r="I69" i="36"/>
  <c r="H69" i="36"/>
  <c r="N53" i="117"/>
  <c r="N31" i="117"/>
  <c r="N42" i="117"/>
  <c r="E91" i="123"/>
  <c r="H68" i="35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I36" i="35"/>
  <c r="I58" i="35"/>
  <c r="H36" i="35"/>
  <c r="I68" i="36"/>
  <c r="H68" i="36"/>
  <c r="I46" i="36"/>
  <c r="H46" i="36"/>
  <c r="H36" i="36"/>
  <c r="I36" i="36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0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I47" i="35"/>
  <c r="H47" i="35"/>
  <c r="E107" i="15"/>
  <c r="E95" i="15"/>
  <c r="E59" i="15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I91" i="35"/>
  <c r="J91" i="35"/>
  <c r="H91" i="35"/>
  <c r="K91" i="35"/>
  <c r="E35" i="15"/>
  <c r="J80" i="35"/>
  <c r="H80" i="35"/>
  <c r="K80" i="35"/>
  <c r="I80" i="35"/>
  <c r="J102" i="35"/>
  <c r="K102" i="35"/>
  <c r="I102" i="35"/>
  <c r="H102" i="35"/>
  <c r="H57" i="35" l="1"/>
  <c r="E46" i="123"/>
  <c r="D45" i="123"/>
  <c r="A36" i="120"/>
  <c r="D78" i="123"/>
  <c r="D56" i="123"/>
  <c r="D33" i="123"/>
  <c r="A47" i="120"/>
  <c r="D67" i="123"/>
  <c r="I56" i="35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5" i="123"/>
  <c r="E46" i="38"/>
  <c r="E106" i="38"/>
  <c r="E34" i="38"/>
  <c r="I68" i="35"/>
  <c r="I57" i="36"/>
  <c r="H57" i="36"/>
  <c r="N52" i="117"/>
  <c r="N41" i="117"/>
  <c r="N30" i="117"/>
  <c r="E79" i="123"/>
  <c r="E90" i="123"/>
  <c r="E57" i="123"/>
  <c r="E101" i="123"/>
  <c r="A51" i="84"/>
  <c r="A33" i="105"/>
  <c r="D89" i="123"/>
  <c r="E34" i="123"/>
  <c r="B29" i="75"/>
  <c r="A62" i="84"/>
  <c r="E68" i="123"/>
  <c r="A44" i="105"/>
  <c r="H35" i="35"/>
  <c r="I35" i="36"/>
  <c r="H35" i="36"/>
  <c r="I35" i="35"/>
  <c r="I45" i="36"/>
  <c r="H45" i="36"/>
  <c r="I67" i="36"/>
  <c r="H67" i="36"/>
  <c r="I56" i="36"/>
  <c r="H56" i="36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I46" i="35"/>
  <c r="H46" i="35"/>
  <c r="E46" i="15"/>
  <c r="E58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D32" i="123" l="1"/>
  <c r="D55" i="123"/>
  <c r="H56" i="35"/>
  <c r="A35" i="120"/>
  <c r="D66" i="123"/>
  <c r="I55" i="36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I55" i="35"/>
  <c r="E56" i="123"/>
  <c r="E89" i="123"/>
  <c r="B28" i="75"/>
  <c r="A32" i="105"/>
  <c r="H34" i="35"/>
  <c r="I34" i="36"/>
  <c r="H34" i="36"/>
  <c r="H44" i="36"/>
  <c r="I44" i="36"/>
  <c r="I34" i="35"/>
  <c r="I66" i="36"/>
  <c r="H66" i="36"/>
  <c r="H67" i="35"/>
  <c r="H66" i="3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I45" i="35"/>
  <c r="H45" i="35"/>
  <c r="E105" i="15"/>
  <c r="E45" i="15"/>
  <c r="E93" i="15"/>
  <c r="E81" i="15"/>
  <c r="E33" i="15"/>
  <c r="I89" i="35"/>
  <c r="J89" i="35"/>
  <c r="H89" i="35"/>
  <c r="K89" i="3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E36" i="120" l="1"/>
  <c r="D54" i="123"/>
  <c r="D65" i="123"/>
  <c r="D43" i="123"/>
  <c r="E48" i="120"/>
  <c r="E81" i="120"/>
  <c r="E72" i="120"/>
  <c r="E60" i="120"/>
  <c r="E69" i="120"/>
  <c r="E57" i="120"/>
  <c r="E44" i="123"/>
  <c r="H55" i="36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54" i="35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I66" i="35"/>
  <c r="I43" i="36"/>
  <c r="H43" i="36"/>
  <c r="I65" i="36"/>
  <c r="H65" i="36"/>
  <c r="I54" i="36"/>
  <c r="H54" i="36"/>
  <c r="I33" i="35"/>
  <c r="H33" i="36"/>
  <c r="I33" i="36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I44" i="35"/>
  <c r="H44" i="35"/>
  <c r="H5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D42" i="123" l="1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F35" i="75" s="1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I42" i="36"/>
  <c r="H42" i="36"/>
  <c r="I53" i="36"/>
  <c r="H53" i="36"/>
  <c r="I32" i="36"/>
  <c r="H32" i="36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E42" i="123" l="1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E53" i="123"/>
  <c r="E42" i="107"/>
  <c r="H31" i="35"/>
  <c r="I31" i="36"/>
  <c r="H31" i="36"/>
  <c r="K66" i="108"/>
  <c r="I41" i="36"/>
  <c r="H41" i="36"/>
  <c r="I31" i="35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I42" i="35"/>
  <c r="H42" i="35"/>
  <c r="E78" i="15"/>
  <c r="E90" i="15"/>
  <c r="E66" i="15"/>
  <c r="E30" i="15"/>
  <c r="E102" i="15"/>
  <c r="E54" i="15"/>
  <c r="E42" i="15"/>
  <c r="E41" i="123" l="1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H30" i="35"/>
  <c r="I30" i="36"/>
  <c r="H30" i="36"/>
  <c r="I30" i="35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I41" i="35"/>
  <c r="H41" i="35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I29" i="35"/>
  <c r="H29" i="35"/>
  <c r="I29" i="36"/>
  <c r="H29" i="36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<sst xmlns="http://schemas.openxmlformats.org/spreadsheetml/2006/main" count="1213" uniqueCount="596">
  <si>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</si>
  <si>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</si>
  <si>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</si>
  <si>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</si>
  <si>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</si>
  <si>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</si>
  <si>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</si>
  <si>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</si>
  <si>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</si>
  <si>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</si>
  <si>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</si>
  <si>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</si>
  <si>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</si>
  <si>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</si>
  <si>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</si>
  <si>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</si>
  <si>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</si>
  <si>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</si>
  <si>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</si>
  <si>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</si>
  <si>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</si>
  <si>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</si>
  <si>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</si>
  <si>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</si>
  <si>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</si>
  <si>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</si>
  <si>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</si>
  <si>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</si>
  <si>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</si>
  <si>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</si>
  <si>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</si>
  <si>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</si>
  <si>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</si>
  <si>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</si>
  <si>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</si>
  <si>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</si>
  <si>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</si>
  <si>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</si>
  <si>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</si>
  <si>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</si>
  <si>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</si>
  <si>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</si>
  <si>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</si>
  <si>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</si>
  <si>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</si>
  <si>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</si>
  <si>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</si>
  <si>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</si>
  <si>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</si>
  <si>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</si>
  <si>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</si>
  <si>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</si>
  <si>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</si>
  <si>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</si>
  <si>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</si>
  <si>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</si>
  <si>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</si>
  <si>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</si>
  <si>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</si>
  <si>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</si>
  <si>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</si>
  <si>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</si>
  <si>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</si>
  <si>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</si>
  <si>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</si>
  <si>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</si>
  <si>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</si>
  <si>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</si>
  <si>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</si>
  <si>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</si>
  <si>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</si>
  <si>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</si>
  <si>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</si>
  <si>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</si>
  <si>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</si>
  <si>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</si>
  <si>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</si>
  <si>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</si>
  <si>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</si>
  <si>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</si>
  <si>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</si>
  <si>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</si>
  <si>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</si>
  <si>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t>Consumption (million kilowatthours per day)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</si>
  <si>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</si>
  <si>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</si>
  <si>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</si>
  <si>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</si>
  <si>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Electricity Generation, All Sectors (thousand megawatthours per day)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</si>
  <si>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</si>
  <si>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</si>
  <si>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</si>
  <si>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</si>
  <si>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</si>
  <si>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</si>
  <si>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</si>
  <si>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</si>
  <si>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</si>
  <si>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</si>
  <si>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</si>
  <si>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</si>
  <si>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</si>
  <si>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</si>
  <si>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</si>
  <si>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</si>
  <si>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</si>
  <si>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</si>
  <si>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</si>
  <si>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</si>
  <si>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</si>
  <si>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</si>
  <si>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</si>
  <si>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</si>
  <si>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</si>
  <si>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</si>
  <si>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</si>
  <si>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</si>
  <si>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</si>
  <si>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</si>
  <si>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</si>
  <si>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</si>
  <si>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</si>
  <si>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</si>
  <si>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</si>
  <si>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</si>
  <si>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</si>
  <si>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</si>
  <si>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</si>
  <si>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</si>
  <si>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</si>
  <si>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</si>
  <si>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</si>
  <si>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</si>
  <si>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</si>
  <si>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</si>
  <si>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</si>
  <si>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</si>
  <si>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</si>
  <si>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</si>
  <si>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</si>
  <si>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</si>
  <si>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</si>
  <si>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</si>
  <si>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</si>
  <si>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</si>
  <si>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</si>
  <si>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</si>
  <si>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</si>
  <si>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</si>
  <si>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</si>
  <si>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</si>
  <si>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</si>
  <si>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</si>
  <si>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</si>
  <si>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</si>
  <si>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</si>
  <si>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</si>
  <si>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</si>
  <si>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</si>
  <si>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</si>
  <si>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</si>
  <si>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</si>
  <si>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</si>
  <si>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</si>
  <si>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</si>
  <si>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</si>
  <si>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</si>
  <si>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</si>
  <si>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</si>
  <si>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</si>
  <si>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</si>
  <si>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</si>
  <si>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</si>
  <si>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</si>
  <si>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</si>
  <si>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</si>
  <si>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</si>
  <si>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</si>
  <si>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</si>
  <si>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</si>
  <si>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</si>
  <si>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</si>
  <si>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</si>
  <si>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</si>
  <si>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</si>
  <si>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</si>
  <si>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</si>
  <si>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</si>
  <si>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</si>
  <si>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</si>
  <si>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</si>
  <si>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Consumption Growth (million kWh per day)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</si>
  <si>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</si>
  <si>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</si>
  <si>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</si>
  <si>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</si>
  <si>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</si>
  <si>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</si>
  <si>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</si>
  <si>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</si>
  <si>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</si>
  <si>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</si>
  <si>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</si>
  <si>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</si>
  <si>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</si>
  <si>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</si>
  <si>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</si>
  <si>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</si>
  <si>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</si>
  <si>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</si>
  <si>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</si>
  <si>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</si>
  <si>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</si>
  <si>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</si>
  <si>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</si>
  <si>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</si>
  <si>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</si>
  <si>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</si>
  <si>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</si>
  <si>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</si>
  <si>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</si>
  <si>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</si>
  <si>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</si>
  <si>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</si>
  <si>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</si>
  <si>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</si>
  <si>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</si>
  <si>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</si>
  <si>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</si>
  <si>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</si>
  <si>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</si>
  <si>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</si>
  <si>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</si>
  <si>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</si>
  <si>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</si>
  <si>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</si>
  <si>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</si>
  <si>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</si>
  <si>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</si>
  <si>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</si>
  <si>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</si>
  <si>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</si>
  <si>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</si>
  <si>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</si>
  <si>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</si>
  <si>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</si>
  <si>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</si>
  <si>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</si>
  <si>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</si>
  <si>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</si>
  <si>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</si>
  <si>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</si>
  <si>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</si>
  <si>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</si>
  <si>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</si>
  <si>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</si>
  <si>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</si>
  <si>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</si>
  <si>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</si>
  <si>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</si>
  <si>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</si>
  <si>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</si>
  <si>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</si>
  <si>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</si>
  <si>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</si>
  <si>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</si>
  <si>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</si>
  <si>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</si>
  <si>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</si>
  <si>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</si>
  <si>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</si>
  <si>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</si>
  <si>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</si>
  <si>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</si>
  <si>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</si>
  <si>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</si>
  <si>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</si>
  <si>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</si>
  <si>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</si>
  <si>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</si>
  <si>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</si>
  <si>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</si>
  <si>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</si>
  <si>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</si>
  <si>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</si>
  <si>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ESTXPUS</t>
  </si>
  <si>
    <t>monthly consumption</t>
  </si>
  <si>
    <t>residential sales</t>
  </si>
  <si>
    <t>industrial sales</t>
  </si>
  <si>
    <t>commercial and transportation</t>
  </si>
  <si>
    <t>direct use of electricity</t>
  </si>
  <si>
    <t>EXRCPUS</t>
  </si>
  <si>
    <t>EXICPUS</t>
  </si>
  <si>
    <t>EXCCPUS</t>
  </si>
  <si>
    <t>ELDUPUS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</si>
  <si>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</si>
  <si>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</si>
  <si>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</si>
  <si>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</si>
  <si>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</si>
  <si>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</si>
  <si>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</si>
  <si>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</si>
  <si>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</si>
  <si>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</si>
  <si>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</si>
  <si>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</si>
  <si>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</si>
  <si>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</si>
  <si>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</si>
  <si>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</si>
  <si>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</si>
  <si>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</si>
  <si>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</si>
  <si>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</si>
  <si>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</si>
  <si>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</si>
  <si>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</si>
  <si>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</si>
  <si>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</si>
  <si>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</si>
  <si>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</si>
  <si>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</si>
  <si>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</si>
  <si>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</si>
  <si>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</si>
  <si>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</si>
  <si>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</si>
  <si>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</si>
  <si>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</si>
  <si>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</si>
  <si>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</si>
  <si>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</si>
  <si>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</si>
  <si>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</si>
  <si>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</si>
  <si>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</si>
  <si>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</si>
  <si>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</si>
  <si>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</si>
  <si>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</si>
  <si>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</si>
  <si>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</si>
  <si>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</si>
  <si>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</si>
  <si>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</si>
  <si>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</si>
  <si>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</si>
  <si>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</si>
  <si>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</si>
  <si>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</si>
  <si>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</si>
  <si>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</si>
  <si>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</si>
  <si>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</si>
  <si>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</si>
  <si>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</si>
  <si>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</si>
  <si>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</si>
  <si>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</si>
  <si>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</si>
  <si>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</si>
  <si>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</si>
  <si>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</si>
  <si>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</si>
  <si>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</si>
  <si>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</si>
  <si>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</si>
  <si>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</si>
  <si>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</si>
  <si>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</si>
  <si>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</si>
  <si>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</si>
  <si>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</si>
  <si>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</si>
  <si>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</si>
  <si>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</si>
  <si>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</si>
  <si>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</si>
  <si>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</si>
  <si>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</si>
  <si>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</si>
  <si>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</si>
  <si>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</si>
  <si>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CLTO_US</t>
  </si>
  <si>
    <t>Coal generation</t>
  </si>
  <si>
    <t>Nonhydropower renewables</t>
  </si>
  <si>
    <t>Total generation</t>
  </si>
  <si>
    <t>NGTO_US</t>
  </si>
  <si>
    <t>PATO_US</t>
  </si>
  <si>
    <t>NUTO_US</t>
  </si>
  <si>
    <t>HYTO_US</t>
  </si>
  <si>
    <t>RNTO_US</t>
  </si>
  <si>
    <t>TSEO_US</t>
  </si>
  <si>
    <t>Other sources</t>
  </si>
  <si>
    <t>OGTO_US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</si>
  <si>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</si>
  <si>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</si>
  <si>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</si>
  <si>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</si>
  <si>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</si>
  <si>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</si>
  <si>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</si>
  <si>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</si>
  <si>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OTTO_US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</si>
  <si>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</si>
  <si>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</si>
  <si>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</si>
  <si>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</si>
  <si>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</si>
  <si>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</si>
  <si>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</si>
  <si>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</si>
  <si>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</si>
  <si>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</si>
  <si>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</si>
  <si>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</si>
  <si>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</si>
  <si>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</si>
  <si>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</si>
  <si>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</si>
  <si>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</si>
  <si>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</si>
  <si>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</si>
  <si>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</si>
  <si>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</si>
  <si>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</si>
  <si>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</si>
  <si>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</si>
  <si>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</si>
  <si>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</si>
  <si>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</si>
  <si>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</si>
  <si>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</si>
  <si>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</si>
  <si>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</si>
  <si>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</si>
  <si>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</si>
  <si>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</si>
  <si>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</si>
  <si>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</si>
  <si>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</si>
  <si>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</si>
  <si>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</si>
  <si>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</si>
  <si>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</si>
  <si>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</si>
  <si>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</si>
  <si>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</si>
  <si>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</si>
  <si>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</si>
  <si>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</si>
  <si>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</si>
  <si>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</si>
  <si>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</si>
  <si>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</si>
  <si>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</si>
  <si>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</si>
  <si>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</si>
  <si>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</si>
  <si>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</si>
  <si>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</si>
  <si>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</si>
  <si>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</si>
  <si>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</si>
  <si>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</si>
  <si>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</si>
  <si>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</si>
  <si>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</si>
  <si>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</si>
  <si>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</si>
  <si>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</si>
  <si>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</si>
  <si>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</si>
  <si>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</si>
  <si>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</si>
  <si>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</si>
  <si>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</si>
  <si>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</si>
  <si>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</si>
  <si>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</si>
  <si>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</si>
  <si>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</si>
  <si>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</si>
  <si>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>EXACPUS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</si>
  <si>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</si>
  <si>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</si>
  <si>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</si>
  <si>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</si>
  <si>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</si>
  <si>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</si>
  <si>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</si>
  <si>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</si>
  <si>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</si>
  <si>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</si>
  <si>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</si>
  <si>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</si>
  <si>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</si>
  <si>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</si>
  <si>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</si>
  <si>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</si>
  <si>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</si>
  <si>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</si>
  <si>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</si>
  <si>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</si>
  <si>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</si>
  <si>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</si>
  <si>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</si>
  <si>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</si>
  <si>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</si>
  <si>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</si>
  <si>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</si>
  <si>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</si>
  <si>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</si>
  <si>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</si>
  <si>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</si>
  <si>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</si>
  <si>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</si>
  <si>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C3PSPUS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</si>
  <si>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</si>
  <si>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</si>
  <si>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</si>
  <si>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</si>
  <si>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</si>
  <si>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</si>
  <si>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</si>
  <si>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</si>
  <si>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</si>
  <si>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</si>
  <si>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</si>
  <si>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</si>
  <si>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</si>
  <si>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</si>
  <si>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</si>
  <si>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</si>
  <si>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</si>
  <si>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</si>
  <si>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</si>
  <si>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</si>
  <si>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</si>
  <si>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</si>
  <si>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</si>
  <si>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</si>
  <si>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</si>
  <si>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</si>
  <si>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</si>
  <si>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</si>
  <si>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</si>
  <si>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Note: Confidence interval derived from options market information for the five trading days ending Apr 4, 2019. Intervals not calculated for months with sparse trading in near-the-money options contracts.</t>
  </si>
  <si>
    <t>Short-Term Energy Outlook, April 2019</t>
  </si>
  <si>
    <t>Source: Short-Term Energy Outlook, April 2019, and CME Group</t>
  </si>
  <si>
    <t>Source: Short-Term Energy Outlook, April 2019</t>
  </si>
  <si>
    <t>Source: Short-Term Energy Outlook, April 2019, and Refinitiv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</si>
  <si>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</si>
  <si>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</si>
  <si>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</si>
  <si>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</si>
  <si>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</si>
  <si>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</si>
  <si>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</si>
  <si>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</si>
  <si>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</si>
  <si>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</si>
  <si>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</si>
  <si>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</si>
  <si>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</si>
  <si>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</si>
  <si>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</si>
  <si>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</si>
  <si>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</si>
  <si>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</si>
  <si>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</si>
  <si>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</si>
  <si>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</si>
  <si>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</si>
  <si>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</si>
  <si>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</si>
  <si>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</si>
  <si>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</si>
  <si>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</si>
  <si>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</si>
  <si>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2009-2018 average</t>
  </si>
  <si>
    <t>2014 - 2018</t>
  </si>
  <si>
    <t>Note:  Colored band around days of supply of crude oil and other liquids stocks represents the range between the minimum and maximum from Jan. 2014 - Dec. 2018.</t>
  </si>
  <si>
    <t>monthly range from January 2014 - December 2018</t>
  </si>
  <si>
    <t>Note:  Colored band around crude oil  stocks represents the range between the minimum and maximum from Jan. 2014 - Dec. 2018.</t>
  </si>
  <si>
    <t>Note:  Colored bands around storage levels represent the range between the minimum and maximum from Jan. 2014 - Dec. 2018.</t>
  </si>
  <si>
    <t>Note:  Includes refinery propylene. Colored band around days of stocks represents the range between the minimum and maximum from Jan. 2014 - Dec. 2018.</t>
  </si>
  <si>
    <t>Note:  Colored band around storage levels represents the range between the minimum and maximum from Jan. 2014 - Dec. 2018.</t>
  </si>
  <si>
    <t>Percent deviation from 2014 - 2018 average</t>
  </si>
  <si>
    <t>2016/17</t>
  </si>
  <si>
    <t>2017/18</t>
  </si>
  <si>
    <t>2018/19</t>
  </si>
  <si>
    <t>2019/20</t>
  </si>
  <si>
    <t>2008-2018 average</t>
  </si>
  <si>
    <t>Source: Short-Term Energy Outlook, April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</si>
</sst>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1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21" fillId="0" borderId="0" applyFont="0" applyFill="0" applyBorder="0" applyAlignment="0" applyProtection="0"/>
    <xf numFmtId="0" fontId="21" fillId="0" borderId="0"/>
    <xf numFmtId="0" fontId="20" fillId="0" borderId="0"/>
    <xf numFmtId="0" fontId="19" fillId="0" borderId="0"/>
    <xf numFmtId="0" fontId="18" fillId="0" borderId="0"/>
    <xf numFmtId="0" fontId="38" fillId="0" borderId="0"/>
    <xf numFmtId="0" fontId="15" fillId="0" borderId="0"/>
    <xf numFmtId="0" fontId="21" fillId="0" borderId="0"/>
    <xf numFmtId="0" fontId="14" fillId="0" borderId="0"/>
    <xf numFmtId="0" fontId="42" fillId="0" borderId="0"/>
    <xf numFmtId="0" fontId="13" fillId="0" borderId="0"/>
    <xf numFmtId="0" fontId="12" fillId="0" borderId="0"/>
    <xf numFmtId="0" fontId="8" fillId="0" borderId="0"/>
    <xf numFmtId="43" fontId="21" fillId="0" borderId="0" applyFont="0" applyFill="0" applyBorder="0" applyAlignment="0" applyProtection="0"/>
    <xf numFmtId="0" fontId="6" fillId="0" borderId="0"/>
    <xf numFmtId="0" fontId="42" fillId="0" borderId="0"/>
  </cellStyleXfs>
  <cellXfs count="592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2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1" fillId="0" borderId="0" xfId="0" applyNumberFormat="1" applyFont="1"/>
    <xf numFmtId="0" fontId="21" fillId="0" borderId="0" xfId="0" applyFont="1"/>
    <xf numFmtId="166" fontId="21" fillId="0" borderId="0" xfId="0" applyNumberFormat="1" applyFont="1"/>
    <xf numFmtId="0" fontId="26" fillId="0" borderId="0" xfId="0" applyFont="1"/>
    <xf numFmtId="0" fontId="26" fillId="0" borderId="1" xfId="0" applyFont="1" applyFill="1" applyBorder="1" applyAlignment="1">
      <alignment horizontal="right"/>
    </xf>
    <xf numFmtId="0" fontId="26" fillId="0" borderId="1" xfId="0" applyFont="1" applyBorder="1"/>
    <xf numFmtId="0" fontId="26" fillId="0" borderId="1" xfId="0" applyNumberFormat="1" applyFont="1" applyBorder="1"/>
    <xf numFmtId="0" fontId="26" fillId="0" borderId="0" xfId="0" applyFont="1" applyAlignment="1"/>
    <xf numFmtId="0" fontId="26" fillId="0" borderId="0" xfId="0" applyFont="1" applyAlignment="1">
      <alignment horizontal="right"/>
    </xf>
    <xf numFmtId="0" fontId="26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1" fillId="0" borderId="0" xfId="2" quotePrefix="1" applyNumberFormat="1" applyFont="1"/>
    <xf numFmtId="165" fontId="23" fillId="0" borderId="0" xfId="0" applyNumberFormat="1" applyFont="1"/>
    <xf numFmtId="0" fontId="24" fillId="2" borderId="0" xfId="0" applyFont="1" applyFill="1"/>
    <xf numFmtId="0" fontId="0" fillId="2" borderId="0" xfId="0" applyFill="1"/>
    <xf numFmtId="0" fontId="24" fillId="0" borderId="0" xfId="0" applyFont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4" fillId="0" borderId="1" xfId="0" applyFont="1" applyFill="1" applyBorder="1" applyAlignment="1">
      <alignment horizontal="center"/>
    </xf>
    <xf numFmtId="2" fontId="27" fillId="0" borderId="0" xfId="0" applyNumberFormat="1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2" fontId="27" fillId="0" borderId="1" xfId="0" applyNumberFormat="1" applyFont="1" applyBorder="1" applyAlignment="1">
      <alignment horizontal="center"/>
    </xf>
    <xf numFmtId="0" fontId="23" fillId="0" borderId="0" xfId="0" applyFont="1"/>
    <xf numFmtId="164" fontId="27" fillId="0" borderId="0" xfId="0" applyNumberFormat="1" applyFont="1" applyBorder="1" applyAlignment="1">
      <alignment horizontal="right"/>
    </xf>
    <xf numFmtId="164" fontId="27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7" fillId="0" borderId="2" xfId="0" applyNumberFormat="1" applyFont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166" fontId="27" fillId="0" borderId="2" xfId="0" applyNumberFormat="1" applyFont="1" applyBorder="1" applyAlignment="1">
      <alignment horizontal="center"/>
    </xf>
    <xf numFmtId="166" fontId="27" fillId="0" borderId="0" xfId="0" applyNumberFormat="1" applyFont="1" applyBorder="1" applyAlignment="1">
      <alignment horizontal="center"/>
    </xf>
    <xf numFmtId="166" fontId="27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1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1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1" fillId="0" borderId="0" xfId="0" applyFont="1" applyAlignment="1">
      <alignment horizontal="right"/>
    </xf>
    <xf numFmtId="0" fontId="21" fillId="0" borderId="1" xfId="0" applyFont="1" applyBorder="1" applyAlignment="1">
      <alignment horizontal="right"/>
    </xf>
    <xf numFmtId="0" fontId="21" fillId="0" borderId="1" xfId="0" applyFont="1" applyFill="1" applyBorder="1" applyAlignment="1">
      <alignment horizontal="center"/>
    </xf>
    <xf numFmtId="0" fontId="21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4" fillId="0" borderId="1" xfId="0" applyFont="1" applyBorder="1" applyAlignment="1"/>
    <xf numFmtId="4" fontId="0" fillId="0" borderId="0" xfId="0" applyNumberFormat="1" applyBorder="1"/>
    <xf numFmtId="0" fontId="24" fillId="0" borderId="1" xfId="0" applyFont="1" applyFill="1" applyBorder="1"/>
    <xf numFmtId="164" fontId="0" fillId="0" borderId="0" xfId="0" applyNumberFormat="1" applyBorder="1"/>
    <xf numFmtId="0" fontId="24" fillId="0" borderId="1" xfId="0" applyFont="1" applyBorder="1" applyAlignment="1">
      <alignment horizontal="right"/>
    </xf>
    <xf numFmtId="0" fontId="27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4" fillId="0" borderId="0" xfId="0" applyFont="1" applyFill="1" applyBorder="1" applyAlignment="1">
      <alignment horizontal="center"/>
    </xf>
    <xf numFmtId="0" fontId="22" fillId="0" borderId="3" xfId="1" applyBorder="1" applyAlignment="1" applyProtection="1"/>
    <xf numFmtId="0" fontId="22" fillId="0" borderId="3" xfId="1" applyFont="1" applyBorder="1" applyAlignment="1" applyProtection="1"/>
    <xf numFmtId="0" fontId="24" fillId="0" borderId="3" xfId="0" applyFont="1" applyBorder="1"/>
    <xf numFmtId="0" fontId="22" fillId="0" borderId="3" xfId="1" applyFont="1" applyBorder="1" applyAlignment="1" applyProtection="1">
      <alignment wrapText="1"/>
    </xf>
    <xf numFmtId="0" fontId="21" fillId="0" borderId="0" xfId="3"/>
    <xf numFmtId="0" fontId="21" fillId="0" borderId="0" xfId="3" applyAlignment="1">
      <alignment horizontal="right"/>
    </xf>
    <xf numFmtId="2" fontId="21" fillId="0" borderId="2" xfId="0" applyNumberFormat="1" applyFont="1" applyBorder="1" applyAlignment="1">
      <alignment horizontal="center"/>
    </xf>
    <xf numFmtId="164" fontId="21" fillId="0" borderId="0" xfId="0" applyNumberFormat="1" applyFont="1" applyBorder="1" applyAlignment="1">
      <alignment horizontal="right"/>
    </xf>
    <xf numFmtId="166" fontId="21" fillId="0" borderId="2" xfId="0" applyNumberFormat="1" applyFont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164" fontId="21" fillId="0" borderId="1" xfId="0" applyNumberFormat="1" applyFont="1" applyBorder="1" applyAlignment="1">
      <alignment horizontal="right"/>
    </xf>
    <xf numFmtId="2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1" fillId="0" borderId="0" xfId="3" applyFont="1"/>
    <xf numFmtId="0" fontId="36" fillId="0" borderId="0" xfId="3" applyFont="1"/>
    <xf numFmtId="0" fontId="25" fillId="0" borderId="0" xfId="3" applyFont="1" applyAlignment="1">
      <alignment horizontal="center"/>
    </xf>
    <xf numFmtId="0" fontId="25" fillId="0" borderId="0" xfId="3" applyFont="1" applyAlignment="1">
      <alignment horizontal="left"/>
    </xf>
    <xf numFmtId="0" fontId="21" fillId="0" borderId="1" xfId="3" applyBorder="1" applyAlignment="1">
      <alignment horizontal="right"/>
    </xf>
    <xf numFmtId="1" fontId="21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4" fillId="0" borderId="11" xfId="0" applyFont="1" applyBorder="1"/>
    <xf numFmtId="0" fontId="0" fillId="0" borderId="6" xfId="0" applyBorder="1"/>
    <xf numFmtId="164" fontId="21" fillId="0" borderId="0" xfId="0" quotePrefix="1" applyNumberFormat="1" applyFont="1" applyBorder="1" applyAlignment="1">
      <alignment horizontal="right"/>
    </xf>
    <xf numFmtId="2" fontId="21" fillId="0" borderId="2" xfId="0" quotePrefix="1" applyNumberFormat="1" applyFont="1" applyBorder="1" applyAlignment="1">
      <alignment horizontal="center"/>
    </xf>
    <xf numFmtId="0" fontId="18" fillId="0" borderId="0" xfId="6"/>
    <xf numFmtId="0" fontId="18" fillId="0" borderId="0" xfId="6" applyFont="1"/>
    <xf numFmtId="0" fontId="38" fillId="0" borderId="0" xfId="7"/>
    <xf numFmtId="164" fontId="18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1" fillId="0" borderId="2" xfId="7" applyNumberFormat="1" applyFont="1" applyBorder="1" applyAlignment="1">
      <alignment horizontal="center"/>
    </xf>
    <xf numFmtId="0" fontId="18" fillId="0" borderId="0" xfId="6" quotePrefix="1" applyFont="1"/>
    <xf numFmtId="0" fontId="18" fillId="0" borderId="0" xfId="6" applyAlignment="1">
      <alignment horizontal="right"/>
    </xf>
    <xf numFmtId="0" fontId="18" fillId="0" borderId="0" xfId="6" quotePrefix="1"/>
    <xf numFmtId="168" fontId="18" fillId="0" borderId="0" xfId="6" applyNumberFormat="1"/>
    <xf numFmtId="168" fontId="21" fillId="0" borderId="2" xfId="7" applyNumberFormat="1" applyFont="1" applyBorder="1" applyAlignment="1">
      <alignment horizontal="center"/>
    </xf>
    <xf numFmtId="0" fontId="21" fillId="0" borderId="0" xfId="0" applyNumberFormat="1" applyFont="1" applyAlignment="1"/>
    <xf numFmtId="0" fontId="21" fillId="0" borderId="1" xfId="0" applyNumberFormat="1" applyFont="1" applyBorder="1" applyAlignment="1"/>
    <xf numFmtId="0" fontId="18" fillId="6" borderId="0" xfId="6" applyFill="1"/>
    <xf numFmtId="0" fontId="18" fillId="7" borderId="0" xfId="6" applyFont="1" applyFill="1"/>
    <xf numFmtId="171" fontId="18" fillId="0" borderId="0" xfId="6" applyNumberFormat="1"/>
    <xf numFmtId="0" fontId="39" fillId="0" borderId="0" xfId="6" applyFont="1"/>
    <xf numFmtId="0" fontId="41" fillId="0" borderId="0" xfId="6" applyFont="1"/>
    <xf numFmtId="168" fontId="17" fillId="0" borderId="0" xfId="6" quotePrefix="1" applyNumberFormat="1" applyFont="1"/>
    <xf numFmtId="168" fontId="16" fillId="0" borderId="0" xfId="6" quotePrefix="1" applyNumberFormat="1" applyFont="1"/>
    <xf numFmtId="0" fontId="21" fillId="0" borderId="12" xfId="0" applyNumberFormat="1" applyFont="1" applyBorder="1" applyAlignment="1"/>
    <xf numFmtId="171" fontId="21" fillId="0" borderId="0" xfId="0" quotePrefix="1" applyNumberFormat="1" applyFont="1"/>
    <xf numFmtId="0" fontId="15" fillId="0" borderId="0" xfId="6" applyFont="1"/>
    <xf numFmtId="0" fontId="0" fillId="0" borderId="0" xfId="0" applyNumberFormat="1" applyAlignment="1"/>
    <xf numFmtId="0" fontId="21" fillId="0" borderId="0" xfId="0" applyNumberFormat="1" applyFont="1" applyFill="1" applyBorder="1" applyAlignment="1">
      <alignment horizontal="right"/>
    </xf>
    <xf numFmtId="0" fontId="26" fillId="0" borderId="0" xfId="3" applyFont="1"/>
    <xf numFmtId="0" fontId="26" fillId="0" borderId="0" xfId="3" applyFont="1" applyAlignment="1"/>
    <xf numFmtId="0" fontId="26" fillId="0" borderId="0" xfId="3" applyFont="1" applyBorder="1" applyAlignment="1">
      <alignment horizontal="center"/>
    </xf>
    <xf numFmtId="0" fontId="26" fillId="0" borderId="1" xfId="3" applyFont="1" applyBorder="1" applyAlignment="1">
      <alignment horizontal="left"/>
    </xf>
    <xf numFmtId="0" fontId="26" fillId="0" borderId="1" xfId="3" applyFont="1" applyBorder="1"/>
    <xf numFmtId="0" fontId="26" fillId="0" borderId="1" xfId="3" applyFont="1" applyBorder="1" applyAlignment="1"/>
    <xf numFmtId="0" fontId="21" fillId="0" borderId="0" xfId="3" applyAlignment="1">
      <alignment horizontal="left"/>
    </xf>
    <xf numFmtId="168" fontId="21" fillId="0" borderId="0" xfId="3" applyNumberFormat="1"/>
    <xf numFmtId="168" fontId="21" fillId="0" borderId="0" xfId="3" applyNumberFormat="1" applyAlignment="1"/>
    <xf numFmtId="2" fontId="21" fillId="0" borderId="0" xfId="3" applyNumberFormat="1"/>
    <xf numFmtId="0" fontId="21" fillId="0" borderId="1" xfId="3" applyBorder="1" applyAlignment="1">
      <alignment horizontal="left"/>
    </xf>
    <xf numFmtId="168" fontId="21" fillId="0" borderId="1" xfId="3" applyNumberFormat="1" applyBorder="1" applyAlignment="1"/>
    <xf numFmtId="171" fontId="21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4" fillId="0" borderId="0" xfId="10"/>
    <xf numFmtId="2" fontId="14" fillId="0" borderId="0" xfId="10" applyNumberFormat="1"/>
    <xf numFmtId="0" fontId="43" fillId="0" borderId="0" xfId="11" applyFont="1" applyFill="1" applyBorder="1" applyAlignment="1" applyProtection="1"/>
    <xf numFmtId="173" fontId="25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5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1" fillId="3" borderId="0" xfId="3" applyFill="1"/>
    <xf numFmtId="0" fontId="21" fillId="0" borderId="0" xfId="3" applyBorder="1" applyAlignment="1">
      <alignment horizontal="right"/>
    </xf>
    <xf numFmtId="0" fontId="24" fillId="0" borderId="13" xfId="3" applyFont="1" applyBorder="1"/>
    <xf numFmtId="0" fontId="21" fillId="0" borderId="14" xfId="3" applyBorder="1"/>
    <xf numFmtId="0" fontId="21" fillId="0" borderId="16" xfId="3" applyBorder="1"/>
    <xf numFmtId="0" fontId="21" fillId="0" borderId="18" xfId="3" applyBorder="1"/>
    <xf numFmtId="0" fontId="21" fillId="6" borderId="0" xfId="3" applyFill="1"/>
    <xf numFmtId="0" fontId="41" fillId="6" borderId="0" xfId="6" applyFont="1" applyFill="1"/>
    <xf numFmtId="0" fontId="13" fillId="6" borderId="0" xfId="6" applyFont="1" applyFill="1"/>
    <xf numFmtId="0" fontId="11" fillId="0" borderId="0" xfId="6" applyFont="1"/>
    <xf numFmtId="0" fontId="14" fillId="6" borderId="0" xfId="10" applyFill="1"/>
    <xf numFmtId="0" fontId="46" fillId="0" borderId="0" xfId="6" applyFont="1"/>
    <xf numFmtId="168" fontId="45" fillId="0" borderId="0" xfId="6" applyNumberFormat="1" applyFont="1"/>
    <xf numFmtId="0" fontId="10" fillId="0" borderId="0" xfId="10" applyFont="1"/>
    <xf numFmtId="0" fontId="21" fillId="0" borderId="0" xfId="7" applyFont="1"/>
    <xf numFmtId="0" fontId="9" fillId="0" borderId="0" xfId="10" applyFont="1"/>
    <xf numFmtId="0" fontId="0" fillId="0" borderId="4" xfId="0" applyBorder="1" applyAlignment="1">
      <alignment horizontal="center"/>
    </xf>
    <xf numFmtId="0" fontId="21" fillId="0" borderId="0" xfId="3" applyBorder="1" applyAlignment="1">
      <alignment horizontal="left"/>
    </xf>
    <xf numFmtId="168" fontId="21" fillId="0" borderId="0" xfId="3" applyNumberFormat="1" applyBorder="1" applyAlignment="1"/>
    <xf numFmtId="2" fontId="21" fillId="0" borderId="0" xfId="3" applyNumberFormat="1" applyAlignment="1"/>
    <xf numFmtId="2" fontId="21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1" fillId="0" borderId="0" xfId="3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1" fillId="0" borderId="15" xfId="3" applyFont="1" applyBorder="1"/>
    <xf numFmtId="0" fontId="21" fillId="0" borderId="16" xfId="3" applyFont="1" applyBorder="1"/>
    <xf numFmtId="0" fontId="21" fillId="4" borderId="0" xfId="3" applyFill="1"/>
    <xf numFmtId="0" fontId="25" fillId="4" borderId="0" xfId="3" applyFont="1" applyFill="1"/>
    <xf numFmtId="0" fontId="14" fillId="0" borderId="14" xfId="10" applyBorder="1"/>
    <xf numFmtId="0" fontId="21" fillId="0" borderId="19" xfId="3" applyBorder="1" applyAlignment="1">
      <alignment horizontal="left"/>
    </xf>
    <xf numFmtId="0" fontId="21" fillId="0" borderId="20" xfId="3" applyBorder="1"/>
    <xf numFmtId="0" fontId="21" fillId="0" borderId="15" xfId="3" applyBorder="1" applyAlignment="1">
      <alignment horizontal="left"/>
    </xf>
    <xf numFmtId="2" fontId="21" fillId="0" borderId="15" xfId="3" applyNumberFormat="1" applyBorder="1"/>
    <xf numFmtId="0" fontId="21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4" fillId="0" borderId="17" xfId="0" applyFont="1" applyBorder="1" applyAlignment="1">
      <alignment vertical="center" readingOrder="1"/>
    </xf>
    <xf numFmtId="0" fontId="0" fillId="0" borderId="18" xfId="0" applyBorder="1"/>
    <xf numFmtId="0" fontId="24" fillId="0" borderId="19" xfId="0" applyFont="1" applyBorder="1" applyAlignment="1">
      <alignment vertical="center" readingOrder="1"/>
    </xf>
    <xf numFmtId="0" fontId="21" fillId="0" borderId="19" xfId="0" applyFont="1" applyBorder="1"/>
    <xf numFmtId="0" fontId="21" fillId="0" borderId="15" xfId="0" applyFont="1" applyBorder="1" applyAlignment="1"/>
    <xf numFmtId="0" fontId="0" fillId="0" borderId="15" xfId="0" applyBorder="1" applyAlignment="1"/>
    <xf numFmtId="0" fontId="21" fillId="0" borderId="15" xfId="0" applyFont="1" applyFill="1" applyBorder="1" applyAlignment="1"/>
    <xf numFmtId="0" fontId="21" fillId="0" borderId="17" xfId="0" applyFont="1" applyFill="1" applyBorder="1" applyAlignment="1"/>
    <xf numFmtId="0" fontId="21" fillId="0" borderId="13" xfId="0" applyFont="1" applyBorder="1" applyAlignment="1"/>
    <xf numFmtId="0" fontId="21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1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4" fillId="0" borderId="4" xfId="0" applyFont="1" applyBorder="1"/>
    <xf numFmtId="0" fontId="21" fillId="0" borderId="19" xfId="0" applyNumberFormat="1" applyFont="1" applyBorder="1" applyAlignment="1"/>
    <xf numFmtId="0" fontId="21" fillId="0" borderId="15" xfId="0" applyNumberFormat="1" applyFont="1" applyBorder="1" applyAlignment="1"/>
    <xf numFmtId="0" fontId="21" fillId="3" borderId="20" xfId="0" applyFont="1" applyFill="1" applyBorder="1"/>
    <xf numFmtId="0" fontId="21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1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1" fillId="0" borderId="4" xfId="3" applyBorder="1"/>
    <xf numFmtId="0" fontId="24" fillId="0" borderId="13" xfId="0" applyFont="1" applyBorder="1" applyAlignment="1">
      <alignment vertical="center" readingOrder="1"/>
    </xf>
    <xf numFmtId="0" fontId="21" fillId="0" borderId="14" xfId="0" applyFont="1" applyBorder="1"/>
    <xf numFmtId="0" fontId="21" fillId="0" borderId="17" xfId="3" applyFont="1" applyBorder="1"/>
    <xf numFmtId="0" fontId="21" fillId="0" borderId="18" xfId="3" applyFont="1" applyBorder="1"/>
    <xf numFmtId="0" fontId="21" fillId="0" borderId="0" xfId="3" applyFill="1"/>
    <xf numFmtId="0" fontId="24" fillId="0" borderId="0" xfId="3" applyFont="1" applyFill="1" applyAlignment="1"/>
    <xf numFmtId="0" fontId="21" fillId="0" borderId="1" xfId="3" applyFill="1" applyBorder="1"/>
    <xf numFmtId="0" fontId="49" fillId="0" borderId="0" xfId="3" applyFont="1" applyAlignment="1">
      <alignment horizontal="left" vertical="center" readingOrder="1"/>
    </xf>
    <xf numFmtId="2" fontId="21" fillId="0" borderId="15" xfId="0" applyNumberFormat="1" applyFont="1" applyFill="1" applyBorder="1" applyAlignment="1" applyProtection="1">
      <alignment horizontal="left"/>
    </xf>
    <xf numFmtId="2" fontId="21" fillId="0" borderId="0" xfId="0" applyNumberFormat="1" applyFont="1" applyFill="1" applyBorder="1" applyAlignment="1" applyProtection="1">
      <alignment horizontal="left"/>
    </xf>
    <xf numFmtId="0" fontId="21" fillId="0" borderId="0" xfId="3" applyBorder="1"/>
    <xf numFmtId="0" fontId="21" fillId="0" borderId="0" xfId="3" quotePrefix="1" applyBorder="1"/>
    <xf numFmtId="0" fontId="21" fillId="0" borderId="0" xfId="3" applyFill="1" applyBorder="1" applyAlignment="1">
      <alignment horizontal="center"/>
    </xf>
    <xf numFmtId="167" fontId="21" fillId="0" borderId="0" xfId="3" applyNumberFormat="1" applyBorder="1"/>
    <xf numFmtId="0" fontId="8" fillId="0" borderId="0" xfId="14" applyBorder="1"/>
    <xf numFmtId="168" fontId="8" fillId="0" borderId="0" xfId="14" applyNumberFormat="1" applyBorder="1"/>
    <xf numFmtId="0" fontId="50" fillId="0" borderId="0" xfId="0" applyFont="1" applyFill="1"/>
    <xf numFmtId="168" fontId="8" fillId="0" borderId="0" xfId="14" applyNumberFormat="1"/>
    <xf numFmtId="0" fontId="21" fillId="0" borderId="0" xfId="3" applyFill="1" applyBorder="1" applyAlignment="1">
      <alignment horizontal="center" wrapText="1"/>
    </xf>
    <xf numFmtId="164" fontId="24" fillId="0" borderId="0" xfId="0" applyNumberFormat="1" applyFont="1" applyFill="1" applyAlignment="1">
      <alignment horizontal="left"/>
    </xf>
    <xf numFmtId="164" fontId="21" fillId="0" borderId="0" xfId="3" applyNumberFormat="1"/>
    <xf numFmtId="0" fontId="21" fillId="0" borderId="20" xfId="3" applyFont="1" applyBorder="1" applyAlignment="1">
      <alignment horizontal="center" wrapText="1"/>
    </xf>
    <xf numFmtId="0" fontId="40" fillId="0" borderId="18" xfId="3" applyFont="1" applyBorder="1"/>
    <xf numFmtId="0" fontId="24" fillId="0" borderId="17" xfId="3" applyFont="1" applyBorder="1" applyAlignment="1">
      <alignment vertical="center" wrapText="1"/>
    </xf>
    <xf numFmtId="1" fontId="24" fillId="0" borderId="0" xfId="3" applyNumberFormat="1" applyFont="1" applyFill="1" applyAlignment="1"/>
    <xf numFmtId="0" fontId="0" fillId="0" borderId="0" xfId="0" applyAlignment="1">
      <alignment wrapText="1"/>
    </xf>
    <xf numFmtId="0" fontId="22" fillId="0" borderId="0" xfId="1" applyFill="1" applyAlignment="1" applyProtection="1">
      <alignment horizontal="left"/>
    </xf>
    <xf numFmtId="0" fontId="22" fillId="0" borderId="0" xfId="1" applyFill="1" applyAlignment="1" applyProtection="1"/>
    <xf numFmtId="2" fontId="22" fillId="0" borderId="0" xfId="1" applyNumberFormat="1" applyFill="1" applyAlignment="1" applyProtection="1"/>
    <xf numFmtId="0" fontId="8" fillId="0" borderId="0" xfId="14" applyFill="1"/>
    <xf numFmtId="167" fontId="21" fillId="0" borderId="0" xfId="3" applyNumberFormat="1" applyFill="1"/>
    <xf numFmtId="174" fontId="21" fillId="0" borderId="0" xfId="15" applyNumberFormat="1" applyFont="1" applyFill="1" applyAlignment="1">
      <alignment horizontal="center"/>
    </xf>
    <xf numFmtId="167" fontId="21" fillId="0" borderId="0" xfId="3" applyNumberFormat="1" applyFill="1" applyAlignment="1">
      <alignment horizontal="center"/>
    </xf>
    <xf numFmtId="166" fontId="21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1" fillId="0" borderId="0" xfId="3" applyNumberFormat="1" applyFill="1" applyBorder="1"/>
    <xf numFmtId="166" fontId="21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1" fillId="0" borderId="0" xfId="3" applyNumberFormat="1" applyFill="1"/>
    <xf numFmtId="3" fontId="21" fillId="0" borderId="1" xfId="3" applyNumberFormat="1" applyFill="1" applyBorder="1"/>
    <xf numFmtId="3" fontId="21" fillId="0" borderId="18" xfId="3" applyNumberFormat="1" applyFill="1" applyBorder="1"/>
    <xf numFmtId="0" fontId="24" fillId="0" borderId="4" xfId="3" applyFont="1" applyFill="1" applyBorder="1" applyAlignment="1">
      <alignment horizontal="right"/>
    </xf>
    <xf numFmtId="0" fontId="24" fillId="0" borderId="14" xfId="3" quotePrefix="1" applyFont="1" applyFill="1" applyBorder="1" applyAlignment="1">
      <alignment horizontal="left"/>
    </xf>
    <xf numFmtId="0" fontId="24" fillId="0" borderId="1" xfId="0" applyFont="1" applyFill="1" applyBorder="1" applyAlignment="1">
      <alignment horizontal="left"/>
    </xf>
    <xf numFmtId="1" fontId="24" fillId="0" borderId="0" xfId="0" applyNumberFormat="1" applyFont="1" applyFill="1"/>
    <xf numFmtId="3" fontId="24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1" fillId="0" borderId="3" xfId="0" applyFont="1" applyBorder="1"/>
    <xf numFmtId="0" fontId="18" fillId="3" borderId="20" xfId="6" applyFill="1" applyBorder="1"/>
    <xf numFmtId="0" fontId="18" fillId="3" borderId="18" xfId="6" applyFill="1" applyBorder="1"/>
    <xf numFmtId="0" fontId="21" fillId="3" borderId="19" xfId="0" applyNumberFormat="1" applyFont="1" applyFill="1" applyBorder="1" applyAlignment="1"/>
    <xf numFmtId="0" fontId="21" fillId="3" borderId="15" xfId="0" applyNumberFormat="1" applyFont="1" applyFill="1" applyBorder="1" applyAlignment="1"/>
    <xf numFmtId="0" fontId="0" fillId="3" borderId="16" xfId="0" applyFill="1" applyBorder="1"/>
    <xf numFmtId="0" fontId="21" fillId="3" borderId="17" xfId="0" applyNumberFormat="1" applyFont="1" applyFill="1" applyBorder="1" applyAlignment="1"/>
    <xf numFmtId="0" fontId="9" fillId="0" borderId="19" xfId="10" applyFont="1" applyBorder="1"/>
    <xf numFmtId="0" fontId="9" fillId="0" borderId="20" xfId="10" applyFont="1" applyBorder="1"/>
    <xf numFmtId="0" fontId="9" fillId="0" borderId="15" xfId="10" applyFont="1" applyBorder="1"/>
    <xf numFmtId="0" fontId="9" fillId="0" borderId="16" xfId="10" applyFont="1" applyBorder="1"/>
    <xf numFmtId="0" fontId="9" fillId="0" borderId="17" xfId="10" applyFont="1" applyBorder="1"/>
    <xf numFmtId="0" fontId="9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1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1" fillId="0" borderId="18" xfId="0" applyFont="1" applyBorder="1"/>
    <xf numFmtId="0" fontId="40" fillId="0" borderId="16" xfId="3" applyFont="1" applyBorder="1"/>
    <xf numFmtId="0" fontId="21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1" fillId="0" borderId="0" xfId="0" quotePrefix="1" applyNumberFormat="1" applyFont="1"/>
    <xf numFmtId="0" fontId="0" fillId="8" borderId="0" xfId="0" applyFill="1"/>
    <xf numFmtId="0" fontId="21" fillId="8" borderId="0" xfId="3" applyFill="1"/>
    <xf numFmtId="0" fontId="21" fillId="0" borderId="1" xfId="3" applyBorder="1"/>
    <xf numFmtId="165" fontId="22" fillId="0" borderId="0" xfId="1" applyNumberFormat="1" applyAlignment="1" applyProtection="1"/>
    <xf numFmtId="0" fontId="18" fillId="8" borderId="0" xfId="6" quotePrefix="1" applyFont="1" applyFill="1"/>
    <xf numFmtId="0" fontId="18" fillId="8" borderId="0" xfId="6" applyFill="1"/>
    <xf numFmtId="0" fontId="18" fillId="8" borderId="0" xfId="6" quotePrefix="1" applyFill="1"/>
    <xf numFmtId="0" fontId="21" fillId="0" borderId="13" xfId="0" applyFont="1" applyBorder="1" applyAlignment="1">
      <alignment vertical="center" readingOrder="1"/>
    </xf>
    <xf numFmtId="0" fontId="18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1" fillId="0" borderId="17" xfId="3" applyFont="1" applyBorder="1" applyAlignment="1">
      <alignment vertical="center" wrapText="1"/>
    </xf>
    <xf numFmtId="0" fontId="45" fillId="3" borderId="19" xfId="0" applyNumberFormat="1" applyFont="1" applyFill="1" applyBorder="1" applyAlignment="1"/>
    <xf numFmtId="0" fontId="45" fillId="3" borderId="15" xfId="0" applyNumberFormat="1" applyFont="1" applyFill="1" applyBorder="1" applyAlignment="1"/>
    <xf numFmtId="0" fontId="5" fillId="3" borderId="17" xfId="6" applyFont="1" applyFill="1" applyBorder="1"/>
    <xf numFmtId="0" fontId="21" fillId="0" borderId="17" xfId="0" applyFont="1" applyBorder="1"/>
    <xf numFmtId="0" fontId="24" fillId="0" borderId="13" xfId="0" applyFont="1" applyBorder="1"/>
    <xf numFmtId="0" fontId="5" fillId="0" borderId="17" xfId="6" applyFont="1" applyBorder="1"/>
    <xf numFmtId="0" fontId="5" fillId="3" borderId="18" xfId="6" applyFont="1" applyFill="1" applyBorder="1"/>
    <xf numFmtId="9" fontId="38" fillId="0" borderId="0" xfId="7" applyNumberFormat="1"/>
    <xf numFmtId="0" fontId="9" fillId="0" borderId="2" xfId="10" applyFont="1" applyBorder="1"/>
    <xf numFmtId="2" fontId="14" fillId="0" borderId="2" xfId="10" applyNumberFormat="1" applyBorder="1"/>
    <xf numFmtId="0" fontId="9" fillId="0" borderId="4" xfId="10" applyFont="1" applyBorder="1"/>
    <xf numFmtId="2" fontId="14" fillId="0" borderId="4" xfId="10" applyNumberFormat="1" applyBorder="1"/>
    <xf numFmtId="0" fontId="21" fillId="3" borderId="20" xfId="0" applyFont="1" applyFill="1" applyBorder="1" applyAlignment="1"/>
    <xf numFmtId="0" fontId="21" fillId="3" borderId="16" xfId="0" applyFont="1" applyFill="1" applyBorder="1" applyAlignment="1"/>
    <xf numFmtId="0" fontId="7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1" fillId="0" borderId="19" xfId="3" applyBorder="1"/>
    <xf numFmtId="0" fontId="25" fillId="3" borderId="20" xfId="11" applyFont="1" applyFill="1" applyBorder="1" applyAlignment="1" applyProtection="1"/>
    <xf numFmtId="0" fontId="21" fillId="0" borderId="15" xfId="3" applyBorder="1"/>
    <xf numFmtId="0" fontId="25" fillId="3" borderId="16" xfId="11" applyFont="1" applyFill="1" applyBorder="1" applyAlignment="1" applyProtection="1"/>
    <xf numFmtId="0" fontId="21" fillId="0" borderId="17" xfId="3" applyBorder="1"/>
    <xf numFmtId="0" fontId="25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6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6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center"/>
    </xf>
    <xf numFmtId="0" fontId="25" fillId="0" borderId="18" xfId="17" applyFont="1" applyFill="1" applyBorder="1" applyAlignment="1" applyProtection="1">
      <alignment horizontal="left"/>
    </xf>
    <xf numFmtId="0" fontId="21" fillId="0" borderId="0" xfId="0" quotePrefix="1" applyFont="1"/>
    <xf numFmtId="0" fontId="25" fillId="0" borderId="14" xfId="17" applyFont="1" applyFill="1" applyBorder="1" applyAlignment="1" applyProtection="1">
      <alignment horizontal="left"/>
    </xf>
    <xf numFmtId="2" fontId="21" fillId="0" borderId="13" xfId="0" applyNumberFormat="1" applyFont="1" applyBorder="1" applyAlignment="1"/>
    <xf numFmtId="2" fontId="21" fillId="0" borderId="0" xfId="2" quotePrefix="1" applyNumberFormat="1" applyFont="1"/>
    <xf numFmtId="0" fontId="51" fillId="0" borderId="0" xfId="0" applyFont="1"/>
    <xf numFmtId="0" fontId="0" fillId="6" borderId="0" xfId="0" applyFill="1"/>
    <xf numFmtId="0" fontId="4" fillId="0" borderId="0" xfId="10" applyFont="1"/>
    <xf numFmtId="2" fontId="0" fillId="0" borderId="0" xfId="0" applyNumberFormat="1" applyAlignment="1"/>
    <xf numFmtId="2" fontId="21" fillId="0" borderId="1" xfId="0" quotePrefix="1" applyNumberFormat="1" applyFont="1" applyBorder="1"/>
    <xf numFmtId="167" fontId="21" fillId="0" borderId="0" xfId="3" applyNumberFormat="1" applyAlignment="1"/>
    <xf numFmtId="167" fontId="21" fillId="0" borderId="1" xfId="3" applyNumberFormat="1" applyBorder="1" applyAlignment="1"/>
    <xf numFmtId="0" fontId="21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1" fillId="0" borderId="0" xfId="0" quotePrefix="1" applyNumberFormat="1" applyFont="1"/>
    <xf numFmtId="1" fontId="21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8" fillId="0" borderId="0" xfId="6" applyFill="1"/>
    <xf numFmtId="2" fontId="21" fillId="0" borderId="0" xfId="0" quotePrefix="1" applyNumberFormat="1" applyFont="1" applyBorder="1" applyAlignment="1">
      <alignment horizontal="center"/>
    </xf>
    <xf numFmtId="0" fontId="3" fillId="0" borderId="0" xfId="6" applyFont="1" applyFill="1"/>
    <xf numFmtId="0" fontId="21" fillId="0" borderId="4" xfId="3" applyBorder="1" applyAlignment="1">
      <alignment horizontal="left"/>
    </xf>
    <xf numFmtId="0" fontId="21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1" fillId="0" borderId="0" xfId="0" quotePrefix="1" applyNumberFormat="1" applyFont="1"/>
    <xf numFmtId="0" fontId="22" fillId="0" borderId="0" xfId="1" applyAlignment="1" applyProtection="1">
      <alignment horizontal="left" readingOrder="1"/>
    </xf>
    <xf numFmtId="165" fontId="23" fillId="0" borderId="0" xfId="0" applyNumberFormat="1" applyFont="1" applyFill="1"/>
    <xf numFmtId="0" fontId="22" fillId="0" borderId="3" xfId="1" applyBorder="1" applyAlignment="1" applyProtection="1">
      <alignment wrapText="1"/>
    </xf>
    <xf numFmtId="0" fontId="14" fillId="0" borderId="0" xfId="10" applyFill="1"/>
    <xf numFmtId="164" fontId="0" fillId="8" borderId="0" xfId="0" applyNumberFormat="1" applyFill="1"/>
    <xf numFmtId="165" fontId="23" fillId="6" borderId="0" xfId="0" applyNumberFormat="1" applyFont="1" applyFill="1"/>
    <xf numFmtId="2" fontId="0" fillId="6" borderId="0" xfId="0" applyNumberFormat="1" applyFill="1"/>
    <xf numFmtId="0" fontId="36" fillId="6" borderId="0" xfId="0" applyFont="1" applyFill="1"/>
    <xf numFmtId="164" fontId="24" fillId="0" borderId="0" xfId="0" applyNumberFormat="1" applyFont="1"/>
    <xf numFmtId="2" fontId="21" fillId="0" borderId="4" xfId="0" quotePrefix="1" applyNumberFormat="1" applyFont="1" applyBorder="1" applyAlignment="1">
      <alignment horizontal="center"/>
    </xf>
    <xf numFmtId="2" fontId="27" fillId="0" borderId="4" xfId="0" applyNumberFormat="1" applyFont="1" applyBorder="1" applyAlignment="1">
      <alignment horizontal="center"/>
    </xf>
    <xf numFmtId="0" fontId="2" fillId="5" borderId="0" xfId="6" applyFont="1" applyFill="1"/>
    <xf numFmtId="2" fontId="21" fillId="0" borderId="1" xfId="0" applyNumberFormat="1" applyFont="1" applyBorder="1" applyAlignment="1"/>
    <xf numFmtId="0" fontId="21" fillId="0" borderId="1" xfId="0" applyFont="1" applyBorder="1" applyAlignment="1"/>
    <xf numFmtId="168" fontId="18" fillId="0" borderId="0" xfId="6" applyNumberFormat="1" applyAlignment="1">
      <alignment horizontal="right"/>
    </xf>
    <xf numFmtId="2" fontId="21" fillId="0" borderId="0" xfId="0" applyNumberFormat="1" applyFont="1" applyAlignment="1"/>
    <xf numFmtId="2" fontId="18" fillId="0" borderId="0" xfId="6" applyNumberFormat="1"/>
    <xf numFmtId="2" fontId="21" fillId="0" borderId="0" xfId="0" applyNumberFormat="1" applyFont="1" applyFill="1" applyBorder="1" applyAlignment="1"/>
    <xf numFmtId="2" fontId="25" fillId="0" borderId="0" xfId="17" applyNumberFormat="1" applyFont="1" applyAlignment="1" applyProtection="1">
      <alignment horizontal="left"/>
    </xf>
    <xf numFmtId="2" fontId="18" fillId="0" borderId="0" xfId="6" applyNumberFormat="1" applyAlignment="1">
      <alignment horizontal="right"/>
    </xf>
    <xf numFmtId="2" fontId="26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8" fillId="0" borderId="0" xfId="6" applyNumberFormat="1"/>
    <xf numFmtId="4" fontId="21" fillId="0" borderId="0" xfId="0" applyNumberFormat="1" applyFont="1" applyAlignment="1"/>
    <xf numFmtId="4" fontId="0" fillId="0" borderId="0" xfId="0" applyNumberFormat="1"/>
    <xf numFmtId="4" fontId="21" fillId="0" borderId="1" xfId="0" applyNumberFormat="1" applyFont="1" applyBorder="1" applyAlignment="1"/>
    <xf numFmtId="4" fontId="0" fillId="0" borderId="1" xfId="0" applyNumberFormat="1" applyBorder="1"/>
    <xf numFmtId="0" fontId="21" fillId="0" borderId="1" xfId="0" applyFont="1" applyBorder="1" applyAlignment="1">
      <alignment horizontal="center"/>
    </xf>
    <xf numFmtId="171" fontId="21" fillId="0" borderId="0" xfId="0" applyNumberFormat="1" applyFont="1"/>
    <xf numFmtId="3" fontId="21" fillId="0" borderId="0" xfId="0" applyNumberFormat="1" applyFont="1"/>
    <xf numFmtId="171" fontId="21" fillId="0" borderId="12" xfId="0" applyNumberFormat="1" applyFont="1" applyBorder="1"/>
    <xf numFmtId="3" fontId="21" fillId="0" borderId="12" xfId="0" applyNumberFormat="1" applyFont="1" applyBorder="1"/>
    <xf numFmtId="2" fontId="21" fillId="0" borderId="12" xfId="0" applyNumberFormat="1" applyFont="1" applyBorder="1"/>
    <xf numFmtId="0" fontId="39" fillId="0" borderId="12" xfId="6" applyFont="1" applyBorder="1"/>
    <xf numFmtId="3" fontId="21" fillId="0" borderId="1" xfId="0" applyNumberFormat="1" applyFont="1" applyBorder="1"/>
    <xf numFmtId="0" fontId="39" fillId="0" borderId="0" xfId="6" applyFont="1" applyFill="1"/>
    <xf numFmtId="2" fontId="21" fillId="0" borderId="1" xfId="0" applyNumberFormat="1" applyFont="1" applyFill="1" applyBorder="1" applyAlignment="1">
      <alignment horizontal="right"/>
    </xf>
    <xf numFmtId="0" fontId="21" fillId="0" borderId="0" xfId="7" applyFont="1" applyFill="1"/>
    <xf numFmtId="0" fontId="54" fillId="0" borderId="0" xfId="6" applyFont="1"/>
    <xf numFmtId="164" fontId="54" fillId="0" borderId="0" xfId="6" applyNumberFormat="1" applyFont="1"/>
    <xf numFmtId="168" fontId="52" fillId="0" borderId="2" xfId="7" quotePrefix="1" applyNumberFormat="1" applyFont="1" applyBorder="1" applyAlignment="1">
      <alignment horizontal="center"/>
    </xf>
    <xf numFmtId="168" fontId="54" fillId="0" borderId="0" xfId="6" applyNumberFormat="1" applyFont="1"/>
    <xf numFmtId="0" fontId="54" fillId="0" borderId="0" xfId="6" applyFont="1" applyAlignment="1">
      <alignment horizontal="right"/>
    </xf>
    <xf numFmtId="168" fontId="54" fillId="0" borderId="0" xfId="6" quotePrefix="1" applyNumberFormat="1" applyFont="1"/>
    <xf numFmtId="164" fontId="39" fillId="0" borderId="0" xfId="6" applyNumberFormat="1" applyFont="1"/>
    <xf numFmtId="168" fontId="21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1" fillId="0" borderId="19" xfId="0" applyNumberFormat="1" applyFont="1" applyFill="1" applyBorder="1" applyAlignment="1"/>
    <xf numFmtId="0" fontId="39" fillId="0" borderId="20" xfId="6" applyFont="1" applyFill="1" applyBorder="1"/>
    <xf numFmtId="0" fontId="21" fillId="0" borderId="15" xfId="0" applyNumberFormat="1" applyFont="1" applyFill="1" applyBorder="1" applyAlignment="1"/>
    <xf numFmtId="0" fontId="21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54" fillId="3" borderId="17" xfId="6" applyFont="1" applyFill="1" applyBorder="1"/>
    <xf numFmtId="0" fontId="21" fillId="0" borderId="0" xfId="0" applyNumberFormat="1" applyFont="1" applyAlignment="1">
      <alignment horizontal="right"/>
    </xf>
    <xf numFmtId="166" fontId="21" fillId="0" borderId="0" xfId="0" applyNumberFormat="1" applyFont="1" applyAlignment="1">
      <alignment horizontal="right"/>
    </xf>
    <xf numFmtId="0" fontId="38" fillId="0" borderId="0" xfId="7" applyFill="1"/>
    <xf numFmtId="0" fontId="39" fillId="3" borderId="19" xfId="6" applyFont="1" applyFill="1" applyBorder="1" applyAlignment="1"/>
    <xf numFmtId="0" fontId="39" fillId="3" borderId="20" xfId="6" applyFont="1" applyFill="1" applyBorder="1"/>
    <xf numFmtId="2" fontId="21" fillId="3" borderId="17" xfId="0" applyNumberFormat="1" applyFont="1" applyFill="1" applyBorder="1" applyAlignment="1"/>
    <xf numFmtId="0" fontId="39" fillId="3" borderId="18" xfId="6" applyFont="1" applyFill="1" applyBorder="1"/>
    <xf numFmtId="0" fontId="21" fillId="0" borderId="0" xfId="3" applyFont="1" applyAlignment="1">
      <alignment horizontal="right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1" xfId="3" applyFont="1" applyBorder="1" applyAlignment="1">
      <alignment horizontal="left"/>
    </xf>
    <xf numFmtId="0" fontId="21" fillId="0" borderId="1" xfId="3" applyFont="1" applyBorder="1"/>
    <xf numFmtId="0" fontId="21" fillId="0" borderId="0" xfId="3" applyFont="1" applyBorder="1" applyAlignment="1"/>
    <xf numFmtId="0" fontId="39" fillId="0" borderId="1" xfId="6" applyFont="1" applyFill="1" applyBorder="1"/>
    <xf numFmtId="168" fontId="21" fillId="0" borderId="2" xfId="0" quotePrefix="1" applyNumberFormat="1" applyFont="1" applyBorder="1" applyAlignment="1">
      <alignment horizontal="center"/>
    </xf>
    <xf numFmtId="168" fontId="27" fillId="0" borderId="2" xfId="0" applyNumberFormat="1" applyFont="1" applyBorder="1" applyAlignment="1">
      <alignment horizontal="center"/>
    </xf>
    <xf numFmtId="0" fontId="21" fillId="0" borderId="20" xfId="17" applyFont="1" applyFill="1" applyBorder="1" applyAlignment="1" applyProtection="1">
      <alignment horizontal="left"/>
    </xf>
    <xf numFmtId="0" fontId="21" fillId="0" borderId="16" xfId="17" applyFont="1" applyFill="1" applyBorder="1" applyAlignment="1" applyProtection="1">
      <alignment horizontal="left"/>
    </xf>
    <xf numFmtId="0" fontId="21" fillId="0" borderId="18" xfId="17" applyFont="1" applyFill="1" applyBorder="1" applyAlignment="1" applyProtection="1">
      <alignment horizontal="left"/>
    </xf>
    <xf numFmtId="2" fontId="21" fillId="0" borderId="0" xfId="17" applyNumberFormat="1" applyFont="1" applyAlignment="1" applyProtection="1"/>
    <xf numFmtId="2" fontId="21" fillId="0" borderId="19" xfId="0" applyNumberFormat="1" applyFont="1" applyFill="1" applyBorder="1" applyAlignment="1">
      <alignment horizontal="left"/>
    </xf>
    <xf numFmtId="2" fontId="21" fillId="0" borderId="15" xfId="17" applyNumberFormat="1" applyFont="1" applyBorder="1" applyAlignment="1" applyProtection="1"/>
    <xf numFmtId="2" fontId="21" fillId="0" borderId="17" xfId="17" applyNumberFormat="1" applyFont="1" applyBorder="1" applyAlignment="1" applyProtection="1"/>
    <xf numFmtId="2" fontId="21" fillId="0" borderId="0" xfId="0" applyNumberFormat="1" applyFont="1" applyFill="1" applyBorder="1" applyAlignment="1">
      <alignment horizontal="right"/>
    </xf>
    <xf numFmtId="2" fontId="21" fillId="0" borderId="0" xfId="7" applyNumberFormat="1" applyFont="1" applyBorder="1" applyAlignment="1">
      <alignment horizontal="center"/>
    </xf>
    <xf numFmtId="1" fontId="39" fillId="0" borderId="0" xfId="6" applyNumberFormat="1" applyFont="1"/>
    <xf numFmtId="2" fontId="21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1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1" fillId="3" borderId="18" xfId="0" applyFont="1" applyFill="1" applyBorder="1"/>
    <xf numFmtId="0" fontId="39" fillId="0" borderId="17" xfId="6" applyFont="1" applyBorder="1"/>
    <xf numFmtId="2" fontId="21" fillId="0" borderId="1" xfId="0" applyNumberFormat="1" applyFont="1" applyBorder="1" applyAlignment="1">
      <alignment wrapText="1"/>
    </xf>
    <xf numFmtId="0" fontId="21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1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1" fillId="0" borderId="1" xfId="3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21" fillId="0" borderId="0" xfId="3" applyFont="1" applyBorder="1" applyAlignment="1">
      <alignment horizontal="right"/>
    </xf>
    <xf numFmtId="14" fontId="21" fillId="0" borderId="0" xfId="0" applyNumberFormat="1" applyFont="1" applyBorder="1" applyAlignment="1">
      <alignment horizontal="right"/>
    </xf>
    <xf numFmtId="2" fontId="21" fillId="0" borderId="0" xfId="3" applyNumberFormat="1" applyFont="1"/>
    <xf numFmtId="14" fontId="21" fillId="0" borderId="1" xfId="0" applyNumberFormat="1" applyFont="1" applyBorder="1" applyAlignment="1">
      <alignment horizontal="right"/>
    </xf>
    <xf numFmtId="2" fontId="21" fillId="0" borderId="1" xfId="3" applyNumberFormat="1" applyFont="1" applyBorder="1"/>
    <xf numFmtId="1" fontId="21" fillId="0" borderId="0" xfId="0" applyNumberFormat="1" applyFont="1"/>
    <xf numFmtId="1" fontId="21" fillId="0" borderId="0" xfId="3" applyNumberFormat="1" applyFont="1"/>
    <xf numFmtId="0" fontId="26" fillId="0" borderId="1" xfId="3" applyFont="1" applyBorder="1" applyAlignment="1">
      <alignment horizontal="right"/>
    </xf>
    <xf numFmtId="0" fontId="26" fillId="0" borderId="1" xfId="3" applyFont="1" applyBorder="1" applyAlignment="1">
      <alignment horizontal="center" wrapText="1"/>
    </xf>
    <xf numFmtId="0" fontId="26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1" fillId="0" borderId="0" xfId="0" applyNumberFormat="1" applyFont="1" applyAlignment="1">
      <alignment horizontal="right"/>
    </xf>
    <xf numFmtId="0" fontId="21" fillId="0" borderId="0" xfId="0" applyFont="1" applyBorder="1" applyAlignment="1">
      <alignment horizontal="center"/>
    </xf>
    <xf numFmtId="0" fontId="21" fillId="0" borderId="1" xfId="0" applyFont="1" applyFill="1" applyBorder="1" applyAlignment="1">
      <alignment horizontal="center" wrapText="1"/>
    </xf>
    <xf numFmtId="164" fontId="21" fillId="0" borderId="0" xfId="0" applyNumberFormat="1" applyFont="1"/>
    <xf numFmtId="167" fontId="21" fillId="0" borderId="0" xfId="0" applyNumberFormat="1" applyFont="1" applyAlignment="1">
      <alignment horizontal="center"/>
    </xf>
    <xf numFmtId="164" fontId="21" fillId="0" borderId="1" xfId="0" applyNumberFormat="1" applyFont="1" applyBorder="1"/>
    <xf numFmtId="167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/>
    <xf numFmtId="168" fontId="21" fillId="0" borderId="0" xfId="6" applyNumberFormat="1" applyFont="1"/>
    <xf numFmtId="1" fontId="21" fillId="0" borderId="0" xfId="0" applyNumberFormat="1" applyFont="1" applyAlignment="1">
      <alignment horizontal="right"/>
    </xf>
    <xf numFmtId="1" fontId="21" fillId="0" borderId="2" xfId="7" quotePrefix="1" applyNumberFormat="1" applyFont="1" applyBorder="1" applyAlignment="1">
      <alignment horizontal="center"/>
    </xf>
    <xf numFmtId="1" fontId="21" fillId="0" borderId="0" xfId="6" applyNumberFormat="1" applyFont="1"/>
    <xf numFmtId="0" fontId="21" fillId="0" borderId="17" xfId="0" applyNumberFormat="1" applyFont="1" applyFill="1" applyBorder="1" applyAlignment="1"/>
    <xf numFmtId="0" fontId="21" fillId="0" borderId="0" xfId="0" applyNumberFormat="1" applyFont="1" applyFill="1" applyBorder="1" applyAlignment="1"/>
    <xf numFmtId="3" fontId="26" fillId="0" borderId="0" xfId="0" applyNumberFormat="1" applyFont="1"/>
    <xf numFmtId="0" fontId="21" fillId="0" borderId="4" xfId="0" applyFont="1" applyBorder="1"/>
    <xf numFmtId="0" fontId="21" fillId="0" borderId="0" xfId="0" applyNumberFormat="1" applyFont="1" applyBorder="1" applyAlignment="1">
      <alignment horizontal="right"/>
    </xf>
    <xf numFmtId="0" fontId="21" fillId="0" borderId="1" xfId="0" applyNumberFormat="1" applyFont="1" applyBorder="1" applyAlignment="1">
      <alignment horizontal="right"/>
    </xf>
    <xf numFmtId="1" fontId="21" fillId="0" borderId="1" xfId="0" applyNumberFormat="1" applyFont="1" applyBorder="1"/>
    <xf numFmtId="0" fontId="21" fillId="0" borderId="19" xfId="3" applyFont="1" applyBorder="1" applyAlignment="1">
      <alignment wrapText="1"/>
    </xf>
    <xf numFmtId="0" fontId="24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1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1" fillId="0" borderId="18" xfId="3" applyFont="1" applyBorder="1" applyAlignment="1"/>
    <xf numFmtId="1" fontId="24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1" fillId="0" borderId="13" xfId="3" applyBorder="1" applyAlignment="1">
      <alignment horizontal="left"/>
    </xf>
    <xf numFmtId="2" fontId="24" fillId="0" borderId="0" xfId="0" applyNumberFormat="1" applyFont="1" applyAlignment="1">
      <alignment horizontal="left" wrapText="1"/>
    </xf>
    <xf numFmtId="0" fontId="24" fillId="0" borderId="0" xfId="0" applyFont="1" applyAlignment="1">
      <alignment horizontal="left" wrapText="1"/>
    </xf>
    <xf numFmtId="0" fontId="21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8" fillId="2" borderId="0" xfId="2" applyFont="1" applyFill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31" fillId="0" borderId="0" xfId="0" applyFont="1" applyBorder="1" applyAlignment="1">
      <alignment horizontal="center"/>
    </xf>
    <xf numFmtId="9" fontId="24" fillId="0" borderId="0" xfId="2" applyFont="1" applyFill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1" fillId="0" borderId="0" xfId="3" applyBorder="1" applyAlignment="1">
      <alignment horizontal="center"/>
    </xf>
    <xf numFmtId="0" fontId="21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6" fillId="0" borderId="1" xfId="3" applyFont="1" applyBorder="1" applyAlignment="1">
      <alignment horizontal="center"/>
    </xf>
    <xf numFmtId="0" fontId="24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1" fillId="0" borderId="0" xfId="3" applyFont="1" applyBorder="1" applyAlignment="1">
      <alignment horizontal="center"/>
    </xf>
    <xf numFmtId="0" fontId="21" fillId="0" borderId="2" xfId="3" applyFont="1" applyBorder="1" applyAlignment="1">
      <alignment horizontal="center"/>
    </xf>
    <xf numFmtId="0" fontId="21" fillId="0" borderId="1" xfId="0" applyFont="1" applyBorder="1" applyAlignment="1">
      <alignment horizontal="center" wrapText="1"/>
    </xf>
    <xf numFmtId="0" fontId="21" fillId="0" borderId="4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6" fillId="0" borderId="0" xfId="0" applyFont="1" applyAlignment="1">
      <alignment horizontal="left" vertical="top" wrapText="1"/>
    </xf>
    <xf numFmtId="0" fontId="24" fillId="0" borderId="1" xfId="0" applyFont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2" fillId="0" borderId="0" xfId="1" applyAlignment="1" applyProtection="1">
      <alignment horizontal="left"/>
    </xf>
    <xf numFmtId="0" fontId="21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8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94.617000000000004</c:v>
                </c:pt>
                <c:pt idx="1">
                  <c:v>100.81699999999999</c:v>
                </c:pt>
                <c:pt idx="2">
                  <c:v>100.804</c:v>
                </c:pt>
                <c:pt idx="3">
                  <c:v>102.069</c:v>
                </c:pt>
                <c:pt idx="4">
                  <c:v>102.17700000000001</c:v>
                </c:pt>
                <c:pt idx="5">
                  <c:v>105.794</c:v>
                </c:pt>
                <c:pt idx="6">
                  <c:v>103.58799999999999</c:v>
                </c:pt>
                <c:pt idx="7">
                  <c:v>96.534999999999997</c:v>
                </c:pt>
                <c:pt idx="8">
                  <c:v>93.212000000000003</c:v>
                </c:pt>
                <c:pt idx="9">
                  <c:v>84.397000000000006</c:v>
                </c:pt>
                <c:pt idx="10">
                  <c:v>75.789000000000001</c:v>
                </c:pt>
                <c:pt idx="11">
                  <c:v>59.29</c:v>
                </c:pt>
                <c:pt idx="12">
                  <c:v>47.216999999999999</c:v>
                </c:pt>
                <c:pt idx="13">
                  <c:v>50.584000000000003</c:v>
                </c:pt>
                <c:pt idx="14">
                  <c:v>47.823</c:v>
                </c:pt>
                <c:pt idx="15">
                  <c:v>54.453000000000003</c:v>
                </c:pt>
                <c:pt idx="16">
                  <c:v>59.265000000000001</c:v>
                </c:pt>
                <c:pt idx="17">
                  <c:v>59.819000000000003</c:v>
                </c:pt>
                <c:pt idx="18">
                  <c:v>50.901000000000003</c:v>
                </c:pt>
                <c:pt idx="19">
                  <c:v>42.866999999999997</c:v>
                </c:pt>
                <c:pt idx="20">
                  <c:v>45.478999999999999</c:v>
                </c:pt>
                <c:pt idx="21">
                  <c:v>46.222999999999999</c:v>
                </c:pt>
                <c:pt idx="22">
                  <c:v>42.442999999999998</c:v>
                </c:pt>
                <c:pt idx="23">
                  <c:v>37.189</c:v>
                </c:pt>
                <c:pt idx="24">
                  <c:v>31.683</c:v>
                </c:pt>
                <c:pt idx="25">
                  <c:v>30.323</c:v>
                </c:pt>
                <c:pt idx="26">
                  <c:v>37.545000000000002</c:v>
                </c:pt>
                <c:pt idx="27">
                  <c:v>40.753999999999998</c:v>
                </c:pt>
                <c:pt idx="28">
                  <c:v>46.712000000000003</c:v>
                </c:pt>
                <c:pt idx="29">
                  <c:v>48.756999999999998</c:v>
                </c:pt>
                <c:pt idx="30">
                  <c:v>44.651000000000003</c:v>
                </c:pt>
                <c:pt idx="31">
                  <c:v>44.723999999999997</c:v>
                </c:pt>
                <c:pt idx="32">
                  <c:v>45.182000000000002</c:v>
                </c:pt>
                <c:pt idx="33">
                  <c:v>49.774999999999999</c:v>
                </c:pt>
                <c:pt idx="34">
                  <c:v>45.661000000000001</c:v>
                </c:pt>
                <c:pt idx="35">
                  <c:v>51.972000000000001</c:v>
                </c:pt>
                <c:pt idx="36">
                  <c:v>52.503999999999998</c:v>
                </c:pt>
                <c:pt idx="37">
                  <c:v>53.468000000000004</c:v>
                </c:pt>
                <c:pt idx="38">
                  <c:v>49.328000000000003</c:v>
                </c:pt>
                <c:pt idx="39">
                  <c:v>51.06</c:v>
                </c:pt>
                <c:pt idx="40">
                  <c:v>48.475999999999999</c:v>
                </c:pt>
                <c:pt idx="41">
                  <c:v>45.177999999999997</c:v>
                </c:pt>
                <c:pt idx="42">
                  <c:v>46.63</c:v>
                </c:pt>
                <c:pt idx="43">
                  <c:v>48.036999999999999</c:v>
                </c:pt>
                <c:pt idx="44">
                  <c:v>49.822000000000003</c:v>
                </c:pt>
                <c:pt idx="45">
                  <c:v>51.578000000000003</c:v>
                </c:pt>
                <c:pt idx="46">
                  <c:v>56.639000000000003</c:v>
                </c:pt>
                <c:pt idx="47">
                  <c:v>57.881</c:v>
                </c:pt>
                <c:pt idx="48">
                  <c:v>63.698</c:v>
                </c:pt>
                <c:pt idx="49">
                  <c:v>62.228999999999999</c:v>
                </c:pt>
                <c:pt idx="50">
                  <c:v>62.725000000000001</c:v>
                </c:pt>
                <c:pt idx="51">
                  <c:v>66.254000000000005</c:v>
                </c:pt>
                <c:pt idx="52">
                  <c:v>69.977999999999994</c:v>
                </c:pt>
                <c:pt idx="53">
                  <c:v>67.873000000000005</c:v>
                </c:pt>
                <c:pt idx="54">
                  <c:v>70.980999999999995</c:v>
                </c:pt>
                <c:pt idx="55">
                  <c:v>68.055000000000007</c:v>
                </c:pt>
                <c:pt idx="56">
                  <c:v>70.230999999999995</c:v>
                </c:pt>
                <c:pt idx="57">
                  <c:v>70.748999999999995</c:v>
                </c:pt>
                <c:pt idx="58">
                  <c:v>56.963000000000001</c:v>
                </c:pt>
                <c:pt idx="59">
                  <c:v>49.523000000000003</c:v>
                </c:pt>
                <c:pt idx="60">
                  <c:v>51.375999999999998</c:v>
                </c:pt>
                <c:pt idx="61">
                  <c:v>54.954000000000001</c:v>
                </c:pt>
                <c:pt idx="62">
                  <c:v>58.15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58.15</c:v>
                </c:pt>
                <c:pt idx="63">
                  <c:v>61.5</c:v>
                </c:pt>
                <c:pt idx="64">
                  <c:v>61.5</c:v>
                </c:pt>
                <c:pt idx="65">
                  <c:v>60.5</c:v>
                </c:pt>
                <c:pt idx="66">
                  <c:v>60.5</c:v>
                </c:pt>
                <c:pt idx="67">
                  <c:v>60.5</c:v>
                </c:pt>
                <c:pt idx="68">
                  <c:v>60</c:v>
                </c:pt>
                <c:pt idx="69">
                  <c:v>59</c:v>
                </c:pt>
                <c:pt idx="70">
                  <c:v>59</c:v>
                </c:pt>
                <c:pt idx="71">
                  <c:v>58</c:v>
                </c:pt>
                <c:pt idx="72">
                  <c:v>58</c:v>
                </c:pt>
                <c:pt idx="73">
                  <c:v>58</c:v>
                </c:pt>
                <c:pt idx="74">
                  <c:v>58</c:v>
                </c:pt>
                <c:pt idx="75">
                  <c:v>58</c:v>
                </c:pt>
                <c:pt idx="76">
                  <c:v>58</c:v>
                </c:pt>
                <c:pt idx="77">
                  <c:v>58</c:v>
                </c:pt>
                <c:pt idx="78">
                  <c:v>58</c:v>
                </c:pt>
                <c:pt idx="79">
                  <c:v>58</c:v>
                </c:pt>
                <c:pt idx="80">
                  <c:v>58</c:v>
                </c:pt>
                <c:pt idx="81">
                  <c:v>58</c:v>
                </c:pt>
                <c:pt idx="82">
                  <c:v>58</c:v>
                </c:pt>
                <c:pt idx="83">
                  <c:v>58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61.862000000000009</c:v>
                </c:pt>
                <c:pt idx="66">
                  <c:v>61.92199999999999</c:v>
                </c:pt>
                <c:pt idx="67">
                  <c:v>61.942000000000007</c:v>
                </c:pt>
                <c:pt idx="68">
                  <c:v>61.9</c:v>
                </c:pt>
                <c:pt idx="69">
                  <c:v>61.768000000000008</c:v>
                </c:pt>
                <c:pt idx="70">
                  <c:v>61.585999999999991</c:v>
                </c:pt>
                <c:pt idx="71">
                  <c:v>61.353999999999999</c:v>
                </c:pt>
                <c:pt idx="72">
                  <c:v>61.085999999999999</c:v>
                </c:pt>
                <c:pt idx="73">
                  <c:v>60.794000000000004</c:v>
                </c:pt>
                <c:pt idx="74">
                  <c:v>60.489999999999995</c:v>
                </c:pt>
                <c:pt idx="75">
                  <c:v>60.196000000000005</c:v>
                </c:pt>
                <c:pt idx="76">
                  <c:v>59.905999999999992</c:v>
                </c:pt>
                <c:pt idx="77">
                  <c:v>59.637999999999998</c:v>
                </c:pt>
                <c:pt idx="78">
                  <c:v>59.335999999999999</c:v>
                </c:pt>
                <c:pt idx="79">
                  <c:v>59.06</c:v>
                </c:pt>
                <c:pt idx="80">
                  <c:v>58.8</c:v>
                </c:pt>
                <c:pt idx="81">
                  <c:v>58.559999999999988</c:v>
                </c:pt>
                <c:pt idx="82">
                  <c:v>58.358000000000004</c:v>
                </c:pt>
                <c:pt idx="83">
                  <c:v>58.180000000000007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52.754373098626878</c:v>
                </c:pt>
                <c:pt idx="66">
                  <c:v>50.066792390246071</c:v>
                </c:pt>
                <c:pt idx="67">
                  <c:v>47.639533695255651</c:v>
                </c:pt>
                <c:pt idx="68">
                  <c:v>45.773698344035253</c:v>
                </c:pt>
                <c:pt idx="69">
                  <c:v>44.100871832344765</c:v>
                </c:pt>
                <c:pt idx="70">
                  <c:v>42.631905799327981</c:v>
                </c:pt>
                <c:pt idx="71">
                  <c:v>41.350200837061827</c:v>
                </c:pt>
                <c:pt idx="72">
                  <c:v>39.959684460745478</c:v>
                </c:pt>
                <c:pt idx="73">
                  <c:v>39.331755403007314</c:v>
                </c:pt>
                <c:pt idx="74">
                  <c:v>38.232290129592947</c:v>
                </c:pt>
                <c:pt idx="75">
                  <c:v>#N/A</c:v>
                </c:pt>
                <c:pt idx="76">
                  <c:v>#N/A</c:v>
                </c:pt>
                <c:pt idx="77">
                  <c:v>36.178390954488584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33.285701041282024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72.541986933394327</c:v>
                </c:pt>
                <c:pt idx="66">
                  <c:v>76.584376608616083</c:v>
                </c:pt>
                <c:pt idx="67">
                  <c:v>80.538390416321462</c:v>
                </c:pt>
                <c:pt idx="68">
                  <c:v>83.707677959548036</c:v>
                </c:pt>
                <c:pt idx="69">
                  <c:v>86.512707469918269</c:v>
                </c:pt>
                <c:pt idx="70">
                  <c:v>88.967061755418541</c:v>
                </c:pt>
                <c:pt idx="71">
                  <c:v>91.034946379899537</c:v>
                </c:pt>
                <c:pt idx="72">
                  <c:v>93.381603142178207</c:v>
                </c:pt>
                <c:pt idx="73">
                  <c:v>93.967594330087053</c:v>
                </c:pt>
                <c:pt idx="74">
                  <c:v>95.705491028584547</c:v>
                </c:pt>
                <c:pt idx="75">
                  <c:v>#N/A</c:v>
                </c:pt>
                <c:pt idx="76">
                  <c:v>#N/A</c:v>
                </c:pt>
                <c:pt idx="77">
                  <c:v>98.309818379546471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101.69268767396309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7175824"/>
        <c:axId val="597176384"/>
      </c:lineChart>
      <c:catAx>
        <c:axId val="59717582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97176384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597176384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97175824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-0.14373574252380972</c:v>
                </c:pt>
                <c:pt idx="3">
                  <c:v>-7.5095896857142685E-2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-1.2543136028571489E-2</c:v>
                </c:pt>
                <c:pt idx="1">
                  <c:v>-0.11560462084285716</c:v>
                </c:pt>
                <c:pt idx="2">
                  <c:v>3.0086131623809687E-2</c:v>
                </c:pt>
                <c:pt idx="3">
                  <c:v>2.0654635757142659E-2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3.2456411299999877E-2</c:v>
                </c:pt>
                <c:pt idx="1">
                  <c:v>1.9542343800000195E-2</c:v>
                </c:pt>
                <c:pt idx="2">
                  <c:v>-9.5122114000001368E-3</c:v>
                </c:pt>
                <c:pt idx="3">
                  <c:v>1.8569570299999949E-2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7072736"/>
        <c:axId val="547073296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650907520046E-2"/>
                  <c:y val="-3.502969473493777E-2"/>
                </c:manualLayout>
              </c:layout>
              <c:tx>
                <c:rich>
                  <a:bodyPr/>
                  <a:lstStyle/>
                  <a:p>
                    <a:fld id="{53CA200C-6D17-4EF9-BE49-3B48A214F04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7.5331442658969794E-2"/>
                  <c:y val="-9.989098234313909E-2"/>
                </c:manualLayout>
              </c:layout>
              <c:tx>
                <c:rich>
                  <a:bodyPr/>
                  <a:lstStyle/>
                  <a:p>
                    <a:fld id="{D8A8B7C7-1466-4EE2-AEB8-4A0FEEE0AFF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9.3797077590984601E-2"/>
                  <c:y val="3.1061439526759008E-2"/>
                </c:manualLayout>
              </c:layout>
              <c:tx>
                <c:rich>
                  <a:bodyPr/>
                  <a:lstStyle/>
                  <a:p>
                    <a:fld id="{ABB80F48-3E74-4FA8-8C2E-E9CF5B0ED7D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7.7557418014529228E-2"/>
                  <c:y val="5.8839225984010049E-2"/>
                </c:manualLayout>
              </c:layout>
              <c:tx>
                <c:rich>
                  <a:bodyPr/>
                  <a:lstStyle/>
                  <a:p>
                    <a:fld id="{428C0033-3D56-4F89-9B00-5F4030D622D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0.26772204619999984</c:v>
                </c:pt>
                <c:pt idx="1">
                  <c:v>0.30965756110000031</c:v>
                </c:pt>
                <c:pt idx="2">
                  <c:v>-0.12316182230000017</c:v>
                </c:pt>
                <c:pt idx="3">
                  <c:v>-3.5871690800000078E-2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0.27</c:v>
                  </c:pt>
                  <c:pt idx="1">
                    <c:v>0.31</c:v>
                  </c:pt>
                  <c:pt idx="2">
                    <c:v>-0.12</c:v>
                  </c:pt>
                  <c:pt idx="3">
                    <c:v>-0.04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072736"/>
        <c:axId val="547073296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455232"/>
        <c:axId val="487454672"/>
      </c:scatterChart>
      <c:catAx>
        <c:axId val="5470727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47073296"/>
        <c:crosses val="autoZero"/>
        <c:auto val="1"/>
        <c:lblAlgn val="ctr"/>
        <c:lblOffset val="100"/>
        <c:tickLblSkip val="1"/>
        <c:noMultiLvlLbl val="0"/>
      </c:catAx>
      <c:valAx>
        <c:axId val="547073296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47072736"/>
        <c:crosses val="autoZero"/>
        <c:crossBetween val="between"/>
      </c:valAx>
      <c:valAx>
        <c:axId val="48745467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87455232"/>
        <c:crosses val="max"/>
        <c:crossBetween val="midCat"/>
      </c:valAx>
      <c:valAx>
        <c:axId val="487455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7454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1.9484999999999999</c:v>
                </c:pt>
                <c:pt idx="1">
                  <c:v>1.7636000000000001</c:v>
                </c:pt>
                <c:pt idx="2">
                  <c:v>1.96875</c:v>
                </c:pt>
                <c:pt idx="3">
                  <c:v>2.1127500000000001</c:v>
                </c:pt>
                <c:pt idx="4">
                  <c:v>2.2681999999999998</c:v>
                </c:pt>
                <c:pt idx="5">
                  <c:v>2.3654999999999999</c:v>
                </c:pt>
                <c:pt idx="6">
                  <c:v>2.2389999999999999</c:v>
                </c:pt>
                <c:pt idx="7">
                  <c:v>2.1776</c:v>
                </c:pt>
                <c:pt idx="8">
                  <c:v>2.2185000000000001</c:v>
                </c:pt>
                <c:pt idx="9">
                  <c:v>2.2494000000000001</c:v>
                </c:pt>
                <c:pt idx="10">
                  <c:v>2.1815000000000002</c:v>
                </c:pt>
                <c:pt idx="11">
                  <c:v>2.2542500000000003</c:v>
                </c:pt>
                <c:pt idx="12">
                  <c:v>2.3490000000000002</c:v>
                </c:pt>
                <c:pt idx="13">
                  <c:v>2.3040000000000003</c:v>
                </c:pt>
                <c:pt idx="14">
                  <c:v>2.3250000000000002</c:v>
                </c:pt>
                <c:pt idx="15">
                  <c:v>2.4172500000000001</c:v>
                </c:pt>
                <c:pt idx="16">
                  <c:v>2.3914</c:v>
                </c:pt>
                <c:pt idx="17">
                  <c:v>2.3465000000000003</c:v>
                </c:pt>
                <c:pt idx="18">
                  <c:v>2.2997999999999998</c:v>
                </c:pt>
                <c:pt idx="19">
                  <c:v>2.3802500000000002</c:v>
                </c:pt>
                <c:pt idx="20">
                  <c:v>2.6452499999999999</c:v>
                </c:pt>
                <c:pt idx="21">
                  <c:v>2.5049999999999999</c:v>
                </c:pt>
                <c:pt idx="22">
                  <c:v>2.5635000000000003</c:v>
                </c:pt>
                <c:pt idx="23">
                  <c:v>2.47675</c:v>
                </c:pt>
                <c:pt idx="24">
                  <c:v>2.5546000000000002</c:v>
                </c:pt>
                <c:pt idx="25">
                  <c:v>2.58725</c:v>
                </c:pt>
                <c:pt idx="26">
                  <c:v>2.5912500000000001</c:v>
                </c:pt>
                <c:pt idx="27">
                  <c:v>2.7569999999999997</c:v>
                </c:pt>
                <c:pt idx="28">
                  <c:v>2.9007499999999999</c:v>
                </c:pt>
                <c:pt idx="29">
                  <c:v>2.8907499999999997</c:v>
                </c:pt>
                <c:pt idx="30">
                  <c:v>2.8486000000000002</c:v>
                </c:pt>
                <c:pt idx="31">
                  <c:v>2.83575</c:v>
                </c:pt>
                <c:pt idx="32">
                  <c:v>2.8355000000000001</c:v>
                </c:pt>
                <c:pt idx="33">
                  <c:v>2.86</c:v>
                </c:pt>
                <c:pt idx="34">
                  <c:v>2.6472500000000001</c:v>
                </c:pt>
                <c:pt idx="35">
                  <c:v>2.3656000000000001</c:v>
                </c:pt>
                <c:pt idx="36">
                  <c:v>2.2477499999999999</c:v>
                </c:pt>
                <c:pt idx="37">
                  <c:v>2.30925</c:v>
                </c:pt>
                <c:pt idx="38">
                  <c:v>2.516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2.1456291666666663</c:v>
                </c:pt>
                <c:pt idx="2">
                  <c:v>2.1456291666666663</c:v>
                </c:pt>
                <c:pt idx="3">
                  <c:v>2.1456291666666663</c:v>
                </c:pt>
                <c:pt idx="4">
                  <c:v>2.1456291666666663</c:v>
                </c:pt>
                <c:pt idx="5">
                  <c:v>2.1456291666666663</c:v>
                </c:pt>
                <c:pt idx="6">
                  <c:v>2.1456291666666663</c:v>
                </c:pt>
                <c:pt idx="7">
                  <c:v>2.1456291666666663</c:v>
                </c:pt>
                <c:pt idx="8">
                  <c:v>2.1456291666666663</c:v>
                </c:pt>
                <c:pt idx="9">
                  <c:v>2.1456291666666663</c:v>
                </c:pt>
                <c:pt idx="10">
                  <c:v>2.1456291666666663</c:v>
                </c:pt>
                <c:pt idx="13">
                  <c:v>2.4169750000000003</c:v>
                </c:pt>
                <c:pt idx="14">
                  <c:v>2.4169750000000003</c:v>
                </c:pt>
                <c:pt idx="15">
                  <c:v>2.4169750000000003</c:v>
                </c:pt>
                <c:pt idx="16">
                  <c:v>2.4169750000000003</c:v>
                </c:pt>
                <c:pt idx="17">
                  <c:v>2.4169750000000003</c:v>
                </c:pt>
                <c:pt idx="18">
                  <c:v>2.4169750000000003</c:v>
                </c:pt>
                <c:pt idx="19">
                  <c:v>2.4169750000000003</c:v>
                </c:pt>
                <c:pt idx="20">
                  <c:v>2.4169750000000003</c:v>
                </c:pt>
                <c:pt idx="21">
                  <c:v>2.4169750000000003</c:v>
                </c:pt>
                <c:pt idx="22">
                  <c:v>2.4169750000000003</c:v>
                </c:pt>
                <c:pt idx="25">
                  <c:v>2.7228583333333334</c:v>
                </c:pt>
                <c:pt idx="26">
                  <c:v>2.7228583333333334</c:v>
                </c:pt>
                <c:pt idx="27">
                  <c:v>2.7228583333333334</c:v>
                </c:pt>
                <c:pt idx="28">
                  <c:v>2.7228583333333334</c:v>
                </c:pt>
                <c:pt idx="29">
                  <c:v>2.7228583333333334</c:v>
                </c:pt>
                <c:pt idx="30">
                  <c:v>2.7228583333333334</c:v>
                </c:pt>
                <c:pt idx="31">
                  <c:v>2.7228583333333334</c:v>
                </c:pt>
                <c:pt idx="32">
                  <c:v>2.7228583333333334</c:v>
                </c:pt>
                <c:pt idx="33">
                  <c:v>2.7228583333333334</c:v>
                </c:pt>
                <c:pt idx="34">
                  <c:v>2.7228583333333334</c:v>
                </c:pt>
                <c:pt idx="37">
                  <c:v>2.5971936666666662</c:v>
                </c:pt>
                <c:pt idx="38">
                  <c:v>2.5971936666666662</c:v>
                </c:pt>
                <c:pt idx="39">
                  <c:v>2.5971936666666662</c:v>
                </c:pt>
                <c:pt idx="40">
                  <c:v>2.5971936666666662</c:v>
                </c:pt>
                <c:pt idx="41">
                  <c:v>2.5971936666666662</c:v>
                </c:pt>
                <c:pt idx="42">
                  <c:v>2.5971936666666662</c:v>
                </c:pt>
                <c:pt idx="43">
                  <c:v>2.5971936666666662</c:v>
                </c:pt>
                <c:pt idx="44">
                  <c:v>2.5971936666666662</c:v>
                </c:pt>
                <c:pt idx="45">
                  <c:v>2.5971936666666662</c:v>
                </c:pt>
                <c:pt idx="46">
                  <c:v>2.5971936666666662</c:v>
                </c:pt>
                <c:pt idx="49">
                  <c:v>2.5648506666666662</c:v>
                </c:pt>
                <c:pt idx="50">
                  <c:v>2.5648506666666662</c:v>
                </c:pt>
                <c:pt idx="51">
                  <c:v>2.5648506666666662</c:v>
                </c:pt>
                <c:pt idx="52">
                  <c:v>2.5648506666666662</c:v>
                </c:pt>
                <c:pt idx="53">
                  <c:v>2.5648506666666662</c:v>
                </c:pt>
                <c:pt idx="54">
                  <c:v>2.5648506666666662</c:v>
                </c:pt>
                <c:pt idx="55">
                  <c:v>2.5648506666666662</c:v>
                </c:pt>
                <c:pt idx="56">
                  <c:v>2.5648506666666662</c:v>
                </c:pt>
                <c:pt idx="57">
                  <c:v>2.5648506666666662</c:v>
                </c:pt>
                <c:pt idx="58">
                  <c:v>2.5648506666666662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1.5738095238095238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1.550537698412698</c:v>
                </c:pt>
                <c:pt idx="38">
                  <c:v>1.550537698412698</c:v>
                </c:pt>
                <c:pt idx="39">
                  <c:v>1.550537698412698</c:v>
                </c:pt>
                <c:pt idx="40">
                  <c:v>1.550537698412698</c:v>
                </c:pt>
                <c:pt idx="41">
                  <c:v>1.550537698412698</c:v>
                </c:pt>
                <c:pt idx="42">
                  <c:v>1.550537698412698</c:v>
                </c:pt>
                <c:pt idx="43">
                  <c:v>1.550537698412698</c:v>
                </c:pt>
                <c:pt idx="44">
                  <c:v>1.550537698412698</c:v>
                </c:pt>
                <c:pt idx="45">
                  <c:v>1.550537698412698</c:v>
                </c:pt>
                <c:pt idx="46">
                  <c:v>1.550537698412698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1.5738095238095238</c:v>
                </c:pt>
                <c:pt idx="39">
                  <c:v>1.6428571428571428</c:v>
                </c:pt>
                <c:pt idx="40">
                  <c:v>1.6428571428571428</c:v>
                </c:pt>
                <c:pt idx="41">
                  <c:v>1.6190476190476191</c:v>
                </c:pt>
                <c:pt idx="42">
                  <c:v>1.5952380952380953</c:v>
                </c:pt>
                <c:pt idx="43">
                  <c:v>1.5714285714285714</c:v>
                </c:pt>
                <c:pt idx="44">
                  <c:v>1.5476190476190477</c:v>
                </c:pt>
                <c:pt idx="45">
                  <c:v>1.5</c:v>
                </c:pt>
                <c:pt idx="46">
                  <c:v>1.5</c:v>
                </c:pt>
                <c:pt idx="47">
                  <c:v>1.4761904761904763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  <c:pt idx="59">
                  <c:v>1.4761904761904763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2.516</c:v>
                </c:pt>
                <c:pt idx="39">
                  <c:v>2.7385869999999999</c:v>
                </c:pt>
                <c:pt idx="40">
                  <c:v>2.7987060000000001</c:v>
                </c:pt>
                <c:pt idx="41">
                  <c:v>2.8333240000000002</c:v>
                </c:pt>
                <c:pt idx="42">
                  <c:v>2.796252</c:v>
                </c:pt>
                <c:pt idx="43">
                  <c:v>2.7379610000000003</c:v>
                </c:pt>
                <c:pt idx="44">
                  <c:v>2.6578609999999996</c:v>
                </c:pt>
                <c:pt idx="45">
                  <c:v>2.5763959999999999</c:v>
                </c:pt>
                <c:pt idx="46">
                  <c:v>2.537461</c:v>
                </c:pt>
                <c:pt idx="47">
                  <c:v>2.416776</c:v>
                </c:pt>
                <c:pt idx="48">
                  <c:v>2.3862410000000001</c:v>
                </c:pt>
                <c:pt idx="49">
                  <c:v>2.5074139999999998</c:v>
                </c:pt>
                <c:pt idx="50">
                  <c:v>2.5946589999999996</c:v>
                </c:pt>
                <c:pt idx="51">
                  <c:v>2.6161649999999996</c:v>
                </c:pt>
                <c:pt idx="52">
                  <c:v>2.6555779999999998</c:v>
                </c:pt>
                <c:pt idx="53">
                  <c:v>2.7036210000000001</c:v>
                </c:pt>
                <c:pt idx="54">
                  <c:v>2.6867390000000002</c:v>
                </c:pt>
                <c:pt idx="55">
                  <c:v>2.6255259999999998</c:v>
                </c:pt>
                <c:pt idx="56">
                  <c:v>2.5767360000000004</c:v>
                </c:pt>
                <c:pt idx="57">
                  <c:v>2.5265719999999998</c:v>
                </c:pt>
                <c:pt idx="58">
                  <c:v>2.4595539999999998</c:v>
                </c:pt>
                <c:pt idx="59">
                  <c:v>2.439403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7052384"/>
        <c:axId val="607052944"/>
      </c:lineChart>
      <c:catAx>
        <c:axId val="607052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60705294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607052944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607052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-0.14373574252380972</c:v>
                </c:pt>
                <c:pt idx="3">
                  <c:v>-7.5095896857142685E-2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6.3218133871428384E-2</c:v>
                </c:pt>
                <c:pt idx="1">
                  <c:v>3.7915287457142455E-2</c:v>
                </c:pt>
                <c:pt idx="2">
                  <c:v>4.3519536223809885E-2</c:v>
                </c:pt>
                <c:pt idx="3">
                  <c:v>0.17623132225714255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680081656886E-3"/>
                  <c:y val="-4.4916416697912763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175506BA-0C7B-4637-98DA-7B836E61B667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5AAF251F-E28D-4F6B-9083-DA3AC529510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-5.1370766154230724E-2"/>
                </c:manualLayout>
              </c:layout>
              <c:tx>
                <c:rich>
                  <a:bodyPr/>
                  <a:lstStyle/>
                  <a:p>
                    <a:fld id="{73C25F4A-A593-4613-8698-CD5E57F508D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4.6296296296296294E-3"/>
                  <c:y val="0.18709880014998126"/>
                </c:manualLayout>
              </c:layout>
              <c:tx>
                <c:rich>
                  <a:bodyPr/>
                  <a:lstStyle/>
                  <a:p>
                    <a:fld id="{E1380357-B3CB-48C6-BFE3-0B1899D7BE1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3.3060466100000241E-2</c:v>
                </c:pt>
                <c:pt idx="1">
                  <c:v>8.5285147699999619E-2</c:v>
                </c:pt>
                <c:pt idx="2">
                  <c:v>-7.4482783000000552E-3</c:v>
                </c:pt>
                <c:pt idx="3">
                  <c:v>-1.8527604799999597E-2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0.34</c:v>
                  </c:pt>
                  <c:pt idx="1">
                    <c:v>0.53</c:v>
                  </c:pt>
                  <c:pt idx="2">
                    <c:v>-0.11</c:v>
                  </c:pt>
                  <c:pt idx="3">
                    <c:v>0.08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10444224"/>
        <c:axId val="610444784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0.34408737090000008</c:v>
                </c:pt>
                <c:pt idx="1">
                  <c:v>0.52892027329999936</c:v>
                </c:pt>
                <c:pt idx="2">
                  <c:v>-0.10766448459999989</c:v>
                </c:pt>
                <c:pt idx="3">
                  <c:v>8.260782060000027E-2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0444224"/>
        <c:axId val="610444784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0445904"/>
        <c:axId val="610445344"/>
      </c:scatterChart>
      <c:catAx>
        <c:axId val="6104442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610444784"/>
        <c:crosses val="autoZero"/>
        <c:auto val="1"/>
        <c:lblAlgn val="ctr"/>
        <c:lblOffset val="100"/>
        <c:tickLblSkip val="1"/>
        <c:noMultiLvlLbl val="0"/>
      </c:catAx>
      <c:valAx>
        <c:axId val="610444784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610444224"/>
        <c:crosses val="autoZero"/>
        <c:crossBetween val="between"/>
        <c:majorUnit val="0.2"/>
      </c:valAx>
      <c:valAx>
        <c:axId val="610445344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610445904"/>
        <c:crosses val="max"/>
        <c:crossBetween val="midCat"/>
      </c:valAx>
      <c:valAx>
        <c:axId val="610445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0445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2.1427499999999999</c:v>
                </c:pt>
                <c:pt idx="1">
                  <c:v>1.9982</c:v>
                </c:pt>
                <c:pt idx="2">
                  <c:v>2.09</c:v>
                </c:pt>
                <c:pt idx="3">
                  <c:v>2.1515</c:v>
                </c:pt>
                <c:pt idx="4">
                  <c:v>2.3146</c:v>
                </c:pt>
                <c:pt idx="5">
                  <c:v>2.4224999999999999</c:v>
                </c:pt>
                <c:pt idx="6">
                  <c:v>2.4045000000000001</c:v>
                </c:pt>
                <c:pt idx="7">
                  <c:v>2.3506</c:v>
                </c:pt>
                <c:pt idx="8">
                  <c:v>2.39425</c:v>
                </c:pt>
                <c:pt idx="9">
                  <c:v>2.4544000000000001</c:v>
                </c:pt>
                <c:pt idx="10">
                  <c:v>2.4384999999999999</c:v>
                </c:pt>
                <c:pt idx="11">
                  <c:v>2.5099999999999998</c:v>
                </c:pt>
                <c:pt idx="12">
                  <c:v>2.5798000000000001</c:v>
                </c:pt>
                <c:pt idx="13">
                  <c:v>2.5680000000000001</c:v>
                </c:pt>
                <c:pt idx="14">
                  <c:v>2.5535000000000001</c:v>
                </c:pt>
                <c:pt idx="15">
                  <c:v>2.5825</c:v>
                </c:pt>
                <c:pt idx="16">
                  <c:v>2.5604</c:v>
                </c:pt>
                <c:pt idx="17">
                  <c:v>2.5105</c:v>
                </c:pt>
                <c:pt idx="18">
                  <c:v>2.4964</c:v>
                </c:pt>
                <c:pt idx="19">
                  <c:v>2.5950000000000002</c:v>
                </c:pt>
                <c:pt idx="20">
                  <c:v>2.7847500000000003</c:v>
                </c:pt>
                <c:pt idx="21">
                  <c:v>2.7942</c:v>
                </c:pt>
                <c:pt idx="22">
                  <c:v>2.9087499999999999</c:v>
                </c:pt>
                <c:pt idx="23">
                  <c:v>2.9089999999999998</c:v>
                </c:pt>
                <c:pt idx="24">
                  <c:v>3.0183999999999997</c:v>
                </c:pt>
                <c:pt idx="25">
                  <c:v>3.04575</c:v>
                </c:pt>
                <c:pt idx="26">
                  <c:v>2.9874999999999998</c:v>
                </c:pt>
                <c:pt idx="27">
                  <c:v>3.0957999999999997</c:v>
                </c:pt>
                <c:pt idx="28">
                  <c:v>3.2437499999999999</c:v>
                </c:pt>
                <c:pt idx="29">
                  <c:v>3.2527499999999998</c:v>
                </c:pt>
                <c:pt idx="30">
                  <c:v>3.2327999999999997</c:v>
                </c:pt>
                <c:pt idx="31">
                  <c:v>3.2182499999999998</c:v>
                </c:pt>
                <c:pt idx="32">
                  <c:v>3.2622500000000003</c:v>
                </c:pt>
                <c:pt idx="33">
                  <c:v>3.3654000000000002</c:v>
                </c:pt>
                <c:pt idx="34">
                  <c:v>3.2995000000000001</c:v>
                </c:pt>
                <c:pt idx="35">
                  <c:v>3.1227999999999998</c:v>
                </c:pt>
                <c:pt idx="36">
                  <c:v>2.9797500000000001</c:v>
                </c:pt>
                <c:pt idx="37">
                  <c:v>2.9964999999999997</c:v>
                </c:pt>
                <c:pt idx="38">
                  <c:v>3.0762499999999999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2.3059833333333337</c:v>
                </c:pt>
                <c:pt idx="2">
                  <c:v>2.3059833333333337</c:v>
                </c:pt>
                <c:pt idx="3">
                  <c:v>2.3059833333333337</c:v>
                </c:pt>
                <c:pt idx="4">
                  <c:v>2.3059833333333337</c:v>
                </c:pt>
                <c:pt idx="5">
                  <c:v>2.3059833333333337</c:v>
                </c:pt>
                <c:pt idx="6">
                  <c:v>2.3059833333333337</c:v>
                </c:pt>
                <c:pt idx="7">
                  <c:v>2.3059833333333337</c:v>
                </c:pt>
                <c:pt idx="8">
                  <c:v>2.3059833333333337</c:v>
                </c:pt>
                <c:pt idx="9">
                  <c:v>2.3059833333333337</c:v>
                </c:pt>
                <c:pt idx="10">
                  <c:v>2.3059833333333337</c:v>
                </c:pt>
                <c:pt idx="13">
                  <c:v>2.6535666666666664</c:v>
                </c:pt>
                <c:pt idx="14">
                  <c:v>2.6535666666666664</c:v>
                </c:pt>
                <c:pt idx="15">
                  <c:v>2.6535666666666664</c:v>
                </c:pt>
                <c:pt idx="16">
                  <c:v>2.6535666666666664</c:v>
                </c:pt>
                <c:pt idx="17">
                  <c:v>2.6535666666666664</c:v>
                </c:pt>
                <c:pt idx="18">
                  <c:v>2.6535666666666664</c:v>
                </c:pt>
                <c:pt idx="19">
                  <c:v>2.6535666666666664</c:v>
                </c:pt>
                <c:pt idx="20">
                  <c:v>2.6535666666666664</c:v>
                </c:pt>
                <c:pt idx="21">
                  <c:v>2.6535666666666664</c:v>
                </c:pt>
                <c:pt idx="22">
                  <c:v>2.6535666666666664</c:v>
                </c:pt>
                <c:pt idx="25">
                  <c:v>3.1787458333333336</c:v>
                </c:pt>
                <c:pt idx="26">
                  <c:v>3.1787458333333336</c:v>
                </c:pt>
                <c:pt idx="27">
                  <c:v>3.1787458333333336</c:v>
                </c:pt>
                <c:pt idx="28">
                  <c:v>3.1787458333333336</c:v>
                </c:pt>
                <c:pt idx="29">
                  <c:v>3.1787458333333336</c:v>
                </c:pt>
                <c:pt idx="30">
                  <c:v>3.1787458333333336</c:v>
                </c:pt>
                <c:pt idx="31">
                  <c:v>3.1787458333333336</c:v>
                </c:pt>
                <c:pt idx="32">
                  <c:v>3.1787458333333336</c:v>
                </c:pt>
                <c:pt idx="33">
                  <c:v>3.1787458333333336</c:v>
                </c:pt>
                <c:pt idx="34">
                  <c:v>3.1787458333333336</c:v>
                </c:pt>
                <c:pt idx="37">
                  <c:v>3.0744957500000001</c:v>
                </c:pt>
                <c:pt idx="38">
                  <c:v>3.0744957500000001</c:v>
                </c:pt>
                <c:pt idx="39">
                  <c:v>3.0744957500000001</c:v>
                </c:pt>
                <c:pt idx="40">
                  <c:v>3.0744957500000001</c:v>
                </c:pt>
                <c:pt idx="41">
                  <c:v>3.0744957500000001</c:v>
                </c:pt>
                <c:pt idx="42">
                  <c:v>3.0744957500000001</c:v>
                </c:pt>
                <c:pt idx="43">
                  <c:v>3.0744957500000001</c:v>
                </c:pt>
                <c:pt idx="44">
                  <c:v>3.0744957500000001</c:v>
                </c:pt>
                <c:pt idx="45">
                  <c:v>3.0744957500000001</c:v>
                </c:pt>
                <c:pt idx="46">
                  <c:v>3.0744957500000001</c:v>
                </c:pt>
                <c:pt idx="49">
                  <c:v>3.1576266666666668</c:v>
                </c:pt>
                <c:pt idx="50">
                  <c:v>3.1576266666666668</c:v>
                </c:pt>
                <c:pt idx="51">
                  <c:v>3.1576266666666668</c:v>
                </c:pt>
                <c:pt idx="52">
                  <c:v>3.1576266666666668</c:v>
                </c:pt>
                <c:pt idx="53">
                  <c:v>3.1576266666666668</c:v>
                </c:pt>
                <c:pt idx="54">
                  <c:v>3.1576266666666668</c:v>
                </c:pt>
                <c:pt idx="55">
                  <c:v>3.1576266666666668</c:v>
                </c:pt>
                <c:pt idx="56">
                  <c:v>3.1576266666666668</c:v>
                </c:pt>
                <c:pt idx="57">
                  <c:v>3.1576266666666668</c:v>
                </c:pt>
                <c:pt idx="58">
                  <c:v>3.1576266666666668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1.5738095238095238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1.550537698412698</c:v>
                </c:pt>
                <c:pt idx="38">
                  <c:v>1.550537698412698</c:v>
                </c:pt>
                <c:pt idx="39">
                  <c:v>1.550537698412698</c:v>
                </c:pt>
                <c:pt idx="40">
                  <c:v>1.550537698412698</c:v>
                </c:pt>
                <c:pt idx="41">
                  <c:v>1.550537698412698</c:v>
                </c:pt>
                <c:pt idx="42">
                  <c:v>1.550537698412698</c:v>
                </c:pt>
                <c:pt idx="43">
                  <c:v>1.550537698412698</c:v>
                </c:pt>
                <c:pt idx="44">
                  <c:v>1.550537698412698</c:v>
                </c:pt>
                <c:pt idx="45">
                  <c:v>1.550537698412698</c:v>
                </c:pt>
                <c:pt idx="46">
                  <c:v>1.550537698412698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1.5738095238095238</c:v>
                </c:pt>
                <c:pt idx="39">
                  <c:v>1.6428571428571428</c:v>
                </c:pt>
                <c:pt idx="40">
                  <c:v>1.6428571428571428</c:v>
                </c:pt>
                <c:pt idx="41">
                  <c:v>1.6190476190476191</c:v>
                </c:pt>
                <c:pt idx="42">
                  <c:v>1.5952380952380953</c:v>
                </c:pt>
                <c:pt idx="43">
                  <c:v>1.5714285714285714</c:v>
                </c:pt>
                <c:pt idx="44">
                  <c:v>1.5476190476190477</c:v>
                </c:pt>
                <c:pt idx="45">
                  <c:v>1.5</c:v>
                </c:pt>
                <c:pt idx="46">
                  <c:v>1.5</c:v>
                </c:pt>
                <c:pt idx="47">
                  <c:v>1.4761904761904763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  <c:pt idx="59">
                  <c:v>1.4761904761904763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3.0762499999999999</c:v>
                </c:pt>
                <c:pt idx="39">
                  <c:v>3.0755560000000002</c:v>
                </c:pt>
                <c:pt idx="40">
                  <c:v>3.083736</c:v>
                </c:pt>
                <c:pt idx="41">
                  <c:v>3.0902960000000004</c:v>
                </c:pt>
                <c:pt idx="42">
                  <c:v>3.1020539999999999</c:v>
                </c:pt>
                <c:pt idx="43">
                  <c:v>3.0927310000000001</c:v>
                </c:pt>
                <c:pt idx="44">
                  <c:v>3.0935509999999997</c:v>
                </c:pt>
                <c:pt idx="45">
                  <c:v>3.091046</c:v>
                </c:pt>
                <c:pt idx="46">
                  <c:v>3.1013040000000003</c:v>
                </c:pt>
                <c:pt idx="47">
                  <c:v>3.1111750000000002</c:v>
                </c:pt>
                <c:pt idx="48">
                  <c:v>3.0910320000000002</c:v>
                </c:pt>
                <c:pt idx="49">
                  <c:v>3.0879149999999997</c:v>
                </c:pt>
                <c:pt idx="50">
                  <c:v>3.1423129999999997</c:v>
                </c:pt>
                <c:pt idx="51">
                  <c:v>3.1591870000000002</c:v>
                </c:pt>
                <c:pt idx="52">
                  <c:v>3.1701299999999999</c:v>
                </c:pt>
                <c:pt idx="53">
                  <c:v>3.1716199999999999</c:v>
                </c:pt>
                <c:pt idx="54">
                  <c:v>3.1656930000000001</c:v>
                </c:pt>
                <c:pt idx="55">
                  <c:v>3.167411</c:v>
                </c:pt>
                <c:pt idx="56">
                  <c:v>3.1710520000000004</c:v>
                </c:pt>
                <c:pt idx="57">
                  <c:v>3.1766369999999999</c:v>
                </c:pt>
                <c:pt idx="58">
                  <c:v>3.1856009999999997</c:v>
                </c:pt>
                <c:pt idx="59">
                  <c:v>3.2029289999999997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3463904"/>
        <c:axId val="283464464"/>
      </c:lineChart>
      <c:catAx>
        <c:axId val="283463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834644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283464464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28346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4.7130000000000001</c:v>
                </c:pt>
                <c:pt idx="1">
                  <c:v>5.9989999999999997</c:v>
                </c:pt>
                <c:pt idx="2">
                  <c:v>4.9029999999999996</c:v>
                </c:pt>
                <c:pt idx="3">
                  <c:v>4.6580000000000004</c:v>
                </c:pt>
                <c:pt idx="4">
                  <c:v>4.5810000000000004</c:v>
                </c:pt>
                <c:pt idx="5">
                  <c:v>4.5880000000000001</c:v>
                </c:pt>
                <c:pt idx="6">
                  <c:v>4.0490000000000004</c:v>
                </c:pt>
                <c:pt idx="7">
                  <c:v>3.9119999999999999</c:v>
                </c:pt>
                <c:pt idx="8">
                  <c:v>3.9239999999999999</c:v>
                </c:pt>
                <c:pt idx="9">
                  <c:v>3.7810000000000001</c:v>
                </c:pt>
                <c:pt idx="10">
                  <c:v>4.1219999999999999</c:v>
                </c:pt>
                <c:pt idx="11">
                  <c:v>3.4820000000000002</c:v>
                </c:pt>
                <c:pt idx="12">
                  <c:v>2.9940000000000002</c:v>
                </c:pt>
                <c:pt idx="13">
                  <c:v>2.8730000000000002</c:v>
                </c:pt>
                <c:pt idx="14">
                  <c:v>2.831</c:v>
                </c:pt>
                <c:pt idx="15">
                  <c:v>2.61</c:v>
                </c:pt>
                <c:pt idx="16">
                  <c:v>2.8490000000000002</c:v>
                </c:pt>
                <c:pt idx="17">
                  <c:v>2.7839999999999998</c:v>
                </c:pt>
                <c:pt idx="18">
                  <c:v>2.839</c:v>
                </c:pt>
                <c:pt idx="19">
                  <c:v>2.774</c:v>
                </c:pt>
                <c:pt idx="20">
                  <c:v>2.66</c:v>
                </c:pt>
                <c:pt idx="21">
                  <c:v>2.3410000000000002</c:v>
                </c:pt>
                <c:pt idx="22">
                  <c:v>2.093</c:v>
                </c:pt>
                <c:pt idx="23">
                  <c:v>1.929</c:v>
                </c:pt>
                <c:pt idx="24">
                  <c:v>2.2829999999999999</c:v>
                </c:pt>
                <c:pt idx="25">
                  <c:v>1.9890000000000001</c:v>
                </c:pt>
                <c:pt idx="26">
                  <c:v>1.7290000000000001</c:v>
                </c:pt>
                <c:pt idx="27">
                  <c:v>1.917</c:v>
                </c:pt>
                <c:pt idx="28">
                  <c:v>1.9219999999999999</c:v>
                </c:pt>
                <c:pt idx="29">
                  <c:v>2.5870000000000002</c:v>
                </c:pt>
                <c:pt idx="30">
                  <c:v>2.8220000000000001</c:v>
                </c:pt>
                <c:pt idx="31">
                  <c:v>2.8220000000000001</c:v>
                </c:pt>
                <c:pt idx="32">
                  <c:v>2.992</c:v>
                </c:pt>
                <c:pt idx="33">
                  <c:v>2.9769999999999999</c:v>
                </c:pt>
                <c:pt idx="34">
                  <c:v>2.548</c:v>
                </c:pt>
                <c:pt idx="35">
                  <c:v>3.5910000000000002</c:v>
                </c:pt>
                <c:pt idx="36">
                  <c:v>3.3039999999999998</c:v>
                </c:pt>
                <c:pt idx="37">
                  <c:v>2.8519999999999999</c:v>
                </c:pt>
                <c:pt idx="38">
                  <c:v>2.88</c:v>
                </c:pt>
                <c:pt idx="39">
                  <c:v>3.1030000000000002</c:v>
                </c:pt>
                <c:pt idx="40">
                  <c:v>3.15</c:v>
                </c:pt>
                <c:pt idx="41">
                  <c:v>2.9750000000000001</c:v>
                </c:pt>
                <c:pt idx="42">
                  <c:v>2.984</c:v>
                </c:pt>
                <c:pt idx="43">
                  <c:v>2.9</c:v>
                </c:pt>
                <c:pt idx="44">
                  <c:v>2.976</c:v>
                </c:pt>
                <c:pt idx="45">
                  <c:v>2.879</c:v>
                </c:pt>
                <c:pt idx="46">
                  <c:v>3.0139999999999998</c:v>
                </c:pt>
                <c:pt idx="47">
                  <c:v>2.8210000000000002</c:v>
                </c:pt>
                <c:pt idx="48">
                  <c:v>3.69</c:v>
                </c:pt>
                <c:pt idx="49">
                  <c:v>2.67</c:v>
                </c:pt>
                <c:pt idx="50">
                  <c:v>2.6930000000000001</c:v>
                </c:pt>
                <c:pt idx="51">
                  <c:v>2.7959999999999998</c:v>
                </c:pt>
                <c:pt idx="52">
                  <c:v>2.8</c:v>
                </c:pt>
                <c:pt idx="53">
                  <c:v>2.9670000000000001</c:v>
                </c:pt>
                <c:pt idx="54">
                  <c:v>2.8330000000000002</c:v>
                </c:pt>
                <c:pt idx="55">
                  <c:v>2.9609999999999999</c:v>
                </c:pt>
                <c:pt idx="56">
                  <c:v>2.9950000000000001</c:v>
                </c:pt>
                <c:pt idx="57">
                  <c:v>3.2759999999999998</c:v>
                </c:pt>
                <c:pt idx="58">
                  <c:v>4.0910000000000002</c:v>
                </c:pt>
                <c:pt idx="59">
                  <c:v>4.0410000000000004</c:v>
                </c:pt>
                <c:pt idx="60">
                  <c:v>3.109</c:v>
                </c:pt>
                <c:pt idx="61">
                  <c:v>2.6909999999999998</c:v>
                </c:pt>
                <c:pt idx="62">
                  <c:v>2.95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2.95</c:v>
                </c:pt>
                <c:pt idx="63">
                  <c:v>2.7363909999999998</c:v>
                </c:pt>
                <c:pt idx="64">
                  <c:v>2.6668539999999998</c:v>
                </c:pt>
                <c:pt idx="65">
                  <c:v>2.683465</c:v>
                </c:pt>
                <c:pt idx="66">
                  <c:v>2.7146370000000002</c:v>
                </c:pt>
                <c:pt idx="67">
                  <c:v>2.7170339999999999</c:v>
                </c:pt>
                <c:pt idx="68">
                  <c:v>2.6994359999999999</c:v>
                </c:pt>
                <c:pt idx="69">
                  <c:v>2.8320859999999999</c:v>
                </c:pt>
                <c:pt idx="70">
                  <c:v>2.9553500000000001</c:v>
                </c:pt>
                <c:pt idx="71">
                  <c:v>3.0603129999999998</c:v>
                </c:pt>
                <c:pt idx="72">
                  <c:v>3.147926</c:v>
                </c:pt>
                <c:pt idx="73">
                  <c:v>3.0695039999999998</c:v>
                </c:pt>
                <c:pt idx="74">
                  <c:v>2.7975509999999999</c:v>
                </c:pt>
                <c:pt idx="75">
                  <c:v>2.612797</c:v>
                </c:pt>
                <c:pt idx="76">
                  <c:v>2.5601099999999999</c:v>
                </c:pt>
                <c:pt idx="77">
                  <c:v>2.5567700000000002</c:v>
                </c:pt>
                <c:pt idx="78">
                  <c:v>2.6603110000000001</c:v>
                </c:pt>
                <c:pt idx="79">
                  <c:v>2.6178750000000002</c:v>
                </c:pt>
                <c:pt idx="80">
                  <c:v>2.6113659999999999</c:v>
                </c:pt>
                <c:pt idx="81">
                  <c:v>2.7243369999999998</c:v>
                </c:pt>
                <c:pt idx="82">
                  <c:v>2.8837220000000001</c:v>
                </c:pt>
                <c:pt idx="83">
                  <c:v>3.0493039999999998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2.6747999999999998</c:v>
                </c:pt>
                <c:pt idx="65">
                  <c:v>2.7169999999999996</c:v>
                </c:pt>
                <c:pt idx="66">
                  <c:v>2.7704</c:v>
                </c:pt>
                <c:pt idx="67">
                  <c:v>2.7957999999999998</c:v>
                </c:pt>
                <c:pt idx="68">
                  <c:v>2.7918000000000003</c:v>
                </c:pt>
                <c:pt idx="69">
                  <c:v>2.8113999999999999</c:v>
                </c:pt>
                <c:pt idx="70">
                  <c:v>2.8671999999999995</c:v>
                </c:pt>
                <c:pt idx="71">
                  <c:v>3.0095999999999998</c:v>
                </c:pt>
                <c:pt idx="72">
                  <c:v>3.0952000000000006</c:v>
                </c:pt>
                <c:pt idx="73">
                  <c:v>3.0366</c:v>
                </c:pt>
                <c:pt idx="74">
                  <c:v>2.9172000000000002</c:v>
                </c:pt>
                <c:pt idx="75">
                  <c:v>2.6228000000000002</c:v>
                </c:pt>
                <c:pt idx="76">
                  <c:v>2.5828000000000002</c:v>
                </c:pt>
                <c:pt idx="77">
                  <c:v>2.6073999999999997</c:v>
                </c:pt>
                <c:pt idx="78">
                  <c:v>2.6347999999999998</c:v>
                </c:pt>
                <c:pt idx="79">
                  <c:v>2.6379999999999999</c:v>
                </c:pt>
                <c:pt idx="80">
                  <c:v>2.6212</c:v>
                </c:pt>
                <c:pt idx="81">
                  <c:v>2.6436000000000002</c:v>
                </c:pt>
                <c:pt idx="82">
                  <c:v>2.6896</c:v>
                </c:pt>
                <c:pt idx="83">
                  <c:v>2.8411999999999997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2.4397087363055192</c:v>
                </c:pt>
                <c:pt idx="65">
                  <c:v>2.3468978394480393</c:v>
                </c:pt>
                <c:pt idx="66">
                  <c:v>2.2984233503141049</c:v>
                </c:pt>
                <c:pt idx="67">
                  <c:v>2.2432628415001901</c:v>
                </c:pt>
                <c:pt idx="68">
                  <c:v>2.1759402792790929</c:v>
                </c:pt>
                <c:pt idx="69">
                  <c:v>2.142496415888457</c:v>
                </c:pt>
                <c:pt idx="70">
                  <c:v>2.0995081419677568</c:v>
                </c:pt>
                <c:pt idx="71">
                  <c:v>2.0661686424114607</c:v>
                </c:pt>
                <c:pt idx="72">
                  <c:v>1.9538446525716442</c:v>
                </c:pt>
                <c:pt idx="73">
                  <c:v>1.7963574752386235</c:v>
                </c:pt>
                <c:pt idx="74">
                  <c:v>1.672590998588402</c:v>
                </c:pt>
                <c:pt idx="75">
                  <c:v>1.8531379597086328</c:v>
                </c:pt>
                <c:pt idx="76">
                  <c:v>1.8516777376222509</c:v>
                </c:pt>
                <c:pt idx="77">
                  <c:v>1.8644241345412427</c:v>
                </c:pt>
                <c:pt idx="78">
                  <c:v>1.8684136229546791</c:v>
                </c:pt>
                <c:pt idx="79">
                  <c:v>1.8504101117723242</c:v>
                </c:pt>
                <c:pt idx="80">
                  <c:v>1.8159494689686033</c:v>
                </c:pt>
                <c:pt idx="81">
                  <c:v>1.8024125767720789</c:v>
                </c:pt>
                <c:pt idx="82">
                  <c:v>1.7895428684080472</c:v>
                </c:pt>
                <c:pt idx="83">
                  <c:v>1.8425266684918222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2.9325447474661375</c:v>
                </c:pt>
                <c:pt idx="65">
                  <c:v>3.145466699026052</c:v>
                </c:pt>
                <c:pt idx="66">
                  <c:v>3.3392961131164589</c:v>
                </c:pt>
                <c:pt idx="67">
                  <c:v>3.4844323613779866</c:v>
                </c:pt>
                <c:pt idx="68">
                  <c:v>3.5819674437858504</c:v>
                </c:pt>
                <c:pt idx="69">
                  <c:v>3.6891403417925237</c:v>
                </c:pt>
                <c:pt idx="70">
                  <c:v>3.9156008379634315</c:v>
                </c:pt>
                <c:pt idx="71">
                  <c:v>4.3838106793783354</c:v>
                </c:pt>
                <c:pt idx="72">
                  <c:v>4.903288000604598</c:v>
                </c:pt>
                <c:pt idx="73">
                  <c:v>5.1331317330227462</c:v>
                </c:pt>
                <c:pt idx="74">
                  <c:v>5.0879478887439529</c:v>
                </c:pt>
                <c:pt idx="75">
                  <c:v>3.7121250492767381</c:v>
                </c:pt>
                <c:pt idx="76">
                  <c:v>3.6026008762011053</c:v>
                </c:pt>
                <c:pt idx="77">
                  <c:v>3.6464528827142835</c:v>
                </c:pt>
                <c:pt idx="78">
                  <c:v>3.7155429369123101</c:v>
                </c:pt>
                <c:pt idx="79">
                  <c:v>3.760811700998878</c:v>
                </c:pt>
                <c:pt idx="80">
                  <c:v>3.7835245734576048</c:v>
                </c:pt>
                <c:pt idx="81">
                  <c:v>3.8773702814013018</c:v>
                </c:pt>
                <c:pt idx="82">
                  <c:v>4.0423441582236146</c:v>
                </c:pt>
                <c:pt idx="83">
                  <c:v>4.3811672189296331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5928752"/>
        <c:axId val="565929312"/>
      </c:lineChart>
      <c:catAx>
        <c:axId val="5659287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65929312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565929312"/>
        <c:scaling>
          <c:orientation val="minMax"/>
          <c:max val="9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65928752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9.5</c:v>
                </c:pt>
                <c:pt idx="1">
                  <c:v>9.08</c:v>
                </c:pt>
                <c:pt idx="2">
                  <c:v>9.2799999999999994</c:v>
                </c:pt>
                <c:pt idx="3">
                  <c:v>10.43</c:v>
                </c:pt>
                <c:pt idx="4">
                  <c:v>12.73</c:v>
                </c:pt>
                <c:pt idx="5">
                  <c:v>15.07</c:v>
                </c:pt>
                <c:pt idx="6">
                  <c:v>16.28</c:v>
                </c:pt>
                <c:pt idx="7">
                  <c:v>16.88</c:v>
                </c:pt>
                <c:pt idx="8">
                  <c:v>16.399999999999999</c:v>
                </c:pt>
                <c:pt idx="9">
                  <c:v>12.6</c:v>
                </c:pt>
                <c:pt idx="10">
                  <c:v>10.02</c:v>
                </c:pt>
                <c:pt idx="11">
                  <c:v>9.27</c:v>
                </c:pt>
                <c:pt idx="12">
                  <c:v>8.2799999999999994</c:v>
                </c:pt>
                <c:pt idx="13">
                  <c:v>8.36</c:v>
                </c:pt>
                <c:pt idx="14">
                  <c:v>9.19</c:v>
                </c:pt>
                <c:pt idx="15">
                  <c:v>9.65</c:v>
                </c:pt>
                <c:pt idx="16">
                  <c:v>11.62</c:v>
                </c:pt>
                <c:pt idx="17">
                  <c:v>14.43</c:v>
                </c:pt>
                <c:pt idx="18">
                  <c:v>16.559999999999999</c:v>
                </c:pt>
                <c:pt idx="19">
                  <c:v>17.600000000000001</c:v>
                </c:pt>
                <c:pt idx="20">
                  <c:v>16.78</c:v>
                </c:pt>
                <c:pt idx="21">
                  <c:v>13.74</c:v>
                </c:pt>
                <c:pt idx="22">
                  <c:v>10.77</c:v>
                </c:pt>
                <c:pt idx="23">
                  <c:v>9.06</c:v>
                </c:pt>
                <c:pt idx="24">
                  <c:v>9.32</c:v>
                </c:pt>
                <c:pt idx="25">
                  <c:v>10.01</c:v>
                </c:pt>
                <c:pt idx="26">
                  <c:v>9.86</c:v>
                </c:pt>
                <c:pt idx="27">
                  <c:v>11.34</c:v>
                </c:pt>
                <c:pt idx="28">
                  <c:v>13.26</c:v>
                </c:pt>
                <c:pt idx="29">
                  <c:v>16.059999999999999</c:v>
                </c:pt>
                <c:pt idx="30">
                  <c:v>17.86</c:v>
                </c:pt>
                <c:pt idx="31">
                  <c:v>18.22</c:v>
                </c:pt>
                <c:pt idx="32">
                  <c:v>16.920000000000002</c:v>
                </c:pt>
                <c:pt idx="33">
                  <c:v>13.36</c:v>
                </c:pt>
                <c:pt idx="34">
                  <c:v>10.15</c:v>
                </c:pt>
                <c:pt idx="35">
                  <c:v>9.2899999999999991</c:v>
                </c:pt>
                <c:pt idx="36">
                  <c:v>8.91</c:v>
                </c:pt>
                <c:pt idx="37">
                  <c:v>9.64</c:v>
                </c:pt>
                <c:pt idx="38">
                  <c:v>9.7799999999999994</c:v>
                </c:pt>
                <c:pt idx="39">
                  <c:v>10.039999999999999</c:v>
                </c:pt>
                <c:pt idx="40">
                  <c:v>13.64</c:v>
                </c:pt>
                <c:pt idx="41">
                  <c:v>16.510000000000002</c:v>
                </c:pt>
                <c:pt idx="42">
                  <c:v>17.920000000000002</c:v>
                </c:pt>
                <c:pt idx="43">
                  <c:v>18.63</c:v>
                </c:pt>
                <c:pt idx="44">
                  <c:v>17.32</c:v>
                </c:pt>
                <c:pt idx="45">
                  <c:v>12.26</c:v>
                </c:pt>
                <c:pt idx="46">
                  <c:v>9.43</c:v>
                </c:pt>
                <c:pt idx="47">
                  <c:v>9.6300000000000008</c:v>
                </c:pt>
                <c:pt idx="48">
                  <c:v>9.43</c:v>
                </c:pt>
                <c:pt idx="49">
                  <c:v>9.4053159999999991</c:v>
                </c:pt>
                <c:pt idx="50">
                  <c:v>9.3777179999999998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12.295000000000002</c:v>
                </c:pt>
                <c:pt idx="2">
                  <c:v>12.295000000000002</c:v>
                </c:pt>
                <c:pt idx="3">
                  <c:v>12.295000000000002</c:v>
                </c:pt>
                <c:pt idx="4">
                  <c:v>12.295000000000002</c:v>
                </c:pt>
                <c:pt idx="5">
                  <c:v>12.295000000000002</c:v>
                </c:pt>
                <c:pt idx="6">
                  <c:v>12.295000000000002</c:v>
                </c:pt>
                <c:pt idx="7">
                  <c:v>12.295000000000002</c:v>
                </c:pt>
                <c:pt idx="8">
                  <c:v>12.295000000000002</c:v>
                </c:pt>
                <c:pt idx="9">
                  <c:v>12.295000000000002</c:v>
                </c:pt>
                <c:pt idx="10">
                  <c:v>12.295000000000002</c:v>
                </c:pt>
                <c:pt idx="13">
                  <c:v>12.17</c:v>
                </c:pt>
                <c:pt idx="14">
                  <c:v>12.17</c:v>
                </c:pt>
                <c:pt idx="15">
                  <c:v>12.17</c:v>
                </c:pt>
                <c:pt idx="16">
                  <c:v>12.17</c:v>
                </c:pt>
                <c:pt idx="17">
                  <c:v>12.17</c:v>
                </c:pt>
                <c:pt idx="18">
                  <c:v>12.17</c:v>
                </c:pt>
                <c:pt idx="19">
                  <c:v>12.17</c:v>
                </c:pt>
                <c:pt idx="20">
                  <c:v>12.17</c:v>
                </c:pt>
                <c:pt idx="21">
                  <c:v>12.17</c:v>
                </c:pt>
                <c:pt idx="22">
                  <c:v>12.17</c:v>
                </c:pt>
                <c:pt idx="25">
                  <c:v>12.970833333333331</c:v>
                </c:pt>
                <c:pt idx="26">
                  <c:v>12.970833333333331</c:v>
                </c:pt>
                <c:pt idx="27">
                  <c:v>12.970833333333331</c:v>
                </c:pt>
                <c:pt idx="28">
                  <c:v>12.970833333333331</c:v>
                </c:pt>
                <c:pt idx="29">
                  <c:v>12.970833333333331</c:v>
                </c:pt>
                <c:pt idx="30">
                  <c:v>12.970833333333331</c:v>
                </c:pt>
                <c:pt idx="31">
                  <c:v>12.970833333333331</c:v>
                </c:pt>
                <c:pt idx="32">
                  <c:v>12.970833333333331</c:v>
                </c:pt>
                <c:pt idx="33">
                  <c:v>12.970833333333331</c:v>
                </c:pt>
                <c:pt idx="34">
                  <c:v>12.970833333333331</c:v>
                </c:pt>
                <c:pt idx="37">
                  <c:v>12.809166666666664</c:v>
                </c:pt>
                <c:pt idx="38">
                  <c:v>12.809166666666664</c:v>
                </c:pt>
                <c:pt idx="39">
                  <c:v>12.809166666666664</c:v>
                </c:pt>
                <c:pt idx="40">
                  <c:v>12.809166666666664</c:v>
                </c:pt>
                <c:pt idx="41">
                  <c:v>12.809166666666664</c:v>
                </c:pt>
                <c:pt idx="42">
                  <c:v>12.809166666666664</c:v>
                </c:pt>
                <c:pt idx="43">
                  <c:v>12.809166666666664</c:v>
                </c:pt>
                <c:pt idx="44">
                  <c:v>12.809166666666664</c:v>
                </c:pt>
                <c:pt idx="45">
                  <c:v>12.809166666666664</c:v>
                </c:pt>
                <c:pt idx="46">
                  <c:v>12.809166666666664</c:v>
                </c:pt>
                <c:pt idx="49">
                  <c:v>12.398428749999999</c:v>
                </c:pt>
                <c:pt idx="50">
                  <c:v>12.398428749999999</c:v>
                </c:pt>
                <c:pt idx="51">
                  <c:v>12.398428749999999</c:v>
                </c:pt>
                <c:pt idx="52">
                  <c:v>12.398428749999999</c:v>
                </c:pt>
                <c:pt idx="53">
                  <c:v>12.398428749999999</c:v>
                </c:pt>
                <c:pt idx="54">
                  <c:v>12.398428749999999</c:v>
                </c:pt>
                <c:pt idx="55">
                  <c:v>12.398428749999999</c:v>
                </c:pt>
                <c:pt idx="56">
                  <c:v>12.398428749999999</c:v>
                </c:pt>
                <c:pt idx="57">
                  <c:v>12.398428749999999</c:v>
                </c:pt>
                <c:pt idx="58">
                  <c:v>12.398428749999999</c:v>
                </c:pt>
                <c:pt idx="61">
                  <c:v>12.718281333333335</c:v>
                </c:pt>
                <c:pt idx="62">
                  <c:v>12.718281333333335</c:v>
                </c:pt>
                <c:pt idx="63">
                  <c:v>12.718281333333335</c:v>
                </c:pt>
                <c:pt idx="64">
                  <c:v>12.718281333333335</c:v>
                </c:pt>
                <c:pt idx="65">
                  <c:v>12.718281333333335</c:v>
                </c:pt>
                <c:pt idx="66">
                  <c:v>12.718281333333335</c:v>
                </c:pt>
                <c:pt idx="67">
                  <c:v>12.718281333333335</c:v>
                </c:pt>
                <c:pt idx="68">
                  <c:v>12.718281333333335</c:v>
                </c:pt>
                <c:pt idx="69">
                  <c:v>12.718281333333335</c:v>
                </c:pt>
                <c:pt idx="70">
                  <c:v>12.718281333333335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3.1077720000000002</c:v>
                </c:pt>
                <c:pt idx="1">
                  <c:v>2.9821740000000001</c:v>
                </c:pt>
                <c:pt idx="2">
                  <c:v>2.9385780000000001</c:v>
                </c:pt>
                <c:pt idx="3">
                  <c:v>2.7091799999999999</c:v>
                </c:pt>
                <c:pt idx="4">
                  <c:v>2.9572620000000001</c:v>
                </c:pt>
                <c:pt idx="5">
                  <c:v>2.8897919999999999</c:v>
                </c:pt>
                <c:pt idx="6">
                  <c:v>2.946882</c:v>
                </c:pt>
                <c:pt idx="7">
                  <c:v>2.8794119999999999</c:v>
                </c:pt>
                <c:pt idx="8">
                  <c:v>2.7610800000000002</c:v>
                </c:pt>
                <c:pt idx="9">
                  <c:v>2.4299580000000001</c:v>
                </c:pt>
                <c:pt idx="10">
                  <c:v>2.1725340000000002</c:v>
                </c:pt>
                <c:pt idx="11">
                  <c:v>2.0023019999999998</c:v>
                </c:pt>
                <c:pt idx="12">
                  <c:v>2.3674710000000001</c:v>
                </c:pt>
                <c:pt idx="13">
                  <c:v>2.0625930000000001</c:v>
                </c:pt>
                <c:pt idx="14">
                  <c:v>1.7929729999999999</c:v>
                </c:pt>
                <c:pt idx="15">
                  <c:v>1.9879290000000001</c:v>
                </c:pt>
                <c:pt idx="16">
                  <c:v>1.9931140000000001</c:v>
                </c:pt>
                <c:pt idx="17">
                  <c:v>2.6827190000000001</c:v>
                </c:pt>
                <c:pt idx="18">
                  <c:v>2.9264139999999998</c:v>
                </c:pt>
                <c:pt idx="19">
                  <c:v>2.9264139999999998</c:v>
                </c:pt>
                <c:pt idx="20">
                  <c:v>3.1027040000000001</c:v>
                </c:pt>
                <c:pt idx="21">
                  <c:v>3.0871490000000001</c:v>
                </c:pt>
                <c:pt idx="22">
                  <c:v>2.6422759999999998</c:v>
                </c:pt>
                <c:pt idx="23">
                  <c:v>3.7238669999999998</c:v>
                </c:pt>
                <c:pt idx="24">
                  <c:v>3.4262480000000002</c:v>
                </c:pt>
                <c:pt idx="25">
                  <c:v>2.9575239999999998</c:v>
                </c:pt>
                <c:pt idx="26">
                  <c:v>2.9865599999999999</c:v>
                </c:pt>
                <c:pt idx="27">
                  <c:v>3.2178110000000002</c:v>
                </c:pt>
                <c:pt idx="28">
                  <c:v>3.2665500000000001</c:v>
                </c:pt>
                <c:pt idx="29">
                  <c:v>3.0850749999999998</c:v>
                </c:pt>
                <c:pt idx="30">
                  <c:v>3.094408</c:v>
                </c:pt>
                <c:pt idx="31">
                  <c:v>3.0072999999999999</c:v>
                </c:pt>
                <c:pt idx="32">
                  <c:v>3.086112</c:v>
                </c:pt>
                <c:pt idx="33">
                  <c:v>2.9855230000000001</c:v>
                </c:pt>
                <c:pt idx="34">
                  <c:v>3.125518</c:v>
                </c:pt>
                <c:pt idx="35">
                  <c:v>2.9253770000000001</c:v>
                </c:pt>
                <c:pt idx="36">
                  <c:v>3.82653</c:v>
                </c:pt>
                <c:pt idx="37">
                  <c:v>2.7687900000000001</c:v>
                </c:pt>
                <c:pt idx="38">
                  <c:v>2.7926410000000002</c:v>
                </c:pt>
                <c:pt idx="39">
                  <c:v>2.8994520000000001</c:v>
                </c:pt>
                <c:pt idx="40">
                  <c:v>2.9036</c:v>
                </c:pt>
                <c:pt idx="41">
                  <c:v>3.0767790000000002</c:v>
                </c:pt>
                <c:pt idx="42">
                  <c:v>2.937821</c:v>
                </c:pt>
                <c:pt idx="43">
                  <c:v>3.070557</c:v>
                </c:pt>
                <c:pt idx="44">
                  <c:v>3.1058150000000002</c:v>
                </c:pt>
                <c:pt idx="45">
                  <c:v>3.3972120000000001</c:v>
                </c:pt>
                <c:pt idx="46">
                  <c:v>4.2423669999999998</c:v>
                </c:pt>
                <c:pt idx="47">
                  <c:v>4.1905169999999998</c:v>
                </c:pt>
                <c:pt idx="48">
                  <c:v>3.2240329999999999</c:v>
                </c:pt>
                <c:pt idx="49">
                  <c:v>2.7905669999999998</c:v>
                </c:pt>
                <c:pt idx="50">
                  <c:v>3.0591499999999998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2.7314104999999995</c:v>
                </c:pt>
                <c:pt idx="2">
                  <c:v>2.7314104999999995</c:v>
                </c:pt>
                <c:pt idx="3">
                  <c:v>2.7314104999999995</c:v>
                </c:pt>
                <c:pt idx="4">
                  <c:v>2.7314104999999995</c:v>
                </c:pt>
                <c:pt idx="5">
                  <c:v>2.7314104999999995</c:v>
                </c:pt>
                <c:pt idx="6">
                  <c:v>2.7314104999999995</c:v>
                </c:pt>
                <c:pt idx="7">
                  <c:v>2.7314104999999995</c:v>
                </c:pt>
                <c:pt idx="8">
                  <c:v>2.7314104999999995</c:v>
                </c:pt>
                <c:pt idx="9">
                  <c:v>2.7314104999999995</c:v>
                </c:pt>
                <c:pt idx="10">
                  <c:v>2.7314104999999995</c:v>
                </c:pt>
                <c:pt idx="13">
                  <c:v>2.6079685833333328</c:v>
                </c:pt>
                <c:pt idx="14">
                  <c:v>2.6079685833333328</c:v>
                </c:pt>
                <c:pt idx="15">
                  <c:v>2.6079685833333328</c:v>
                </c:pt>
                <c:pt idx="16">
                  <c:v>2.6079685833333328</c:v>
                </c:pt>
                <c:pt idx="17">
                  <c:v>2.6079685833333328</c:v>
                </c:pt>
                <c:pt idx="18">
                  <c:v>2.6079685833333328</c:v>
                </c:pt>
                <c:pt idx="19">
                  <c:v>2.6079685833333328</c:v>
                </c:pt>
                <c:pt idx="20">
                  <c:v>2.6079685833333328</c:v>
                </c:pt>
                <c:pt idx="21">
                  <c:v>2.6079685833333328</c:v>
                </c:pt>
                <c:pt idx="22">
                  <c:v>2.6079685833333328</c:v>
                </c:pt>
                <c:pt idx="25">
                  <c:v>3.0970005</c:v>
                </c:pt>
                <c:pt idx="26">
                  <c:v>3.0970005</c:v>
                </c:pt>
                <c:pt idx="27">
                  <c:v>3.0970005</c:v>
                </c:pt>
                <c:pt idx="28">
                  <c:v>3.0970005</c:v>
                </c:pt>
                <c:pt idx="29">
                  <c:v>3.0970005</c:v>
                </c:pt>
                <c:pt idx="30">
                  <c:v>3.0970005</c:v>
                </c:pt>
                <c:pt idx="31">
                  <c:v>3.0970005</c:v>
                </c:pt>
                <c:pt idx="32">
                  <c:v>3.0970005</c:v>
                </c:pt>
                <c:pt idx="33">
                  <c:v>3.0970005</c:v>
                </c:pt>
                <c:pt idx="34">
                  <c:v>3.0970005</c:v>
                </c:pt>
                <c:pt idx="37">
                  <c:v>3.2676734166666663</c:v>
                </c:pt>
                <c:pt idx="38">
                  <c:v>3.2676734166666663</c:v>
                </c:pt>
                <c:pt idx="39">
                  <c:v>3.2676734166666663</c:v>
                </c:pt>
                <c:pt idx="40">
                  <c:v>3.2676734166666663</c:v>
                </c:pt>
                <c:pt idx="41">
                  <c:v>3.2676734166666663</c:v>
                </c:pt>
                <c:pt idx="42">
                  <c:v>3.2676734166666663</c:v>
                </c:pt>
                <c:pt idx="43">
                  <c:v>3.2676734166666663</c:v>
                </c:pt>
                <c:pt idx="44">
                  <c:v>3.2676734166666663</c:v>
                </c:pt>
                <c:pt idx="45">
                  <c:v>3.2676734166666663</c:v>
                </c:pt>
                <c:pt idx="46">
                  <c:v>3.2676734166666663</c:v>
                </c:pt>
                <c:pt idx="49">
                  <c:v>2.9222285833333337</c:v>
                </c:pt>
                <c:pt idx="50">
                  <c:v>2.9222285833333337</c:v>
                </c:pt>
                <c:pt idx="51">
                  <c:v>2.9222285833333337</c:v>
                </c:pt>
                <c:pt idx="52">
                  <c:v>2.9222285833333337</c:v>
                </c:pt>
                <c:pt idx="53">
                  <c:v>2.9222285833333337</c:v>
                </c:pt>
                <c:pt idx="54">
                  <c:v>2.9222285833333337</c:v>
                </c:pt>
                <c:pt idx="55">
                  <c:v>2.9222285833333337</c:v>
                </c:pt>
                <c:pt idx="56">
                  <c:v>2.9222285833333337</c:v>
                </c:pt>
                <c:pt idx="57">
                  <c:v>2.9222285833333337</c:v>
                </c:pt>
                <c:pt idx="58">
                  <c:v>2.9222285833333337</c:v>
                </c:pt>
                <c:pt idx="61">
                  <c:v>2.8769467500000001</c:v>
                </c:pt>
                <c:pt idx="62">
                  <c:v>2.8769467500000001</c:v>
                </c:pt>
                <c:pt idx="63">
                  <c:v>2.8769467500000001</c:v>
                </c:pt>
                <c:pt idx="64">
                  <c:v>2.8769467500000001</c:v>
                </c:pt>
                <c:pt idx="65">
                  <c:v>2.8769467500000001</c:v>
                </c:pt>
                <c:pt idx="66">
                  <c:v>2.8769467500000001</c:v>
                </c:pt>
                <c:pt idx="67">
                  <c:v>2.8769467500000001</c:v>
                </c:pt>
                <c:pt idx="68">
                  <c:v>2.8769467500000001</c:v>
                </c:pt>
                <c:pt idx="69">
                  <c:v>2.8769467500000001</c:v>
                </c:pt>
                <c:pt idx="70">
                  <c:v>2.8769467500000001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3.0591499999999998</c:v>
                </c:pt>
                <c:pt idx="51">
                  <c:v>2.8376380000000001</c:v>
                </c:pt>
                <c:pt idx="52">
                  <c:v>2.7655270000000001</c:v>
                </c:pt>
                <c:pt idx="53">
                  <c:v>2.782753</c:v>
                </c:pt>
                <c:pt idx="54">
                  <c:v>2.8150789999999999</c:v>
                </c:pt>
                <c:pt idx="55">
                  <c:v>2.817564</c:v>
                </c:pt>
                <c:pt idx="56">
                  <c:v>2.7993160000000001</c:v>
                </c:pt>
                <c:pt idx="57">
                  <c:v>2.9368729999999998</c:v>
                </c:pt>
                <c:pt idx="58">
                  <c:v>3.0646979999999999</c:v>
                </c:pt>
                <c:pt idx="59">
                  <c:v>3.1735449999999998</c:v>
                </c:pt>
                <c:pt idx="60">
                  <c:v>3.2643990000000001</c:v>
                </c:pt>
                <c:pt idx="61">
                  <c:v>3.1830759999999998</c:v>
                </c:pt>
                <c:pt idx="62">
                  <c:v>2.9010600000000002</c:v>
                </c:pt>
                <c:pt idx="63">
                  <c:v>2.7094710000000002</c:v>
                </c:pt>
                <c:pt idx="64">
                  <c:v>2.6548340000000001</c:v>
                </c:pt>
                <c:pt idx="65">
                  <c:v>2.6513710000000001</c:v>
                </c:pt>
                <c:pt idx="66">
                  <c:v>2.7587419999999998</c:v>
                </c:pt>
                <c:pt idx="67">
                  <c:v>2.714737</c:v>
                </c:pt>
                <c:pt idx="68">
                  <c:v>2.7079870000000001</c:v>
                </c:pt>
                <c:pt idx="69">
                  <c:v>2.8251369999999998</c:v>
                </c:pt>
                <c:pt idx="70">
                  <c:v>2.9904190000000002</c:v>
                </c:pt>
                <c:pt idx="71">
                  <c:v>3.162128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9.3777179999999998</c:v>
                </c:pt>
                <c:pt idx="51">
                  <c:v>10.376390000000001</c:v>
                </c:pt>
                <c:pt idx="52">
                  <c:v>12.4582</c:v>
                </c:pt>
                <c:pt idx="53">
                  <c:v>14.803929999999999</c:v>
                </c:pt>
                <c:pt idx="54">
                  <c:v>16.253170000000001</c:v>
                </c:pt>
                <c:pt idx="55">
                  <c:v>17.068909999999999</c:v>
                </c:pt>
                <c:pt idx="56">
                  <c:v>16.09543</c:v>
                </c:pt>
                <c:pt idx="57">
                  <c:v>13.05758</c:v>
                </c:pt>
                <c:pt idx="58">
                  <c:v>10.64636</c:v>
                </c:pt>
                <c:pt idx="59">
                  <c:v>9.8081410000000009</c:v>
                </c:pt>
                <c:pt idx="60">
                  <c:v>9.6837009999999992</c:v>
                </c:pt>
                <c:pt idx="61">
                  <c:v>9.8212530000000005</c:v>
                </c:pt>
                <c:pt idx="62">
                  <c:v>10.113899999999999</c:v>
                </c:pt>
                <c:pt idx="63">
                  <c:v>10.923959999999999</c:v>
                </c:pt>
                <c:pt idx="64">
                  <c:v>12.89967</c:v>
                </c:pt>
                <c:pt idx="65">
                  <c:v>15.19312</c:v>
                </c:pt>
                <c:pt idx="66">
                  <c:v>16.58071</c:v>
                </c:pt>
                <c:pt idx="67">
                  <c:v>17.341159999999999</c:v>
                </c:pt>
                <c:pt idx="68">
                  <c:v>16.31625</c:v>
                </c:pt>
                <c:pt idx="69">
                  <c:v>13.177720000000001</c:v>
                </c:pt>
                <c:pt idx="70">
                  <c:v>10.69683</c:v>
                </c:pt>
                <c:pt idx="71">
                  <c:v>9.8711020000000005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0875392"/>
        <c:axId val="540875952"/>
      </c:lineChart>
      <c:catAx>
        <c:axId val="540875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408759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4087595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40875392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92.687296721999999</c:v>
                </c:pt>
                <c:pt idx="1">
                  <c:v>93.348933076999998</c:v>
                </c:pt>
                <c:pt idx="2">
                  <c:v>94.650941500000002</c:v>
                </c:pt>
                <c:pt idx="3">
                  <c:v>96.230709946000005</c:v>
                </c:pt>
                <c:pt idx="4">
                  <c:v>95.784240462</c:v>
                </c:pt>
                <c:pt idx="5">
                  <c:v>96.854013815000002</c:v>
                </c:pt>
                <c:pt idx="6">
                  <c:v>97.772736378999994</c:v>
                </c:pt>
                <c:pt idx="7">
                  <c:v>97.936240593999997</c:v>
                </c:pt>
                <c:pt idx="8">
                  <c:v>97.328750075000002</c:v>
                </c:pt>
                <c:pt idx="9">
                  <c:v>96.675765170999995</c:v>
                </c:pt>
                <c:pt idx="10">
                  <c:v>97.274111594000004</c:v>
                </c:pt>
                <c:pt idx="11">
                  <c:v>98.641013844</c:v>
                </c:pt>
                <c:pt idx="12">
                  <c:v>97.217033220000005</c:v>
                </c:pt>
                <c:pt idx="13">
                  <c:v>97.534726695000003</c:v>
                </c:pt>
                <c:pt idx="14">
                  <c:v>98.592281616999998</c:v>
                </c:pt>
                <c:pt idx="15">
                  <c:v>99.135507759000006</c:v>
                </c:pt>
                <c:pt idx="16">
                  <c:v>99.251014182999995</c:v>
                </c:pt>
                <c:pt idx="17">
                  <c:v>99.788380291999999</c:v>
                </c:pt>
                <c:pt idx="18">
                  <c:v>101.41419909</c:v>
                </c:pt>
                <c:pt idx="19">
                  <c:v>102.16048223</c:v>
                </c:pt>
                <c:pt idx="20">
                  <c:v>100.13010075</c:v>
                </c:pt>
                <c:pt idx="21">
                  <c:v>101.39990093999999</c:v>
                </c:pt>
                <c:pt idx="22">
                  <c:v>102.16621388</c:v>
                </c:pt>
                <c:pt idx="23">
                  <c:v>102.35819173</c:v>
                </c:pt>
                <c:pt idx="24">
                  <c:v>102.06352892</c:v>
                </c:pt>
                <c:pt idx="25">
                  <c:v>103.31583439000001</c:v>
                </c:pt>
                <c:pt idx="26">
                  <c:v>103.66967792</c:v>
                </c:pt>
                <c:pt idx="27">
                  <c:v>103.78078606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92.928463765000004</c:v>
                </c:pt>
                <c:pt idx="1">
                  <c:v>93.275012700999994</c:v>
                </c:pt>
                <c:pt idx="2">
                  <c:v>94.370443597999994</c:v>
                </c:pt>
                <c:pt idx="3">
                  <c:v>94.895366659999993</c:v>
                </c:pt>
                <c:pt idx="4">
                  <c:v>94.527261953999997</c:v>
                </c:pt>
                <c:pt idx="5">
                  <c:v>95.360734366000003</c:v>
                </c:pt>
                <c:pt idx="6">
                  <c:v>97.044538324000001</c:v>
                </c:pt>
                <c:pt idx="7">
                  <c:v>96.475884782999998</c:v>
                </c:pt>
                <c:pt idx="8">
                  <c:v>96.098757702</c:v>
                </c:pt>
                <c:pt idx="9">
                  <c:v>96.548356939000001</c:v>
                </c:pt>
                <c:pt idx="10">
                  <c:v>97.504883008999997</c:v>
                </c:pt>
                <c:pt idx="11">
                  <c:v>97.571239695000003</c:v>
                </c:pt>
                <c:pt idx="12">
                  <c:v>96.785124745000005</c:v>
                </c:pt>
                <c:pt idx="13">
                  <c:v>98.575791452000004</c:v>
                </c:pt>
                <c:pt idx="14">
                  <c:v>99.053650348000005</c:v>
                </c:pt>
                <c:pt idx="15">
                  <c:v>99.383014716999995</c:v>
                </c:pt>
                <c:pt idx="16">
                  <c:v>99.221111633999996</c:v>
                </c:pt>
                <c:pt idx="17">
                  <c:v>99.647826538999993</c:v>
                </c:pt>
                <c:pt idx="18">
                  <c:v>100.58250499</c:v>
                </c:pt>
                <c:pt idx="19">
                  <c:v>100.45865817000001</c:v>
                </c:pt>
                <c:pt idx="20">
                  <c:v>100.5870015</c:v>
                </c:pt>
                <c:pt idx="21">
                  <c:v>100.83752093</c:v>
                </c:pt>
                <c:pt idx="22">
                  <c:v>101.98565429999999</c:v>
                </c:pt>
                <c:pt idx="23">
                  <c:v>102.09725306</c:v>
                </c:pt>
                <c:pt idx="24">
                  <c:v>101.83590931000001</c:v>
                </c:pt>
                <c:pt idx="25">
                  <c:v>102.38555802</c:v>
                </c:pt>
                <c:pt idx="26">
                  <c:v>103.54958693</c:v>
                </c:pt>
                <c:pt idx="27">
                  <c:v>103.51425421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4000256"/>
        <c:axId val="554000816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4000256"/>
        <c:axId val="554000816"/>
      </c:scatterChart>
      <c:catAx>
        <c:axId val="554000256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554000816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554000816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54000256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-0.24116704292999999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-0.23077141541000001</c:v>
                </c:pt>
                <c:pt idx="11">
                  <c:v>0</c:v>
                </c:pt>
                <c:pt idx="12">
                  <c:v>0</c:v>
                </c:pt>
                <c:pt idx="13">
                  <c:v>-1.0410647569</c:v>
                </c:pt>
                <c:pt idx="14">
                  <c:v>-0.46136873107999998</c:v>
                </c:pt>
                <c:pt idx="15">
                  <c:v>-0.24750695749000001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-0.45690074557999999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7.3920376314000003E-2</c:v>
                </c:pt>
                <c:pt idx="2">
                  <c:v>0.28049790184000001</c:v>
                </c:pt>
                <c:pt idx="3">
                  <c:v>1.3353432853</c:v>
                </c:pt>
                <c:pt idx="4">
                  <c:v>1.2569785081</c:v>
                </c:pt>
                <c:pt idx="5">
                  <c:v>1.4932794491000001</c:v>
                </c:pt>
                <c:pt idx="6">
                  <c:v>0.72819805542000005</c:v>
                </c:pt>
                <c:pt idx="7">
                  <c:v>1.4603558104000001</c:v>
                </c:pt>
                <c:pt idx="8">
                  <c:v>1.2299923726999999</c:v>
                </c:pt>
                <c:pt idx="9">
                  <c:v>0.1274082319</c:v>
                </c:pt>
                <c:pt idx="10">
                  <c:v>0</c:v>
                </c:pt>
                <c:pt idx="11">
                  <c:v>1.0697741485000001</c:v>
                </c:pt>
                <c:pt idx="12">
                  <c:v>0.43190847553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2.9902548984000001E-2</c:v>
                </c:pt>
                <c:pt idx="17">
                  <c:v>0.14055375295</c:v>
                </c:pt>
                <c:pt idx="18">
                  <c:v>0.83169410083999995</c:v>
                </c:pt>
                <c:pt idx="19">
                  <c:v>1.7018240559</c:v>
                </c:pt>
                <c:pt idx="20">
                  <c:v>0</c:v>
                </c:pt>
                <c:pt idx="21">
                  <c:v>0.56238000995000004</c:v>
                </c:pt>
                <c:pt idx="22">
                  <c:v>0.1805595727</c:v>
                </c:pt>
                <c:pt idx="23">
                  <c:v>0.26093867084</c:v>
                </c:pt>
                <c:pt idx="24">
                  <c:v>0.22761961833</c:v>
                </c:pt>
                <c:pt idx="25">
                  <c:v>0.93027636984999995</c:v>
                </c:pt>
                <c:pt idx="26">
                  <c:v>0.12009098555</c:v>
                </c:pt>
                <c:pt idx="27">
                  <c:v>0.26653185467000001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601566560"/>
        <c:axId val="601567120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1566560"/>
        <c:axId val="601567120"/>
      </c:scatterChart>
      <c:catAx>
        <c:axId val="60156656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601567120"/>
        <c:crosses val="autoZero"/>
        <c:auto val="1"/>
        <c:lblAlgn val="ctr"/>
        <c:lblOffset val="100"/>
        <c:noMultiLvlLbl val="0"/>
      </c:catAx>
      <c:valAx>
        <c:axId val="601567120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601566560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0.622</c:v>
                </c:pt>
                <c:pt idx="1">
                  <c:v>0.61</c:v>
                </c:pt>
                <c:pt idx="2">
                  <c:v>0.71</c:v>
                </c:pt>
                <c:pt idx="3">
                  <c:v>0.76500000000000001</c:v>
                </c:pt>
                <c:pt idx="4">
                  <c:v>0.52</c:v>
                </c:pt>
                <c:pt idx="5">
                  <c:v>0.45</c:v>
                </c:pt>
                <c:pt idx="6">
                  <c:v>0.29499999999999998</c:v>
                </c:pt>
                <c:pt idx="7">
                  <c:v>0.41</c:v>
                </c:pt>
                <c:pt idx="8">
                  <c:v>0.375</c:v>
                </c:pt>
                <c:pt idx="9">
                  <c:v>0.34</c:v>
                </c:pt>
                <c:pt idx="10">
                  <c:v>0.32</c:v>
                </c:pt>
                <c:pt idx="11">
                  <c:v>0.38</c:v>
                </c:pt>
                <c:pt idx="12">
                  <c:v>0.28499999999999998</c:v>
                </c:pt>
                <c:pt idx="13">
                  <c:v>0.31</c:v>
                </c:pt>
                <c:pt idx="14">
                  <c:v>0.315</c:v>
                </c:pt>
                <c:pt idx="15">
                  <c:v>0.29499999999999998</c:v>
                </c:pt>
                <c:pt idx="16">
                  <c:v>0.31</c:v>
                </c:pt>
                <c:pt idx="17">
                  <c:v>0.55000000000000004</c:v>
                </c:pt>
                <c:pt idx="18">
                  <c:v>0.63</c:v>
                </c:pt>
                <c:pt idx="19">
                  <c:v>0.31</c:v>
                </c:pt>
                <c:pt idx="20">
                  <c:v>0.22</c:v>
                </c:pt>
                <c:pt idx="21">
                  <c:v>0.22</c:v>
                </c:pt>
                <c:pt idx="22">
                  <c:v>0.15</c:v>
                </c:pt>
                <c:pt idx="23">
                  <c:v>0.42</c:v>
                </c:pt>
                <c:pt idx="24">
                  <c:v>0.47</c:v>
                </c:pt>
                <c:pt idx="25">
                  <c:v>0.46</c:v>
                </c:pt>
                <c:pt idx="26">
                  <c:v>0.26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0.55275446702999997</c:v>
                </c:pt>
                <c:pt idx="1">
                  <c:v>0.51132692235999999</c:v>
                </c:pt>
                <c:pt idx="2">
                  <c:v>0.40491365314</c:v>
                </c:pt>
                <c:pt idx="3">
                  <c:v>0.36951451661000001</c:v>
                </c:pt>
                <c:pt idx="4">
                  <c:v>0.36012937144000001</c:v>
                </c:pt>
                <c:pt idx="5">
                  <c:v>0.28975807773000001</c:v>
                </c:pt>
                <c:pt idx="6">
                  <c:v>0.25340049695</c:v>
                </c:pt>
                <c:pt idx="7">
                  <c:v>0.22705649198</c:v>
                </c:pt>
                <c:pt idx="8">
                  <c:v>0.2</c:v>
                </c:pt>
                <c:pt idx="9">
                  <c:v>0.20499999999999999</c:v>
                </c:pt>
                <c:pt idx="10">
                  <c:v>0.16500000000000001</c:v>
                </c:pt>
                <c:pt idx="11">
                  <c:v>0.14000000000000001</c:v>
                </c:pt>
                <c:pt idx="12">
                  <c:v>0.14000000000000001</c:v>
                </c:pt>
                <c:pt idx="13">
                  <c:v>0.14000000000000001</c:v>
                </c:pt>
                <c:pt idx="14">
                  <c:v>0.17</c:v>
                </c:pt>
                <c:pt idx="15">
                  <c:v>0.17</c:v>
                </c:pt>
                <c:pt idx="16">
                  <c:v>0.35</c:v>
                </c:pt>
                <c:pt idx="17">
                  <c:v>0.42</c:v>
                </c:pt>
                <c:pt idx="18">
                  <c:v>0.37</c:v>
                </c:pt>
                <c:pt idx="19">
                  <c:v>0.3</c:v>
                </c:pt>
                <c:pt idx="20">
                  <c:v>0.2</c:v>
                </c:pt>
                <c:pt idx="21">
                  <c:v>0.24</c:v>
                </c:pt>
                <c:pt idx="22">
                  <c:v>0.23</c:v>
                </c:pt>
                <c:pt idx="23">
                  <c:v>0.22</c:v>
                </c:pt>
                <c:pt idx="24">
                  <c:v>0.28499999999999998</c:v>
                </c:pt>
                <c:pt idx="25">
                  <c:v>0.28999999999999998</c:v>
                </c:pt>
                <c:pt idx="26">
                  <c:v>0.27500000000000002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0.13</c:v>
                </c:pt>
                <c:pt idx="1">
                  <c:v>0.16</c:v>
                </c:pt>
                <c:pt idx="2">
                  <c:v>0.223</c:v>
                </c:pt>
                <c:pt idx="3">
                  <c:v>0.26</c:v>
                </c:pt>
                <c:pt idx="4">
                  <c:v>0.16</c:v>
                </c:pt>
                <c:pt idx="5">
                  <c:v>0.13</c:v>
                </c:pt>
                <c:pt idx="6">
                  <c:v>0.1</c:v>
                </c:pt>
                <c:pt idx="7">
                  <c:v>0.1</c:v>
                </c:pt>
                <c:pt idx="8">
                  <c:v>0.05</c:v>
                </c:pt>
                <c:pt idx="9">
                  <c:v>0.18</c:v>
                </c:pt>
                <c:pt idx="10">
                  <c:v>0.22</c:v>
                </c:pt>
                <c:pt idx="11">
                  <c:v>0.17</c:v>
                </c:pt>
                <c:pt idx="12">
                  <c:v>0.23</c:v>
                </c:pt>
                <c:pt idx="13">
                  <c:v>0.28000000000000003</c:v>
                </c:pt>
                <c:pt idx="14">
                  <c:v>0.25</c:v>
                </c:pt>
                <c:pt idx="15">
                  <c:v>0.27</c:v>
                </c:pt>
                <c:pt idx="16">
                  <c:v>0.23</c:v>
                </c:pt>
                <c:pt idx="17">
                  <c:v>0.18</c:v>
                </c:pt>
                <c:pt idx="18">
                  <c:v>0.17</c:v>
                </c:pt>
                <c:pt idx="19">
                  <c:v>0.14000000000000001</c:v>
                </c:pt>
                <c:pt idx="20">
                  <c:v>0.14000000000000001</c:v>
                </c:pt>
                <c:pt idx="21">
                  <c:v>0.125</c:v>
                </c:pt>
                <c:pt idx="22">
                  <c:v>0.1</c:v>
                </c:pt>
                <c:pt idx="23">
                  <c:v>7.4999999999999997E-2</c:v>
                </c:pt>
                <c:pt idx="24">
                  <c:v>7.4999999999999997E-2</c:v>
                </c:pt>
                <c:pt idx="25">
                  <c:v>7.4999999999999997E-2</c:v>
                </c:pt>
                <c:pt idx="26">
                  <c:v>0.155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0.02</c:v>
                </c:pt>
                <c:pt idx="18">
                  <c:v>7.8E-2</c:v>
                </c:pt>
                <c:pt idx="19">
                  <c:v>0.28000000000000003</c:v>
                </c:pt>
                <c:pt idx="20">
                  <c:v>0.4</c:v>
                </c:pt>
                <c:pt idx="21">
                  <c:v>0.4</c:v>
                </c:pt>
                <c:pt idx="22">
                  <c:v>1.1000000000000001</c:v>
                </c:pt>
                <c:pt idx="23">
                  <c:v>1.2</c:v>
                </c:pt>
                <c:pt idx="24">
                  <c:v>1.1499999999999999</c:v>
                </c:pt>
                <c:pt idx="25">
                  <c:v>1.1499999999999999</c:v>
                </c:pt>
                <c:pt idx="26">
                  <c:v>1.2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0.31774193548000002</c:v>
                </c:pt>
                <c:pt idx="25">
                  <c:v>0.44285714286</c:v>
                </c:pt>
                <c:pt idx="26">
                  <c:v>0.25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</c:v>
                </c:pt>
                <c:pt idx="26">
                  <c:v>0.1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0.192</c:v>
                </c:pt>
                <c:pt idx="3">
                  <c:v>0.42499999999999999</c:v>
                </c:pt>
                <c:pt idx="4">
                  <c:v>0.36499999999999999</c:v>
                </c:pt>
                <c:pt idx="5">
                  <c:v>0.29499999999999998</c:v>
                </c:pt>
                <c:pt idx="6">
                  <c:v>0.22</c:v>
                </c:pt>
                <c:pt idx="7">
                  <c:v>0.13</c:v>
                </c:pt>
                <c:pt idx="8">
                  <c:v>0.17499999999999999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</c:v>
                </c:pt>
                <c:pt idx="13">
                  <c:v>0.17</c:v>
                </c:pt>
                <c:pt idx="14">
                  <c:v>0.249</c:v>
                </c:pt>
                <c:pt idx="15">
                  <c:v>0</c:v>
                </c:pt>
                <c:pt idx="16">
                  <c:v>0</c:v>
                </c:pt>
                <c:pt idx="17">
                  <c:v>0.11700000000000001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0.11899999999999999</c:v>
                </c:pt>
                <c:pt idx="23">
                  <c:v>5.0999999999999997E-2</c:v>
                </c:pt>
                <c:pt idx="24">
                  <c:v>0.04</c:v>
                </c:pt>
                <c:pt idx="25">
                  <c:v>0.04</c:v>
                </c:pt>
                <c:pt idx="26">
                  <c:v>0.04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0.27700000000000002</c:v>
                </c:pt>
                <c:pt idx="8">
                  <c:v>1.6E-2</c:v>
                </c:pt>
                <c:pt idx="9">
                  <c:v>0.27100000000000002</c:v>
                </c:pt>
                <c:pt idx="10">
                  <c:v>0</c:v>
                </c:pt>
                <c:pt idx="11">
                  <c:v>0.03</c:v>
                </c:pt>
                <c:pt idx="12">
                  <c:v>4.9000000000000002E-2</c:v>
                </c:pt>
                <c:pt idx="13">
                  <c:v>4.9000000000000002E-2</c:v>
                </c:pt>
                <c:pt idx="14">
                  <c:v>4.9000000000000002E-2</c:v>
                </c:pt>
                <c:pt idx="15">
                  <c:v>0.13600000000000001</c:v>
                </c:pt>
                <c:pt idx="16">
                  <c:v>0.115</c:v>
                </c:pt>
                <c:pt idx="17">
                  <c:v>6.4000000000000001E-2</c:v>
                </c:pt>
                <c:pt idx="18">
                  <c:v>0</c:v>
                </c:pt>
                <c:pt idx="19">
                  <c:v>1.2E-2</c:v>
                </c:pt>
                <c:pt idx="20">
                  <c:v>0.08</c:v>
                </c:pt>
                <c:pt idx="21">
                  <c:v>0.16</c:v>
                </c:pt>
                <c:pt idx="22">
                  <c:v>0</c:v>
                </c:pt>
                <c:pt idx="23">
                  <c:v>0.13100000000000001</c:v>
                </c:pt>
                <c:pt idx="24">
                  <c:v>8.3000000000000004E-2</c:v>
                </c:pt>
                <c:pt idx="25">
                  <c:v>0.27900000000000003</c:v>
                </c:pt>
                <c:pt idx="26">
                  <c:v>7.3999999999999996E-2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0.43887096774000001</c:v>
                </c:pt>
                <c:pt idx="1">
                  <c:v>0.33714285713999997</c:v>
                </c:pt>
                <c:pt idx="2">
                  <c:v>0.315</c:v>
                </c:pt>
                <c:pt idx="3">
                  <c:v>0.32633333332999998</c:v>
                </c:pt>
                <c:pt idx="4">
                  <c:v>0.31500000000000006</c:v>
                </c:pt>
                <c:pt idx="5">
                  <c:v>0.30833333333000007</c:v>
                </c:pt>
                <c:pt idx="6">
                  <c:v>0.32241935484000006</c:v>
                </c:pt>
                <c:pt idx="7">
                  <c:v>0.30699999999999994</c:v>
                </c:pt>
                <c:pt idx="8">
                  <c:v>0.442</c:v>
                </c:pt>
                <c:pt idx="9">
                  <c:v>0.34532258064999999</c:v>
                </c:pt>
                <c:pt idx="10">
                  <c:v>0.35499999999999998</c:v>
                </c:pt>
                <c:pt idx="11">
                  <c:v>0.61798387096999996</c:v>
                </c:pt>
                <c:pt idx="12">
                  <c:v>0.29677419354999995</c:v>
                </c:pt>
                <c:pt idx="13">
                  <c:v>0.33112499999999995</c:v>
                </c:pt>
                <c:pt idx="14">
                  <c:v>0.28550000000000003</c:v>
                </c:pt>
                <c:pt idx="15">
                  <c:v>0.26550000000000001</c:v>
                </c:pt>
                <c:pt idx="16">
                  <c:v>0.2555</c:v>
                </c:pt>
                <c:pt idx="17">
                  <c:v>0.2555</c:v>
                </c:pt>
                <c:pt idx="18">
                  <c:v>0.26548387096999998</c:v>
                </c:pt>
                <c:pt idx="19">
                  <c:v>0.26094354839</c:v>
                </c:pt>
                <c:pt idx="20">
                  <c:v>0.28399999999999997</c:v>
                </c:pt>
                <c:pt idx="21">
                  <c:v>0.23514516128999999</c:v>
                </c:pt>
                <c:pt idx="22">
                  <c:v>0.27600000000000002</c:v>
                </c:pt>
                <c:pt idx="23">
                  <c:v>0.33174193548000003</c:v>
                </c:pt>
                <c:pt idx="24">
                  <c:v>0.21900000000000003</c:v>
                </c:pt>
                <c:pt idx="25">
                  <c:v>0.20900000000000002</c:v>
                </c:pt>
                <c:pt idx="26">
                  <c:v>0.21000000000000002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724262896"/>
        <c:axId val="724263456"/>
      </c:barChart>
      <c:dateAx>
        <c:axId val="724262896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724263456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72426345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72426289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1.1085993650000034</c:v>
                </c:pt>
                <c:pt idx="1">
                  <c:v>1.2499278689999969</c:v>
                </c:pt>
                <c:pt idx="2">
                  <c:v>1.1054522070000061</c:v>
                </c:pt>
                <c:pt idx="3">
                  <c:v>1.2338075639999957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0.41544129799999752</c:v>
                </c:pt>
                <c:pt idx="1">
                  <c:v>0.27447716500000041</c:v>
                </c:pt>
                <c:pt idx="2">
                  <c:v>0.29463750100000397</c:v>
                </c:pt>
                <c:pt idx="3">
                  <c:v>0.2087395189999981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66092720"/>
        <c:axId val="566093280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1.5240406619999902</c:v>
                </c:pt>
                <c:pt idx="1">
                  <c:v>1.5244050360000045</c:v>
                </c:pt>
                <c:pt idx="2">
                  <c:v>1.4000897089999995</c:v>
                </c:pt>
                <c:pt idx="3">
                  <c:v>1.4425470799999971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92720"/>
        <c:axId val="566093280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6094400"/>
        <c:axId val="566093840"/>
      </c:scatterChart>
      <c:catAx>
        <c:axId val="56609272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66093280"/>
        <c:crosses val="autoZero"/>
        <c:auto val="1"/>
        <c:lblAlgn val="ctr"/>
        <c:lblOffset val="100"/>
        <c:tickLblSkip val="1"/>
        <c:noMultiLvlLbl val="0"/>
      </c:catAx>
      <c:valAx>
        <c:axId val="566093280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66092720"/>
        <c:crosses val="autoZero"/>
        <c:crossBetween val="between"/>
        <c:majorUnit val="0.5"/>
        <c:minorUnit val="0.5"/>
      </c:valAx>
      <c:valAx>
        <c:axId val="56609384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66094400"/>
        <c:crosses val="max"/>
        <c:crossBetween val="midCat"/>
      </c:valAx>
      <c:valAx>
        <c:axId val="5660944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66093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95.011075763999997</c:v>
                </c:pt>
                <c:pt idx="1">
                  <c:v>96.682710717999996</c:v>
                </c:pt>
                <c:pt idx="2">
                  <c:v>98.651676717000001</c:v>
                </c:pt>
                <c:pt idx="3">
                  <c:v>96.299297249999995</c:v>
                </c:pt>
                <c:pt idx="4">
                  <c:v>98.825531065999996</c:v>
                </c:pt>
                <c:pt idx="5">
                  <c:v>100.59422139</c:v>
                </c:pt>
                <c:pt idx="6">
                  <c:v>98.611915237999995</c:v>
                </c:pt>
                <c:pt idx="7">
                  <c:v>98.842926801000004</c:v>
                </c:pt>
                <c:pt idx="8">
                  <c:v>99.727857627999995</c:v>
                </c:pt>
                <c:pt idx="9">
                  <c:v>98.148427153</c:v>
                </c:pt>
                <c:pt idx="10">
                  <c:v>100.85460175</c:v>
                </c:pt>
                <c:pt idx="11">
                  <c:v>99.193485796000004</c:v>
                </c:pt>
                <c:pt idx="12">
                  <c:v>98.150433777000003</c:v>
                </c:pt>
                <c:pt idx="13">
                  <c:v>99.69557648</c:v>
                </c:pt>
                <c:pt idx="14">
                  <c:v>99.863240598000004</c:v>
                </c:pt>
                <c:pt idx="15">
                  <c:v>98.761925938999994</c:v>
                </c:pt>
                <c:pt idx="16">
                  <c:v>99.228607683000007</c:v>
                </c:pt>
                <c:pt idx="17">
                  <c:v>100.96691996</c:v>
                </c:pt>
                <c:pt idx="18">
                  <c:v>100.85826643999999</c:v>
                </c:pt>
                <c:pt idx="19">
                  <c:v>101.19572549</c:v>
                </c:pt>
                <c:pt idx="20">
                  <c:v>99.663890296000005</c:v>
                </c:pt>
                <c:pt idx="21">
                  <c:v>100.25370721</c:v>
                </c:pt>
                <c:pt idx="22">
                  <c:v>100.60404804</c:v>
                </c:pt>
                <c:pt idx="23">
                  <c:v>100.52290926000001</c:v>
                </c:pt>
                <c:pt idx="24">
                  <c:v>99.294160585</c:v>
                </c:pt>
                <c:pt idx="25">
                  <c:v>101.81150552</c:v>
                </c:pt>
                <c:pt idx="26">
                  <c:v>100.77383878000001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100.77383878000001</c:v>
                </c:pt>
                <c:pt idx="27">
                  <c:v>100.41976307</c:v>
                </c:pt>
                <c:pt idx="28">
                  <c:v>100.31158434</c:v>
                </c:pt>
                <c:pt idx="29">
                  <c:v>101.7987466</c:v>
                </c:pt>
                <c:pt idx="30">
                  <c:v>102.02059271</c:v>
                </c:pt>
                <c:pt idx="31">
                  <c:v>101.77943261</c:v>
                </c:pt>
                <c:pt idx="32">
                  <c:v>102.16264703</c:v>
                </c:pt>
                <c:pt idx="33">
                  <c:v>101.06589212</c:v>
                </c:pt>
                <c:pt idx="34">
                  <c:v>101.91587033</c:v>
                </c:pt>
                <c:pt idx="35">
                  <c:v>103.30414566</c:v>
                </c:pt>
                <c:pt idx="36">
                  <c:v>100.23767257999999</c:v>
                </c:pt>
                <c:pt idx="37">
                  <c:v>103.03902551</c:v>
                </c:pt>
                <c:pt idx="38">
                  <c:v>102.30865022</c:v>
                </c:pt>
                <c:pt idx="39">
                  <c:v>101.95263564</c:v>
                </c:pt>
                <c:pt idx="40">
                  <c:v>101.82161118</c:v>
                </c:pt>
                <c:pt idx="41">
                  <c:v>103.40122547</c:v>
                </c:pt>
                <c:pt idx="42">
                  <c:v>103.60709213</c:v>
                </c:pt>
                <c:pt idx="43">
                  <c:v>103.29356983</c:v>
                </c:pt>
                <c:pt idx="44">
                  <c:v>103.75471589999999</c:v>
                </c:pt>
                <c:pt idx="45">
                  <c:v>102.47702758</c:v>
                </c:pt>
                <c:pt idx="46">
                  <c:v>103.35250447</c:v>
                </c:pt>
                <c:pt idx="47">
                  <c:v>104.70801283999999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98.453643939250014</c:v>
                </c:pt>
                <c:pt idx="2">
                  <c:v>98.453643939250014</c:v>
                </c:pt>
                <c:pt idx="3">
                  <c:v>98.453643939250014</c:v>
                </c:pt>
                <c:pt idx="4">
                  <c:v>98.453643939250014</c:v>
                </c:pt>
                <c:pt idx="5">
                  <c:v>98.453643939250014</c:v>
                </c:pt>
                <c:pt idx="6">
                  <c:v>98.453643939250014</c:v>
                </c:pt>
                <c:pt idx="7">
                  <c:v>98.453643939250014</c:v>
                </c:pt>
                <c:pt idx="8">
                  <c:v>98.453643939250014</c:v>
                </c:pt>
                <c:pt idx="9">
                  <c:v>98.453643939250014</c:v>
                </c:pt>
                <c:pt idx="10">
                  <c:v>98.453643939250014</c:v>
                </c:pt>
                <c:pt idx="13">
                  <c:v>99.980437597749997</c:v>
                </c:pt>
                <c:pt idx="14">
                  <c:v>99.980437597749997</c:v>
                </c:pt>
                <c:pt idx="15">
                  <c:v>99.980437597749997</c:v>
                </c:pt>
                <c:pt idx="16">
                  <c:v>99.980437597749997</c:v>
                </c:pt>
                <c:pt idx="17">
                  <c:v>99.980437597749997</c:v>
                </c:pt>
                <c:pt idx="18">
                  <c:v>99.980437597749997</c:v>
                </c:pt>
                <c:pt idx="19">
                  <c:v>99.980437597749997</c:v>
                </c:pt>
                <c:pt idx="20">
                  <c:v>99.980437597749997</c:v>
                </c:pt>
                <c:pt idx="21">
                  <c:v>99.980437597749997</c:v>
                </c:pt>
                <c:pt idx="22">
                  <c:v>99.980437597749997</c:v>
                </c:pt>
                <c:pt idx="25">
                  <c:v>101.38818161291664</c:v>
                </c:pt>
                <c:pt idx="26">
                  <c:v>101.38818161291664</c:v>
                </c:pt>
                <c:pt idx="27">
                  <c:v>101.38818161291664</c:v>
                </c:pt>
                <c:pt idx="28">
                  <c:v>101.38818161291664</c:v>
                </c:pt>
                <c:pt idx="29">
                  <c:v>101.38818161291664</c:v>
                </c:pt>
                <c:pt idx="30">
                  <c:v>101.38818161291664</c:v>
                </c:pt>
                <c:pt idx="31">
                  <c:v>101.38818161291664</c:v>
                </c:pt>
                <c:pt idx="32">
                  <c:v>101.38818161291664</c:v>
                </c:pt>
                <c:pt idx="33">
                  <c:v>101.38818161291664</c:v>
                </c:pt>
                <c:pt idx="34">
                  <c:v>101.38818161291664</c:v>
                </c:pt>
                <c:pt idx="37">
                  <c:v>102.8294786125</c:v>
                </c:pt>
                <c:pt idx="38">
                  <c:v>102.8294786125</c:v>
                </c:pt>
                <c:pt idx="39">
                  <c:v>102.8294786125</c:v>
                </c:pt>
                <c:pt idx="40">
                  <c:v>102.8294786125</c:v>
                </c:pt>
                <c:pt idx="41">
                  <c:v>102.8294786125</c:v>
                </c:pt>
                <c:pt idx="42">
                  <c:v>102.8294786125</c:v>
                </c:pt>
                <c:pt idx="43">
                  <c:v>102.8294786125</c:v>
                </c:pt>
                <c:pt idx="44">
                  <c:v>102.8294786125</c:v>
                </c:pt>
                <c:pt idx="45">
                  <c:v>102.8294786125</c:v>
                </c:pt>
                <c:pt idx="46">
                  <c:v>102.8294786125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9022816"/>
        <c:axId val="539023376"/>
      </c:lineChart>
      <c:catAx>
        <c:axId val="539022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390233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39023376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39022816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0.27048184300000244</c:v>
                </c:pt>
                <c:pt idx="1">
                  <c:v>0.49515373999999923</c:v>
                </c:pt>
                <c:pt idx="2">
                  <c:v>0.35859150799999995</c:v>
                </c:pt>
                <c:pt idx="3">
                  <c:v>0.24904409699999874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0.14495945499999507</c:v>
                </c:pt>
                <c:pt idx="1">
                  <c:v>-0.22067657499999882</c:v>
                </c:pt>
                <c:pt idx="2">
                  <c:v>-6.3954006999995983E-2</c:v>
                </c:pt>
                <c:pt idx="3">
                  <c:v>-4.0304578000000646E-2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0.56844699999999904</c:v>
                </c:pt>
                <c:pt idx="1">
                  <c:v>0.50999999999999979</c:v>
                </c:pt>
                <c:pt idx="2">
                  <c:v>0.47000000000000064</c:v>
                </c:pt>
                <c:pt idx="3">
                  <c:v>0.48000000000000043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0.11129041090000058</c:v>
                </c:pt>
                <c:pt idx="1">
                  <c:v>0.21599452049999979</c:v>
                </c:pt>
                <c:pt idx="2">
                  <c:v>0.19974246559999997</c:v>
                </c:pt>
                <c:pt idx="3">
                  <c:v>0.20197260299999975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0.29967874799999983</c:v>
                </c:pt>
                <c:pt idx="1">
                  <c:v>4.9487552600000484E-2</c:v>
                </c:pt>
                <c:pt idx="2">
                  <c:v>0.12186993909999977</c:v>
                </c:pt>
                <c:pt idx="3">
                  <c:v>0.13451338169999971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0.12918320609999867</c:v>
                </c:pt>
                <c:pt idx="1">
                  <c:v>0.47444579590000302</c:v>
                </c:pt>
                <c:pt idx="2">
                  <c:v>0.31383980229999509</c:v>
                </c:pt>
                <c:pt idx="3">
                  <c:v>0.41732157930000824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64198448"/>
        <c:axId val="564199008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3.4363995861407773E-2"/>
                  <c:y val="-6.81449193850768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1.5240406619999902</c:v>
                </c:pt>
                <c:pt idx="1">
                  <c:v>1.5244050360000045</c:v>
                </c:pt>
                <c:pt idx="2">
                  <c:v>1.4000897089999995</c:v>
                </c:pt>
                <c:pt idx="3">
                  <c:v>1.4425470799999971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4198448"/>
        <c:axId val="564199008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6784496"/>
        <c:axId val="564199568"/>
      </c:scatterChart>
      <c:catAx>
        <c:axId val="56419844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64199008"/>
        <c:crosses val="autoZero"/>
        <c:auto val="1"/>
        <c:lblAlgn val="ctr"/>
        <c:lblOffset val="100"/>
        <c:noMultiLvlLbl val="0"/>
      </c:catAx>
      <c:valAx>
        <c:axId val="56419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64198448"/>
        <c:crosses val="autoZero"/>
        <c:crossBetween val="between"/>
      </c:valAx>
      <c:valAx>
        <c:axId val="564199568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46784496"/>
        <c:crosses val="max"/>
        <c:crossBetween val="midCat"/>
      </c:valAx>
      <c:valAx>
        <c:axId val="546784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64199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-9.3487140999997109E-2</c:v>
                </c:pt>
                <c:pt idx="1">
                  <c:v>-6.5338496999999052E-2</c:v>
                </c:pt>
                <c:pt idx="2">
                  <c:v>-1.378282162000005</c:v>
                </c:pt>
                <c:pt idx="3">
                  <c:v>-0.46357180300000067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0.95831268610000109</c:v>
                </c:pt>
                <c:pt idx="1">
                  <c:v>2.3871309234999991</c:v>
                </c:pt>
                <c:pt idx="2">
                  <c:v>1.7190246221999992</c:v>
                </c:pt>
                <c:pt idx="3">
                  <c:v>1.4074865745000018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0.1117356836999992</c:v>
                </c:pt>
                <c:pt idx="1">
                  <c:v>0.26010136971000186</c:v>
                </c:pt>
                <c:pt idx="2">
                  <c:v>6.7814735249999814E-2</c:v>
                </c:pt>
                <c:pt idx="3">
                  <c:v>0.24860882496999892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5.9830541570000229E-2</c:v>
                </c:pt>
                <c:pt idx="1">
                  <c:v>7.4391780830000975E-2</c:v>
                </c:pt>
                <c:pt idx="2">
                  <c:v>0.3232961199699993</c:v>
                </c:pt>
                <c:pt idx="3">
                  <c:v>0.25489290935000053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-0.39247441636999625</c:v>
                </c:pt>
                <c:pt idx="1">
                  <c:v>-0.11914907504000283</c:v>
                </c:pt>
                <c:pt idx="2">
                  <c:v>0.12606669458001107</c:v>
                </c:pt>
                <c:pt idx="3">
                  <c:v>0.24137553417999769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8456832"/>
        <c:axId val="498457392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39997083697888E-2"/>
                  <c:y val="-8.0049681289838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939997083697916E-2"/>
                  <c:y val="-4.8303649543807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0.1475099987501562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6.02084114485689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0.64391735400000982</c:v>
                </c:pt>
                <c:pt idx="1">
                  <c:v>2.5371365019999956</c:v>
                </c:pt>
                <c:pt idx="2">
                  <c:v>0.85792001000000084</c:v>
                </c:pt>
                <c:pt idx="3">
                  <c:v>1.6887920399999956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456832"/>
        <c:axId val="498457392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9910960"/>
        <c:axId val="699910400"/>
      </c:scatterChart>
      <c:catAx>
        <c:axId val="498456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98457392"/>
        <c:crosses val="autoZero"/>
        <c:auto val="1"/>
        <c:lblAlgn val="ctr"/>
        <c:lblOffset val="100"/>
        <c:noMultiLvlLbl val="0"/>
      </c:catAx>
      <c:valAx>
        <c:axId val="498457392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98456832"/>
        <c:crosses val="autoZero"/>
        <c:crossBetween val="between"/>
        <c:majorUnit val="1"/>
      </c:valAx>
      <c:valAx>
        <c:axId val="699910400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99910960"/>
        <c:crosses val="max"/>
        <c:crossBetween val="midCat"/>
      </c:valAx>
      <c:valAx>
        <c:axId val="6999109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9991040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97.338944792000007</c:v>
                </c:pt>
                <c:pt idx="1">
                  <c:v>97.494001147999995</c:v>
                </c:pt>
                <c:pt idx="2">
                  <c:v>96.844957069000003</c:v>
                </c:pt>
                <c:pt idx="3">
                  <c:v>96.663258342999995</c:v>
                </c:pt>
                <c:pt idx="4">
                  <c:v>97.605086165000003</c:v>
                </c:pt>
                <c:pt idx="5">
                  <c:v>98.333490260999994</c:v>
                </c:pt>
                <c:pt idx="6">
                  <c:v>99.06224478</c:v>
                </c:pt>
                <c:pt idx="7">
                  <c:v>98.306910513999995</c:v>
                </c:pt>
                <c:pt idx="8">
                  <c:v>98.401536488999994</c:v>
                </c:pt>
                <c:pt idx="9">
                  <c:v>98.992101375000004</c:v>
                </c:pt>
                <c:pt idx="10">
                  <c:v>99.573917930999997</c:v>
                </c:pt>
                <c:pt idx="11">
                  <c:v>98.854646235000004</c:v>
                </c:pt>
                <c:pt idx="12">
                  <c:v>99.050418128999993</c:v>
                </c:pt>
                <c:pt idx="13">
                  <c:v>99.311972757999996</c:v>
                </c:pt>
                <c:pt idx="14">
                  <c:v>99.396550879000003</c:v>
                </c:pt>
                <c:pt idx="15">
                  <c:v>99.530454668999994</c:v>
                </c:pt>
                <c:pt idx="16">
                  <c:v>99.536383338999997</c:v>
                </c:pt>
                <c:pt idx="17">
                  <c:v>100.30670277</c:v>
                </c:pt>
                <c:pt idx="18">
                  <c:v>101.18544943000001</c:v>
                </c:pt>
                <c:pt idx="19">
                  <c:v>101.54230884</c:v>
                </c:pt>
                <c:pt idx="20">
                  <c:v>101.51819367</c:v>
                </c:pt>
                <c:pt idx="21">
                  <c:v>102.58563816</c:v>
                </c:pt>
                <c:pt idx="22">
                  <c:v>102.20108833</c:v>
                </c:pt>
                <c:pt idx="23">
                  <c:v>101.69603006</c:v>
                </c:pt>
                <c:pt idx="24">
                  <c:v>100.03114875</c:v>
                </c:pt>
                <c:pt idx="25">
                  <c:v>100.31407486000001</c:v>
                </c:pt>
                <c:pt idx="26">
                  <c:v>100.06288259999999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100.06288259999999</c:v>
                </c:pt>
                <c:pt idx="27">
                  <c:v>100.99755134</c:v>
                </c:pt>
                <c:pt idx="28">
                  <c:v>101.32482924</c:v>
                </c:pt>
                <c:pt idx="29">
                  <c:v>101.87982461999999</c:v>
                </c:pt>
                <c:pt idx="30">
                  <c:v>102.31439679</c:v>
                </c:pt>
                <c:pt idx="31">
                  <c:v>101.96679285</c:v>
                </c:pt>
                <c:pt idx="32">
                  <c:v>102.21915992</c:v>
                </c:pt>
                <c:pt idx="33">
                  <c:v>102.4187234</c:v>
                </c:pt>
                <c:pt idx="34">
                  <c:v>102.59099406999999</c:v>
                </c:pt>
                <c:pt idx="35">
                  <c:v>102.07236746</c:v>
                </c:pt>
                <c:pt idx="36">
                  <c:v>101.88465288</c:v>
                </c:pt>
                <c:pt idx="37">
                  <c:v>102.0182542</c:v>
                </c:pt>
                <c:pt idx="38">
                  <c:v>102.28475874</c:v>
                </c:pt>
                <c:pt idx="39">
                  <c:v>102.9758157</c:v>
                </c:pt>
                <c:pt idx="40">
                  <c:v>103.31032217000001</c:v>
                </c:pt>
                <c:pt idx="41">
                  <c:v>103.66154905</c:v>
                </c:pt>
                <c:pt idx="42">
                  <c:v>103.73064804000001</c:v>
                </c:pt>
                <c:pt idx="43">
                  <c:v>103.56420563</c:v>
                </c:pt>
                <c:pt idx="44">
                  <c:v>103.71566349</c:v>
                </c:pt>
                <c:pt idx="45">
                  <c:v>103.77224621000001</c:v>
                </c:pt>
                <c:pt idx="46">
                  <c:v>103.96039088000001</c:v>
                </c:pt>
                <c:pt idx="47">
                  <c:v>103.6155148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98.122591258500009</c:v>
                </c:pt>
                <c:pt idx="2">
                  <c:v>98.122591258500009</c:v>
                </c:pt>
                <c:pt idx="3">
                  <c:v>98.122591258500009</c:v>
                </c:pt>
                <c:pt idx="4">
                  <c:v>98.122591258500009</c:v>
                </c:pt>
                <c:pt idx="5">
                  <c:v>98.122591258500009</c:v>
                </c:pt>
                <c:pt idx="6">
                  <c:v>98.122591258500009</c:v>
                </c:pt>
                <c:pt idx="7">
                  <c:v>98.122591258500009</c:v>
                </c:pt>
                <c:pt idx="8">
                  <c:v>98.122591258500009</c:v>
                </c:pt>
                <c:pt idx="9">
                  <c:v>98.122591258500009</c:v>
                </c:pt>
                <c:pt idx="10">
                  <c:v>98.122591258500009</c:v>
                </c:pt>
                <c:pt idx="13">
                  <c:v>100.65509925283334</c:v>
                </c:pt>
                <c:pt idx="14">
                  <c:v>100.65509925283334</c:v>
                </c:pt>
                <c:pt idx="15">
                  <c:v>100.65509925283334</c:v>
                </c:pt>
                <c:pt idx="16">
                  <c:v>100.65509925283334</c:v>
                </c:pt>
                <c:pt idx="17">
                  <c:v>100.65509925283334</c:v>
                </c:pt>
                <c:pt idx="18">
                  <c:v>100.65509925283334</c:v>
                </c:pt>
                <c:pt idx="19">
                  <c:v>100.65509925283334</c:v>
                </c:pt>
                <c:pt idx="20">
                  <c:v>100.65509925283334</c:v>
                </c:pt>
                <c:pt idx="21">
                  <c:v>100.65509925283334</c:v>
                </c:pt>
                <c:pt idx="22">
                  <c:v>100.65509925283334</c:v>
                </c:pt>
                <c:pt idx="25">
                  <c:v>101.51606215833334</c:v>
                </c:pt>
                <c:pt idx="26">
                  <c:v>101.51606215833334</c:v>
                </c:pt>
                <c:pt idx="27">
                  <c:v>101.51606215833334</c:v>
                </c:pt>
                <c:pt idx="28">
                  <c:v>101.51606215833334</c:v>
                </c:pt>
                <c:pt idx="29">
                  <c:v>101.51606215833334</c:v>
                </c:pt>
                <c:pt idx="30">
                  <c:v>101.51606215833334</c:v>
                </c:pt>
                <c:pt idx="31">
                  <c:v>101.51606215833334</c:v>
                </c:pt>
                <c:pt idx="32">
                  <c:v>101.51606215833334</c:v>
                </c:pt>
                <c:pt idx="33">
                  <c:v>101.51606215833334</c:v>
                </c:pt>
                <c:pt idx="34">
                  <c:v>101.51606215833334</c:v>
                </c:pt>
                <c:pt idx="37">
                  <c:v>103.20783514916667</c:v>
                </c:pt>
                <c:pt idx="38">
                  <c:v>103.20783514916667</c:v>
                </c:pt>
                <c:pt idx="39">
                  <c:v>103.20783514916667</c:v>
                </c:pt>
                <c:pt idx="40">
                  <c:v>103.20783514916667</c:v>
                </c:pt>
                <c:pt idx="41">
                  <c:v>103.20783514916667</c:v>
                </c:pt>
                <c:pt idx="42">
                  <c:v>103.20783514916667</c:v>
                </c:pt>
                <c:pt idx="43">
                  <c:v>103.20783514916667</c:v>
                </c:pt>
                <c:pt idx="44">
                  <c:v>103.20783514916667</c:v>
                </c:pt>
                <c:pt idx="45">
                  <c:v>103.20783514916667</c:v>
                </c:pt>
                <c:pt idx="46">
                  <c:v>103.20783514916667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1212912"/>
        <c:axId val="741213472"/>
      </c:lineChart>
      <c:catAx>
        <c:axId val="741212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121347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741213472"/>
        <c:scaling>
          <c:orientation val="minMax"/>
          <c:max val="140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1212912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45.825576988999998</c:v>
                </c:pt>
                <c:pt idx="1">
                  <c:v>46.806964421000004</c:v>
                </c:pt>
                <c:pt idx="2">
                  <c:v>47.578252554999999</c:v>
                </c:pt>
                <c:pt idx="3">
                  <c:v>45.823300486999997</c:v>
                </c:pt>
                <c:pt idx="4">
                  <c:v>46.903834854000003</c:v>
                </c:pt>
                <c:pt idx="5">
                  <c:v>47.877427386000001</c:v>
                </c:pt>
                <c:pt idx="6">
                  <c:v>47.427660983000003</c:v>
                </c:pt>
                <c:pt idx="7">
                  <c:v>47.695570797000002</c:v>
                </c:pt>
                <c:pt idx="8">
                  <c:v>47.292469015999998</c:v>
                </c:pt>
                <c:pt idx="9">
                  <c:v>47.086281223999997</c:v>
                </c:pt>
                <c:pt idx="10">
                  <c:v>48.268096825999997</c:v>
                </c:pt>
                <c:pt idx="11">
                  <c:v>48.149497171999997</c:v>
                </c:pt>
                <c:pt idx="12">
                  <c:v>47.032634627999997</c:v>
                </c:pt>
                <c:pt idx="13">
                  <c:v>47.976993954000001</c:v>
                </c:pt>
                <c:pt idx="14">
                  <c:v>47.859002019000002</c:v>
                </c:pt>
                <c:pt idx="15">
                  <c:v>46.534247444000002</c:v>
                </c:pt>
                <c:pt idx="16">
                  <c:v>46.899626468999998</c:v>
                </c:pt>
                <c:pt idx="17">
                  <c:v>47.465531040000002</c:v>
                </c:pt>
                <c:pt idx="18">
                  <c:v>48.070048509999999</c:v>
                </c:pt>
                <c:pt idx="19">
                  <c:v>48.709864940000003</c:v>
                </c:pt>
                <c:pt idx="20">
                  <c:v>46.904924328</c:v>
                </c:pt>
                <c:pt idx="21">
                  <c:v>47.937481407999996</c:v>
                </c:pt>
                <c:pt idx="22">
                  <c:v>47.631052771999997</c:v>
                </c:pt>
                <c:pt idx="23">
                  <c:v>47.035096678999999</c:v>
                </c:pt>
                <c:pt idx="24">
                  <c:v>46.925232614999999</c:v>
                </c:pt>
                <c:pt idx="25">
                  <c:v>48.338589575999997</c:v>
                </c:pt>
                <c:pt idx="26">
                  <c:v>47.456819402999997</c:v>
                </c:pt>
                <c:pt idx="27">
                  <c:v>46.981498985999998</c:v>
                </c:pt>
                <c:pt idx="28">
                  <c:v>46.723502963000001</c:v>
                </c:pt>
                <c:pt idx="29">
                  <c:v>47.683421254000002</c:v>
                </c:pt>
                <c:pt idx="30">
                  <c:v>48.199741469999999</c:v>
                </c:pt>
                <c:pt idx="31">
                  <c:v>48.414584308000002</c:v>
                </c:pt>
                <c:pt idx="32">
                  <c:v>48.073409169999998</c:v>
                </c:pt>
                <c:pt idx="33">
                  <c:v>48.004253587999997</c:v>
                </c:pt>
                <c:pt idx="34">
                  <c:v>48.037090474999999</c:v>
                </c:pt>
                <c:pt idx="35">
                  <c:v>48.794719708000002</c:v>
                </c:pt>
                <c:pt idx="36">
                  <c:v>47.154993951000002</c:v>
                </c:pt>
                <c:pt idx="37">
                  <c:v>48.437646284000003</c:v>
                </c:pt>
                <c:pt idx="38">
                  <c:v>48.006840924999999</c:v>
                </c:pt>
                <c:pt idx="39">
                  <c:v>47.206956529999999</c:v>
                </c:pt>
                <c:pt idx="40">
                  <c:v>46.919045181000001</c:v>
                </c:pt>
                <c:pt idx="41">
                  <c:v>47.964896203000002</c:v>
                </c:pt>
                <c:pt idx="42">
                  <c:v>48.473687122999998</c:v>
                </c:pt>
                <c:pt idx="43">
                  <c:v>48.623529075</c:v>
                </c:pt>
                <c:pt idx="44">
                  <c:v>48.327436620999997</c:v>
                </c:pt>
                <c:pt idx="45">
                  <c:v>48.090684854000003</c:v>
                </c:pt>
                <c:pt idx="46">
                  <c:v>48.104844810000003</c:v>
                </c:pt>
                <c:pt idx="47">
                  <c:v>48.802509364999999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49.185498774999999</c:v>
                </c:pt>
                <c:pt idx="1">
                  <c:v>49.875746296999999</c:v>
                </c:pt>
                <c:pt idx="2">
                  <c:v>51.073424162000002</c:v>
                </c:pt>
                <c:pt idx="3">
                  <c:v>50.475996762000001</c:v>
                </c:pt>
                <c:pt idx="4">
                  <c:v>51.921696212000001</c:v>
                </c:pt>
                <c:pt idx="5">
                  <c:v>52.716793998999997</c:v>
                </c:pt>
                <c:pt idx="6">
                  <c:v>51.184254256000003</c:v>
                </c:pt>
                <c:pt idx="7">
                  <c:v>51.147356004000002</c:v>
                </c:pt>
                <c:pt idx="8">
                  <c:v>52.435388611999997</c:v>
                </c:pt>
                <c:pt idx="9">
                  <c:v>51.062145929000003</c:v>
                </c:pt>
                <c:pt idx="10">
                  <c:v>52.586504924000003</c:v>
                </c:pt>
                <c:pt idx="11">
                  <c:v>51.043988624000001</c:v>
                </c:pt>
                <c:pt idx="12">
                  <c:v>51.117799149</c:v>
                </c:pt>
                <c:pt idx="13">
                  <c:v>51.718582525999999</c:v>
                </c:pt>
                <c:pt idx="14">
                  <c:v>52.004238579000003</c:v>
                </c:pt>
                <c:pt idx="15">
                  <c:v>52.227678494999999</c:v>
                </c:pt>
                <c:pt idx="16">
                  <c:v>52.328981214000002</c:v>
                </c:pt>
                <c:pt idx="17">
                  <c:v>53.501388919</c:v>
                </c:pt>
                <c:pt idx="18">
                  <c:v>52.788217932999999</c:v>
                </c:pt>
                <c:pt idx="19">
                  <c:v>52.485860553000002</c:v>
                </c:pt>
                <c:pt idx="20">
                  <c:v>52.758965967999998</c:v>
                </c:pt>
                <c:pt idx="21">
                  <c:v>52.316225803000002</c:v>
                </c:pt>
                <c:pt idx="22">
                  <c:v>52.972995265000002</c:v>
                </c:pt>
                <c:pt idx="23">
                  <c:v>53.487812585</c:v>
                </c:pt>
                <c:pt idx="24">
                  <c:v>52.368927970000001</c:v>
                </c:pt>
                <c:pt idx="25">
                  <c:v>53.472915944</c:v>
                </c:pt>
                <c:pt idx="26">
                  <c:v>53.317019379000001</c:v>
                </c:pt>
                <c:pt idx="27">
                  <c:v>53.438264083999997</c:v>
                </c:pt>
                <c:pt idx="28">
                  <c:v>53.588081377000002</c:v>
                </c:pt>
                <c:pt idx="29">
                  <c:v>54.115325341999998</c:v>
                </c:pt>
                <c:pt idx="30">
                  <c:v>53.820851242000003</c:v>
                </c:pt>
                <c:pt idx="31">
                  <c:v>53.364848303999999</c:v>
                </c:pt>
                <c:pt idx="32">
                  <c:v>54.089237859999997</c:v>
                </c:pt>
                <c:pt idx="33">
                  <c:v>53.061638528000003</c:v>
                </c:pt>
                <c:pt idx="34">
                  <c:v>53.878779856000001</c:v>
                </c:pt>
                <c:pt idx="35">
                  <c:v>54.509425954999998</c:v>
                </c:pt>
                <c:pt idx="36">
                  <c:v>53.082678631</c:v>
                </c:pt>
                <c:pt idx="37">
                  <c:v>54.601379231000003</c:v>
                </c:pt>
                <c:pt idx="38">
                  <c:v>54.301809296999998</c:v>
                </c:pt>
                <c:pt idx="39">
                  <c:v>54.745679113000001</c:v>
                </c:pt>
                <c:pt idx="40">
                  <c:v>54.902566</c:v>
                </c:pt>
                <c:pt idx="41">
                  <c:v>55.436329266999998</c:v>
                </c:pt>
                <c:pt idx="42">
                  <c:v>55.133405009000001</c:v>
                </c:pt>
                <c:pt idx="43">
                  <c:v>54.670040755000002</c:v>
                </c:pt>
                <c:pt idx="44">
                  <c:v>55.427279274999997</c:v>
                </c:pt>
                <c:pt idx="45">
                  <c:v>54.386342722000002</c:v>
                </c:pt>
                <c:pt idx="46">
                  <c:v>55.247659659</c:v>
                </c:pt>
                <c:pt idx="47">
                  <c:v>55.905503474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1217952"/>
        <c:axId val="741218512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27.5</c:v>
                </c:pt>
                <c:pt idx="1">
                  <c:v>27.5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1219632"/>
        <c:axId val="741219072"/>
      </c:scatterChart>
      <c:dateAx>
        <c:axId val="7412179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74121851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74121851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741217952"/>
        <c:crosses val="autoZero"/>
        <c:crossBetween val="midCat"/>
      </c:valAx>
      <c:valAx>
        <c:axId val="74121907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741219632"/>
        <c:crosses val="max"/>
        <c:crossBetween val="midCat"/>
      </c:valAx>
      <c:valAx>
        <c:axId val="741219632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74121907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60.078321418999998</c:v>
                </c:pt>
                <c:pt idx="1">
                  <c:v>60.433296286000001</c:v>
                </c:pt>
                <c:pt idx="2">
                  <c:v>60.276165710000001</c:v>
                </c:pt>
                <c:pt idx="3">
                  <c:v>59.883516</c:v>
                </c:pt>
                <c:pt idx="4">
                  <c:v>60.342170387000003</c:v>
                </c:pt>
                <c:pt idx="5">
                  <c:v>60.674579332999997</c:v>
                </c:pt>
                <c:pt idx="6">
                  <c:v>61.167883676999999</c:v>
                </c:pt>
                <c:pt idx="7">
                  <c:v>60.618708290000001</c:v>
                </c:pt>
                <c:pt idx="8">
                  <c:v>60.554493000000001</c:v>
                </c:pt>
                <c:pt idx="9">
                  <c:v>61.409995355</c:v>
                </c:pt>
                <c:pt idx="10">
                  <c:v>62.153008333000002</c:v>
                </c:pt>
                <c:pt idx="11">
                  <c:v>61.509248387</c:v>
                </c:pt>
                <c:pt idx="12">
                  <c:v>61.398946451999997</c:v>
                </c:pt>
                <c:pt idx="13">
                  <c:v>61.817444713999997</c:v>
                </c:pt>
                <c:pt idx="14">
                  <c:v>62.151655773999998</c:v>
                </c:pt>
                <c:pt idx="15">
                  <c:v>62.385883999999997</c:v>
                </c:pt>
                <c:pt idx="16">
                  <c:v>62.522293839</c:v>
                </c:pt>
                <c:pt idx="17">
                  <c:v>63.241295667000003</c:v>
                </c:pt>
                <c:pt idx="18">
                  <c:v>64.052208160999996</c:v>
                </c:pt>
                <c:pt idx="19">
                  <c:v>64.159538968000007</c:v>
                </c:pt>
                <c:pt idx="20">
                  <c:v>63.972725666999999</c:v>
                </c:pt>
                <c:pt idx="21">
                  <c:v>64.870170161000004</c:v>
                </c:pt>
                <c:pt idx="22">
                  <c:v>64.669620332999997</c:v>
                </c:pt>
                <c:pt idx="23">
                  <c:v>64.990562065000006</c:v>
                </c:pt>
                <c:pt idx="24">
                  <c:v>63.873986457999997</c:v>
                </c:pt>
                <c:pt idx="25">
                  <c:v>64.271265870999997</c:v>
                </c:pt>
                <c:pt idx="26">
                  <c:v>64.480039687000001</c:v>
                </c:pt>
                <c:pt idx="27">
                  <c:v>65.133576730000001</c:v>
                </c:pt>
                <c:pt idx="28">
                  <c:v>65.420638963000002</c:v>
                </c:pt>
                <c:pt idx="29">
                  <c:v>65.902711065999995</c:v>
                </c:pt>
                <c:pt idx="30">
                  <c:v>66.215866203999994</c:v>
                </c:pt>
                <c:pt idx="31">
                  <c:v>65.817260665000006</c:v>
                </c:pt>
                <c:pt idx="32">
                  <c:v>66.208345188999999</c:v>
                </c:pt>
                <c:pt idx="33">
                  <c:v>66.517270081999996</c:v>
                </c:pt>
                <c:pt idx="34">
                  <c:v>66.827658301</c:v>
                </c:pt>
                <c:pt idx="35">
                  <c:v>66.446888610000002</c:v>
                </c:pt>
                <c:pt idx="36">
                  <c:v>66.379529379000004</c:v>
                </c:pt>
                <c:pt idx="37">
                  <c:v>66.639247671999996</c:v>
                </c:pt>
                <c:pt idx="38">
                  <c:v>66.893457431000002</c:v>
                </c:pt>
                <c:pt idx="39">
                  <c:v>67.601281110000002</c:v>
                </c:pt>
                <c:pt idx="40">
                  <c:v>67.857489217999998</c:v>
                </c:pt>
                <c:pt idx="41">
                  <c:v>68.134655131000002</c:v>
                </c:pt>
                <c:pt idx="42">
                  <c:v>68.100243746000004</c:v>
                </c:pt>
                <c:pt idx="43">
                  <c:v>67.955725870999999</c:v>
                </c:pt>
                <c:pt idx="44">
                  <c:v>68.208758953</c:v>
                </c:pt>
                <c:pt idx="45">
                  <c:v>68.347670324999996</c:v>
                </c:pt>
                <c:pt idx="46">
                  <c:v>68.641805740999999</c:v>
                </c:pt>
                <c:pt idx="47">
                  <c:v>68.237683101000002</c:v>
                </c:pt>
              </c:numCache>
            </c:numRef>
          </c:val>
        </c:ser>
        <c:ser>
          <c:idx val="3"/>
          <c:order val="1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37.260623373000001</c:v>
                </c:pt>
                <c:pt idx="1">
                  <c:v>37.060704862000001</c:v>
                </c:pt>
                <c:pt idx="2">
                  <c:v>36.568791359000002</c:v>
                </c:pt>
                <c:pt idx="3">
                  <c:v>36.779742343000002</c:v>
                </c:pt>
                <c:pt idx="4">
                  <c:v>37.262915778</c:v>
                </c:pt>
                <c:pt idx="5">
                  <c:v>37.658910927999997</c:v>
                </c:pt>
                <c:pt idx="6">
                  <c:v>37.894361103000001</c:v>
                </c:pt>
                <c:pt idx="7">
                  <c:v>37.688202224000001</c:v>
                </c:pt>
                <c:pt idx="8">
                  <c:v>37.847043489000001</c:v>
                </c:pt>
                <c:pt idx="9">
                  <c:v>37.582106021000001</c:v>
                </c:pt>
                <c:pt idx="10">
                  <c:v>37.420909596999998</c:v>
                </c:pt>
                <c:pt idx="11">
                  <c:v>37.345397847999998</c:v>
                </c:pt>
                <c:pt idx="12">
                  <c:v>37.651471678</c:v>
                </c:pt>
                <c:pt idx="13">
                  <c:v>37.494528043000003</c:v>
                </c:pt>
                <c:pt idx="14">
                  <c:v>37.244895104999998</c:v>
                </c:pt>
                <c:pt idx="15">
                  <c:v>37.144570668999997</c:v>
                </c:pt>
                <c:pt idx="16">
                  <c:v>37.014089499999997</c:v>
                </c:pt>
                <c:pt idx="17">
                  <c:v>37.065407100999998</c:v>
                </c:pt>
                <c:pt idx="18">
                  <c:v>37.133241267999999</c:v>
                </c:pt>
                <c:pt idx="19">
                  <c:v>37.382769867999997</c:v>
                </c:pt>
                <c:pt idx="20">
                  <c:v>37.545468</c:v>
                </c:pt>
                <c:pt idx="21">
                  <c:v>37.715468000000001</c:v>
                </c:pt>
                <c:pt idx="22">
                  <c:v>37.531467999999997</c:v>
                </c:pt>
                <c:pt idx="23">
                  <c:v>36.705468000000003</c:v>
                </c:pt>
                <c:pt idx="24">
                  <c:v>36.157162288999999</c:v>
                </c:pt>
                <c:pt idx="25">
                  <c:v>36.042808991999998</c:v>
                </c:pt>
                <c:pt idx="26">
                  <c:v>35.582842911</c:v>
                </c:pt>
                <c:pt idx="27">
                  <c:v>35.863974614</c:v>
                </c:pt>
                <c:pt idx="28">
                  <c:v>35.904190276999998</c:v>
                </c:pt>
                <c:pt idx="29">
                  <c:v>35.977113557000003</c:v>
                </c:pt>
                <c:pt idx="30">
                  <c:v>36.098530586999999</c:v>
                </c:pt>
                <c:pt idx="31">
                  <c:v>36.149532186000002</c:v>
                </c:pt>
                <c:pt idx="32">
                  <c:v>36.010814734999997</c:v>
                </c:pt>
                <c:pt idx="33">
                  <c:v>35.901453320000002</c:v>
                </c:pt>
                <c:pt idx="34">
                  <c:v>35.763335773000001</c:v>
                </c:pt>
                <c:pt idx="35">
                  <c:v>35.625478845000004</c:v>
                </c:pt>
                <c:pt idx="36">
                  <c:v>35.505123503999997</c:v>
                </c:pt>
                <c:pt idx="37">
                  <c:v>35.379006523999998</c:v>
                </c:pt>
                <c:pt idx="38">
                  <c:v>35.391301314000003</c:v>
                </c:pt>
                <c:pt idx="39">
                  <c:v>35.374534588000003</c:v>
                </c:pt>
                <c:pt idx="40">
                  <c:v>35.452832948999998</c:v>
                </c:pt>
                <c:pt idx="41">
                  <c:v>35.526893919000003</c:v>
                </c:pt>
                <c:pt idx="42">
                  <c:v>35.630404290000001</c:v>
                </c:pt>
                <c:pt idx="43">
                  <c:v>35.608479756000001</c:v>
                </c:pt>
                <c:pt idx="44">
                  <c:v>35.506904540999997</c:v>
                </c:pt>
                <c:pt idx="45">
                  <c:v>35.424575885000003</c:v>
                </c:pt>
                <c:pt idx="46">
                  <c:v>35.318585136000003</c:v>
                </c:pt>
                <c:pt idx="47">
                  <c:v>35.377831698000001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1223552"/>
        <c:axId val="741224112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27.5</c:v>
                </c:pt>
                <c:pt idx="1">
                  <c:v>27.5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1225232"/>
        <c:axId val="741224672"/>
      </c:scatterChart>
      <c:dateAx>
        <c:axId val="7412235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74122411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74122411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741223552"/>
        <c:crosses val="autoZero"/>
        <c:crossBetween val="midCat"/>
      </c:valAx>
      <c:valAx>
        <c:axId val="74122467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741225232"/>
        <c:crosses val="max"/>
        <c:crossBetween val="midCat"/>
      </c:valAx>
      <c:valAx>
        <c:axId val="741225232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74122467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3.7770274081999999</c:v>
                </c:pt>
                <c:pt idx="2">
                  <c:v>3.9780037397000001</c:v>
                </c:pt>
                <c:pt idx="3">
                  <c:v>3.0469274137000002</c:v>
                </c:pt>
                <c:pt idx="4">
                  <c:v>2.1223238769999999</c:v>
                </c:pt>
                <c:pt idx="5">
                  <c:v>2.1556190247</c:v>
                </c:pt>
                <c:pt idx="6">
                  <c:v>2.0735442219000002</c:v>
                </c:pt>
                <c:pt idx="7">
                  <c:v>1.4591209178</c:v>
                </c:pt>
                <c:pt idx="8">
                  <c:v>1.1467601284</c:v>
                </c:pt>
                <c:pt idx="9">
                  <c:v>2.0330684932</c:v>
                </c:pt>
                <c:pt idx="10">
                  <c:v>1.4841516932000001</c:v>
                </c:pt>
                <c:pt idx="11">
                  <c:v>1.9251506849</c:v>
                </c:pt>
                <c:pt idx="12">
                  <c:v>2.1209836065999998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694972128"/>
        <c:axId val="694972688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2.3276546917800003</c:v>
                </c:pt>
                <c:pt idx="1">
                  <c:v>2.3276546917800003</c:v>
                </c:pt>
                <c:pt idx="2">
                  <c:v>2.3276546917800003</c:v>
                </c:pt>
                <c:pt idx="3">
                  <c:v>2.3276546917800003</c:v>
                </c:pt>
                <c:pt idx="4">
                  <c:v>2.3276546917800003</c:v>
                </c:pt>
                <c:pt idx="5">
                  <c:v>2.3276546917800003</c:v>
                </c:pt>
                <c:pt idx="6">
                  <c:v>2.3276546917800003</c:v>
                </c:pt>
                <c:pt idx="7">
                  <c:v>2.3276546917800003</c:v>
                </c:pt>
                <c:pt idx="8">
                  <c:v>2.3276546917800003</c:v>
                </c:pt>
                <c:pt idx="9">
                  <c:v>2.3276546917800003</c:v>
                </c:pt>
                <c:pt idx="10">
                  <c:v>2.3276546917800003</c:v>
                </c:pt>
                <c:pt idx="11">
                  <c:v>2.3276546917800003</c:v>
                </c:pt>
                <c:pt idx="12">
                  <c:v>2.3276546917800003</c:v>
                </c:pt>
                <c:pt idx="13">
                  <c:v>2.3276546917800003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4972128"/>
        <c:axId val="694972688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4973248"/>
        <c:axId val="694973808"/>
      </c:scatterChart>
      <c:dateAx>
        <c:axId val="694972128"/>
        <c:scaling>
          <c:orientation val="minMax"/>
          <c:max val="2020"/>
          <c:min val="2009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694972688"/>
        <c:crosses val="autoZero"/>
        <c:auto val="0"/>
        <c:lblOffset val="100"/>
        <c:baseTimeUnit val="days"/>
      </c:dateAx>
      <c:valAx>
        <c:axId val="694972688"/>
        <c:scaling>
          <c:orientation val="minMax"/>
          <c:max val="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694972128"/>
        <c:crosses val="autoZero"/>
        <c:crossBetween val="between"/>
      </c:valAx>
      <c:valAx>
        <c:axId val="694973248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694973808"/>
        <c:crosses val="max"/>
        <c:crossBetween val="midCat"/>
        <c:majorUnit val="1"/>
      </c:valAx>
      <c:valAx>
        <c:axId val="6949738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69497324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58.005913514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58.672855822000002</c:v>
                </c:pt>
                <c:pt idx="17">
                  <c:v>57.170212972000002</c:v>
                </c:pt>
                <c:pt idx="18">
                  <c:v>58.005913514</c:v>
                </c:pt>
                <c:pt idx="19">
                  <c:v>58.803082961000001</c:v>
                </c:pt>
                <c:pt idx="20">
                  <c:v>58.343067267000002</c:v>
                </c:pt>
                <c:pt idx="21">
                  <c:v>59.016088324999998</c:v>
                </c:pt>
                <c:pt idx="22">
                  <c:v>57.263354524</c:v>
                </c:pt>
                <c:pt idx="23">
                  <c:v>58.839480100999999</c:v>
                </c:pt>
                <c:pt idx="24">
                  <c:v>54.910057258000002</c:v>
                </c:pt>
                <c:pt idx="25">
                  <c:v>56.421352777000003</c:v>
                </c:pt>
                <c:pt idx="26">
                  <c:v>56.991174751999999</c:v>
                </c:pt>
                <c:pt idx="27">
                  <c:v>58.236890977000002</c:v>
                </c:pt>
                <c:pt idx="28">
                  <c:v>58.672855822000002</c:v>
                </c:pt>
                <c:pt idx="29">
                  <c:v>57.170212972000002</c:v>
                </c:pt>
                <c:pt idx="30">
                  <c:v>58.005913514</c:v>
                </c:pt>
                <c:pt idx="31">
                  <c:v>58.803082961000001</c:v>
                </c:pt>
                <c:pt idx="32">
                  <c:v>58.343067267000002</c:v>
                </c:pt>
                <c:pt idx="33">
                  <c:v>59.016088324999998</c:v>
                </c:pt>
                <c:pt idx="34">
                  <c:v>57.263354524</c:v>
                </c:pt>
                <c:pt idx="35">
                  <c:v>58.839480100999999</c:v>
                </c:pt>
                <c:pt idx="36">
                  <c:v>54.910057258000002</c:v>
                </c:pt>
                <c:pt idx="37">
                  <c:v>56.421352777000003</c:v>
                </c:pt>
                <c:pt idx="38">
                  <c:v>56.991174751999999</c:v>
                </c:pt>
                <c:pt idx="39">
                  <c:v>58.236890977000002</c:v>
                </c:pt>
                <c:pt idx="40">
                  <c:v>58.672855822000002</c:v>
                </c:pt>
                <c:pt idx="41">
                  <c:v>57.170212972000002</c:v>
                </c:pt>
                <c:pt idx="42">
                  <c:v>58.005913514</c:v>
                </c:pt>
                <c:pt idx="43">
                  <c:v>58.803082961000001</c:v>
                </c:pt>
                <c:pt idx="44">
                  <c:v>58.343067267000002</c:v>
                </c:pt>
                <c:pt idx="45">
                  <c:v>59.016088324999998</c:v>
                </c:pt>
                <c:pt idx="46">
                  <c:v>57.263354524</c:v>
                </c:pt>
                <c:pt idx="47">
                  <c:v>58.839480100999999</c:v>
                </c:pt>
                <c:pt idx="48">
                  <c:v>54.910057258000002</c:v>
                </c:pt>
                <c:pt idx="49">
                  <c:v>56.421352777000003</c:v>
                </c:pt>
                <c:pt idx="50">
                  <c:v>56.991174751999999</c:v>
                </c:pt>
                <c:pt idx="51">
                  <c:v>58.236890977000002</c:v>
                </c:pt>
                <c:pt idx="52">
                  <c:v>58.672855822000002</c:v>
                </c:pt>
                <c:pt idx="53">
                  <c:v>57.170212972000002</c:v>
                </c:pt>
                <c:pt idx="54">
                  <c:v>58.005913514</c:v>
                </c:pt>
                <c:pt idx="55">
                  <c:v>58.803082961000001</c:v>
                </c:pt>
                <c:pt idx="56">
                  <c:v>58.343067267000002</c:v>
                </c:pt>
                <c:pt idx="57">
                  <c:v>59.016088324999998</c:v>
                </c:pt>
                <c:pt idx="58">
                  <c:v>57.263354524</c:v>
                </c:pt>
                <c:pt idx="59">
                  <c:v>58.839480100999999</c:v>
                </c:pt>
                <c:pt idx="60">
                  <c:v>54.910057258000002</c:v>
                </c:pt>
                <c:pt idx="61">
                  <c:v>56.421352777000003</c:v>
                </c:pt>
                <c:pt idx="62">
                  <c:v>56.991174751999999</c:v>
                </c:pt>
                <c:pt idx="63">
                  <c:v>58.236890977000002</c:v>
                </c:pt>
                <c:pt idx="64">
                  <c:v>58.672855822000002</c:v>
                </c:pt>
                <c:pt idx="65">
                  <c:v>57.170212972000002</c:v>
                </c:pt>
                <c:pt idx="66">
                  <c:v>58.005913514</c:v>
                </c:pt>
                <c:pt idx="67">
                  <c:v>58.803082961000001</c:v>
                </c:pt>
                <c:pt idx="68">
                  <c:v>58.343067267000002</c:v>
                </c:pt>
                <c:pt idx="69">
                  <c:v>59.016088324999998</c:v>
                </c:pt>
                <c:pt idx="70">
                  <c:v>57.263354524</c:v>
                </c:pt>
                <c:pt idx="71">
                  <c:v>58.839480100999999</c:v>
                </c:pt>
                <c:pt idx="72">
                  <c:v>54.910057258000002</c:v>
                </c:pt>
                <c:pt idx="73">
                  <c:v>56.421352777000003</c:v>
                </c:pt>
                <c:pt idx="74">
                  <c:v>56.991174751999999</c:v>
                </c:pt>
                <c:pt idx="75">
                  <c:v>58.236890977000002</c:v>
                </c:pt>
                <c:pt idx="76">
                  <c:v>58.672855822000002</c:v>
                </c:pt>
                <c:pt idx="77">
                  <c:v>57.170212972000002</c:v>
                </c:pt>
                <c:pt idx="78">
                  <c:v>58.005913514</c:v>
                </c:pt>
                <c:pt idx="79">
                  <c:v>58.803082961000001</c:v>
                </c:pt>
                <c:pt idx="80">
                  <c:v>58.343067267000002</c:v>
                </c:pt>
                <c:pt idx="81">
                  <c:v>59.016088324999998</c:v>
                </c:pt>
                <c:pt idx="82">
                  <c:v>57.263354524</c:v>
                </c:pt>
                <c:pt idx="83">
                  <c:v>58.839480100999999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10.611267078000004</c:v>
                </c:pt>
                <c:pt idx="1">
                  <c:v>8.0104858679999964</c:v>
                </c:pt>
                <c:pt idx="2">
                  <c:v>9.1135232460000068</c:v>
                </c:pt>
                <c:pt idx="3">
                  <c:v>8.4950571309999958</c:v>
                </c:pt>
                <c:pt idx="4">
                  <c:v>7.0918844050000018</c:v>
                </c:pt>
                <c:pt idx="5">
                  <c:v>8.7080130249999996</c:v>
                </c:pt>
                <c:pt idx="6">
                  <c:v>6.8040147300000058</c:v>
                </c:pt>
                <c:pt idx="7">
                  <c:v>6.9328526420000003</c:v>
                </c:pt>
                <c:pt idx="8">
                  <c:v>7.5708752509999968</c:v>
                </c:pt>
                <c:pt idx="9">
                  <c:v>5.8506383440000036</c:v>
                </c:pt>
                <c:pt idx="10">
                  <c:v>5.9059981560000026</c:v>
                </c:pt>
                <c:pt idx="11">
                  <c:v>6.5352647970000035</c:v>
                </c:pt>
                <c:pt idx="12">
                  <c:v>10.611267078000004</c:v>
                </c:pt>
                <c:pt idx="13">
                  <c:v>8.0104858679999964</c:v>
                </c:pt>
                <c:pt idx="14">
                  <c:v>9.1135232460000068</c:v>
                </c:pt>
                <c:pt idx="15">
                  <c:v>8.4950571309999958</c:v>
                </c:pt>
                <c:pt idx="16">
                  <c:v>7.0918844050000018</c:v>
                </c:pt>
                <c:pt idx="17">
                  <c:v>8.7080130249999996</c:v>
                </c:pt>
                <c:pt idx="18">
                  <c:v>6.8040147300000058</c:v>
                </c:pt>
                <c:pt idx="19">
                  <c:v>6.9328526420000003</c:v>
                </c:pt>
                <c:pt idx="20">
                  <c:v>7.5708752509999968</c:v>
                </c:pt>
                <c:pt idx="21">
                  <c:v>5.8506383440000036</c:v>
                </c:pt>
                <c:pt idx="22">
                  <c:v>5.9059981560000026</c:v>
                </c:pt>
                <c:pt idx="23">
                  <c:v>6.5352647970000035</c:v>
                </c:pt>
                <c:pt idx="24">
                  <c:v>10.611267078000004</c:v>
                </c:pt>
                <c:pt idx="25">
                  <c:v>8.0104858679999964</c:v>
                </c:pt>
                <c:pt idx="26">
                  <c:v>9.1135232460000068</c:v>
                </c:pt>
                <c:pt idx="27">
                  <c:v>8.4950571309999958</c:v>
                </c:pt>
                <c:pt idx="28">
                  <c:v>7.0918844050000018</c:v>
                </c:pt>
                <c:pt idx="29">
                  <c:v>8.7080130249999996</c:v>
                </c:pt>
                <c:pt idx="30">
                  <c:v>6.8040147300000058</c:v>
                </c:pt>
                <c:pt idx="31">
                  <c:v>6.9328526420000003</c:v>
                </c:pt>
                <c:pt idx="32">
                  <c:v>7.5708752509999968</c:v>
                </c:pt>
                <c:pt idx="33">
                  <c:v>5.8506383440000036</c:v>
                </c:pt>
                <c:pt idx="34">
                  <c:v>5.9059981560000026</c:v>
                </c:pt>
                <c:pt idx="35">
                  <c:v>6.5352647970000035</c:v>
                </c:pt>
                <c:pt idx="36">
                  <c:v>10.611267078000004</c:v>
                </c:pt>
                <c:pt idx="37">
                  <c:v>8.0104858679999964</c:v>
                </c:pt>
                <c:pt idx="38">
                  <c:v>9.1135232460000068</c:v>
                </c:pt>
                <c:pt idx="39">
                  <c:v>8.4950571309999958</c:v>
                </c:pt>
                <c:pt idx="40">
                  <c:v>7.0918844050000018</c:v>
                </c:pt>
                <c:pt idx="41">
                  <c:v>8.7080130249999996</c:v>
                </c:pt>
                <c:pt idx="42">
                  <c:v>6.8040147300000058</c:v>
                </c:pt>
                <c:pt idx="43">
                  <c:v>6.9328526420000003</c:v>
                </c:pt>
                <c:pt idx="44">
                  <c:v>7.5708752509999968</c:v>
                </c:pt>
                <c:pt idx="45">
                  <c:v>5.8506383440000036</c:v>
                </c:pt>
                <c:pt idx="46">
                  <c:v>5.9059981560000026</c:v>
                </c:pt>
                <c:pt idx="47">
                  <c:v>6.5352647970000035</c:v>
                </c:pt>
                <c:pt idx="48">
                  <c:v>10.611267078000004</c:v>
                </c:pt>
                <c:pt idx="49">
                  <c:v>8.0104858679999964</c:v>
                </c:pt>
                <c:pt idx="50">
                  <c:v>9.1135232460000068</c:v>
                </c:pt>
                <c:pt idx="51">
                  <c:v>8.4950571309999958</c:v>
                </c:pt>
                <c:pt idx="52">
                  <c:v>7.0918844050000018</c:v>
                </c:pt>
                <c:pt idx="53">
                  <c:v>8.7080130249999996</c:v>
                </c:pt>
                <c:pt idx="54">
                  <c:v>6.8040147300000058</c:v>
                </c:pt>
                <c:pt idx="55">
                  <c:v>6.9328526420000003</c:v>
                </c:pt>
                <c:pt idx="56">
                  <c:v>7.5708752509999968</c:v>
                </c:pt>
                <c:pt idx="57">
                  <c:v>5.8506383440000036</c:v>
                </c:pt>
                <c:pt idx="58">
                  <c:v>5.9059981560000026</c:v>
                </c:pt>
                <c:pt idx="59">
                  <c:v>6.5352647970000035</c:v>
                </c:pt>
                <c:pt idx="60">
                  <c:v>10.611267078000004</c:v>
                </c:pt>
                <c:pt idx="61">
                  <c:v>8.0104858679999964</c:v>
                </c:pt>
                <c:pt idx="62">
                  <c:v>9.1135232460000068</c:v>
                </c:pt>
                <c:pt idx="63">
                  <c:v>8.4950571309999958</c:v>
                </c:pt>
                <c:pt idx="64">
                  <c:v>7.0918844050000018</c:v>
                </c:pt>
                <c:pt idx="65">
                  <c:v>8.7080130249999996</c:v>
                </c:pt>
                <c:pt idx="66">
                  <c:v>6.8040147300000058</c:v>
                </c:pt>
                <c:pt idx="67">
                  <c:v>6.9328526420000003</c:v>
                </c:pt>
                <c:pt idx="68">
                  <c:v>7.5708752509999968</c:v>
                </c:pt>
                <c:pt idx="69">
                  <c:v>5.8506383440000036</c:v>
                </c:pt>
                <c:pt idx="70">
                  <c:v>5.9059981560000026</c:v>
                </c:pt>
                <c:pt idx="71">
                  <c:v>6.5352647970000035</c:v>
                </c:pt>
                <c:pt idx="72">
                  <c:v>10.611267078000004</c:v>
                </c:pt>
                <c:pt idx="73">
                  <c:v>8.0104858679999964</c:v>
                </c:pt>
                <c:pt idx="74">
                  <c:v>9.1135232460000068</c:v>
                </c:pt>
                <c:pt idx="75">
                  <c:v>8.4950571309999958</c:v>
                </c:pt>
                <c:pt idx="76">
                  <c:v>7.0918844050000018</c:v>
                </c:pt>
                <c:pt idx="77">
                  <c:v>8.7080130249999996</c:v>
                </c:pt>
                <c:pt idx="78">
                  <c:v>6.8040147300000058</c:v>
                </c:pt>
                <c:pt idx="79">
                  <c:v>6.9328526420000003</c:v>
                </c:pt>
                <c:pt idx="80">
                  <c:v>7.5708752509999968</c:v>
                </c:pt>
                <c:pt idx="81">
                  <c:v>5.8506383440000036</c:v>
                </c:pt>
                <c:pt idx="82">
                  <c:v>5.9059981560000026</c:v>
                </c:pt>
                <c:pt idx="83">
                  <c:v>6.5352647970000035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4979968"/>
        <c:axId val="694980528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58.149670939000004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56.935404536</c:v>
                </c:pt>
                <c:pt idx="13">
                  <c:v>58.801419068000001</c:v>
                </c:pt>
                <c:pt idx="14">
                  <c:v>60.542615564000002</c:v>
                </c:pt>
                <c:pt idx="15">
                  <c:v>62.795401091000002</c:v>
                </c:pt>
                <c:pt idx="16">
                  <c:v>61.727746670999998</c:v>
                </c:pt>
                <c:pt idx="17">
                  <c:v>60.677446367999998</c:v>
                </c:pt>
                <c:pt idx="18">
                  <c:v>61.148933823999997</c:v>
                </c:pt>
                <c:pt idx="19">
                  <c:v>62.685160662999998</c:v>
                </c:pt>
                <c:pt idx="20">
                  <c:v>63.409026162000004</c:v>
                </c:pt>
                <c:pt idx="21">
                  <c:v>64.258769246</c:v>
                </c:pt>
                <c:pt idx="22">
                  <c:v>62.413316565999999</c:v>
                </c:pt>
                <c:pt idx="23">
                  <c:v>65.374744898000003</c:v>
                </c:pt>
                <c:pt idx="24">
                  <c:v>63.519062712</c:v>
                </c:pt>
                <c:pt idx="25">
                  <c:v>64.431838644999999</c:v>
                </c:pt>
                <c:pt idx="26">
                  <c:v>65.550247264000006</c:v>
                </c:pt>
                <c:pt idx="27">
                  <c:v>66.731948107999997</c:v>
                </c:pt>
                <c:pt idx="28">
                  <c:v>65.764740227000004</c:v>
                </c:pt>
                <c:pt idx="29">
                  <c:v>65.878225997000001</c:v>
                </c:pt>
                <c:pt idx="30">
                  <c:v>64.809928244000005</c:v>
                </c:pt>
                <c:pt idx="31">
                  <c:v>65.735935603000001</c:v>
                </c:pt>
                <c:pt idx="32">
                  <c:v>65.913942517999999</c:v>
                </c:pt>
                <c:pt idx="33">
                  <c:v>64.866726669000002</c:v>
                </c:pt>
                <c:pt idx="34">
                  <c:v>63.169352680000003</c:v>
                </c:pt>
                <c:pt idx="35">
                  <c:v>65.338986145000007</c:v>
                </c:pt>
                <c:pt idx="36">
                  <c:v>65.521324336000006</c:v>
                </c:pt>
                <c:pt idx="37">
                  <c:v>64.283323362000004</c:v>
                </c:pt>
                <c:pt idx="38">
                  <c:v>66.104697998000006</c:v>
                </c:pt>
                <c:pt idx="39">
                  <c:v>64.956640591999999</c:v>
                </c:pt>
                <c:pt idx="40">
                  <c:v>63.681880866</c:v>
                </c:pt>
                <c:pt idx="41">
                  <c:v>63.522092163000003</c:v>
                </c:pt>
                <c:pt idx="42">
                  <c:v>63.325961835999998</c:v>
                </c:pt>
                <c:pt idx="43">
                  <c:v>63.420002770000004</c:v>
                </c:pt>
                <c:pt idx="44">
                  <c:v>62.873738932999998</c:v>
                </c:pt>
                <c:pt idx="45">
                  <c:v>60.382139191</c:v>
                </c:pt>
                <c:pt idx="46">
                  <c:v>60.105804130000003</c:v>
                </c:pt>
                <c:pt idx="47">
                  <c:v>60.459274086999997</c:v>
                </c:pt>
                <c:pt idx="48">
                  <c:v>59.711259437000002</c:v>
                </c:pt>
                <c:pt idx="49">
                  <c:v>59.456787333000001</c:v>
                </c:pt>
                <c:pt idx="50">
                  <c:v>60.290818829999999</c:v>
                </c:pt>
                <c:pt idx="51">
                  <c:v>59.907873762000001</c:v>
                </c:pt>
                <c:pt idx="52">
                  <c:v>59.355832923000001</c:v>
                </c:pt>
                <c:pt idx="53">
                  <c:v>58.370157071999998</c:v>
                </c:pt>
                <c:pt idx="54">
                  <c:v>58.005913514</c:v>
                </c:pt>
                <c:pt idx="55">
                  <c:v>60.831450724</c:v>
                </c:pt>
                <c:pt idx="56">
                  <c:v>59.576174614999999</c:v>
                </c:pt>
                <c:pt idx="57">
                  <c:v>59.781992340999999</c:v>
                </c:pt>
                <c:pt idx="58">
                  <c:v>60.560784947999998</c:v>
                </c:pt>
                <c:pt idx="59">
                  <c:v>60.997445200999998</c:v>
                </c:pt>
                <c:pt idx="60">
                  <c:v>59.483597428000003</c:v>
                </c:pt>
                <c:pt idx="61">
                  <c:v>59.989273740000002</c:v>
                </c:pt>
                <c:pt idx="62">
                  <c:v>60.213715336999996</c:v>
                </c:pt>
                <c:pt idx="63">
                  <c:v>61.043045059000001</c:v>
                </c:pt>
                <c:pt idx="64">
                  <c:v>60.472366200000003</c:v>
                </c:pt>
                <c:pt idx="65">
                  <c:v>60.013300438999998</c:v>
                </c:pt>
                <c:pt idx="66">
                  <c:v>59.938371162999999</c:v>
                </c:pt>
                <c:pt idx="67">
                  <c:v>60.546941279999999</c:v>
                </c:pt>
                <c:pt idx="68">
                  <c:v>60.778149315999997</c:v>
                </c:pt>
                <c:pt idx="69">
                  <c:v>61.017551644000001</c:v>
                </c:pt>
                <c:pt idx="70">
                  <c:v>60.230201757000003</c:v>
                </c:pt>
                <c:pt idx="71">
                  <c:v>61.816765222999997</c:v>
                </c:pt>
                <c:pt idx="72">
                  <c:v>60.542645526000001</c:v>
                </c:pt>
                <c:pt idx="73">
                  <c:v>60.845049906</c:v>
                </c:pt>
                <c:pt idx="74">
                  <c:v>61.969619915999999</c:v>
                </c:pt>
                <c:pt idx="75">
                  <c:v>62.751111977000001</c:v>
                </c:pt>
                <c:pt idx="76">
                  <c:v>61.989905520999997</c:v>
                </c:pt>
                <c:pt idx="77">
                  <c:v>61.465164581000003</c:v>
                </c:pt>
                <c:pt idx="78">
                  <c:v>61.348667767999999</c:v>
                </c:pt>
                <c:pt idx="79">
                  <c:v>61.870121343999998</c:v>
                </c:pt>
                <c:pt idx="80">
                  <c:v>62.223908461000001</c:v>
                </c:pt>
                <c:pt idx="81">
                  <c:v>62.415856079000001</c:v>
                </c:pt>
                <c:pt idx="82">
                  <c:v>61.666422627999999</c:v>
                </c:pt>
                <c:pt idx="83">
                  <c:v>63.252986094999997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4979968"/>
        <c:axId val="694980528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4981088"/>
        <c:axId val="694981648"/>
      </c:scatterChart>
      <c:dateAx>
        <c:axId val="6949799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69498052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694980528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694979968"/>
        <c:crosses val="autoZero"/>
        <c:crossBetween val="between"/>
      </c:valAx>
      <c:valAx>
        <c:axId val="694981088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694981648"/>
        <c:crosses val="max"/>
        <c:crossBetween val="midCat"/>
      </c:valAx>
      <c:valAx>
        <c:axId val="69498164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69498108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0.43584452380000016</c:v>
                </c:pt>
                <c:pt idx="1">
                  <c:v>1.5645253259999992</c:v>
                </c:pt>
                <c:pt idx="2">
                  <c:v>1.2210081024000008</c:v>
                </c:pt>
                <c:pt idx="3">
                  <c:v>0.53772004550000041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4.897947469999997E-3</c:v>
                </c:pt>
                <c:pt idx="1">
                  <c:v>-1.550408218999999E-2</c:v>
                </c:pt>
                <c:pt idx="2">
                  <c:v>6.7941643299999632E-3</c:v>
                </c:pt>
                <c:pt idx="3">
                  <c:v>6.3849125900000137E-3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8.0303169600000057E-2</c:v>
                </c:pt>
                <c:pt idx="1">
                  <c:v>6.0884391799999937E-2</c:v>
                </c:pt>
                <c:pt idx="2">
                  <c:v>0.19799357749999991</c:v>
                </c:pt>
                <c:pt idx="3">
                  <c:v>0.16520943900000007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96274000"/>
        <c:axId val="696274560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073111591569987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84062073488158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3.76687289088864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184062073488158E-2"/>
                  <c:y val="-3.76687289088863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0.52104564087000016</c:v>
                </c:pt>
                <c:pt idx="1">
                  <c:v>1.6099056356099992</c:v>
                </c:pt>
                <c:pt idx="2">
                  <c:v>1.4257958442300007</c:v>
                </c:pt>
                <c:pt idx="3">
                  <c:v>0.70931439709000044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6274000"/>
        <c:axId val="696274560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6275680"/>
        <c:axId val="696275120"/>
      </c:scatterChart>
      <c:catAx>
        <c:axId val="69627400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696274560"/>
        <c:crosses val="autoZero"/>
        <c:auto val="1"/>
        <c:lblAlgn val="ctr"/>
        <c:lblOffset val="100"/>
        <c:tickLblSkip val="1"/>
        <c:noMultiLvlLbl val="0"/>
      </c:catAx>
      <c:valAx>
        <c:axId val="696274560"/>
        <c:scaling>
          <c:orientation val="minMax"/>
          <c:max val="3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696274000"/>
        <c:crosses val="autoZero"/>
        <c:crossBetween val="between"/>
        <c:majorUnit val="0.5"/>
      </c:valAx>
      <c:valAx>
        <c:axId val="696275120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696275680"/>
        <c:crosses val="max"/>
        <c:crossBetween val="midCat"/>
      </c:valAx>
      <c:valAx>
        <c:axId val="69627568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9627512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8.8400929999999995</c:v>
                </c:pt>
                <c:pt idx="1">
                  <c:v>9.0834530000000004</c:v>
                </c:pt>
                <c:pt idx="2">
                  <c:v>9.140288</c:v>
                </c:pt>
                <c:pt idx="3">
                  <c:v>9.0847549999999995</c:v>
                </c:pt>
                <c:pt idx="4">
                  <c:v>9.1678619999999995</c:v>
                </c:pt>
                <c:pt idx="5">
                  <c:v>9.0738129999999995</c:v>
                </c:pt>
                <c:pt idx="6">
                  <c:v>9.2300550000000001</c:v>
                </c:pt>
                <c:pt idx="7">
                  <c:v>9.2435960000000001</c:v>
                </c:pt>
                <c:pt idx="8">
                  <c:v>9.4951950000000007</c:v>
                </c:pt>
                <c:pt idx="9">
                  <c:v>9.7031130000000001</c:v>
                </c:pt>
                <c:pt idx="10">
                  <c:v>10.103263</c:v>
                </c:pt>
                <c:pt idx="11">
                  <c:v>10.040424</c:v>
                </c:pt>
                <c:pt idx="12">
                  <c:v>9.9945590000000006</c:v>
                </c:pt>
                <c:pt idx="13">
                  <c:v>10.248239</c:v>
                </c:pt>
                <c:pt idx="14">
                  <c:v>10.461342999999999</c:v>
                </c:pt>
                <c:pt idx="15">
                  <c:v>10.475008000000001</c:v>
                </c:pt>
                <c:pt idx="16">
                  <c:v>10.463893000000001</c:v>
                </c:pt>
                <c:pt idx="17">
                  <c:v>10.672361</c:v>
                </c:pt>
                <c:pt idx="18">
                  <c:v>10.935972</c:v>
                </c:pt>
                <c:pt idx="19">
                  <c:v>11.324999999999999</c:v>
                </c:pt>
                <c:pt idx="20">
                  <c:v>11.470452</c:v>
                </c:pt>
                <c:pt idx="21">
                  <c:v>11.558954999999999</c:v>
                </c:pt>
                <c:pt idx="22">
                  <c:v>11.926073000000001</c:v>
                </c:pt>
                <c:pt idx="23">
                  <c:v>11.961048</c:v>
                </c:pt>
                <c:pt idx="24">
                  <c:v>11.870730999999999</c:v>
                </c:pt>
                <c:pt idx="25">
                  <c:v>11.754250121</c:v>
                </c:pt>
                <c:pt idx="26">
                  <c:v>12.078960534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12.078960534</c:v>
                </c:pt>
                <c:pt idx="27">
                  <c:v>12.27055</c:v>
                </c:pt>
                <c:pt idx="28">
                  <c:v>12.389250000000001</c:v>
                </c:pt>
                <c:pt idx="29">
                  <c:v>12.4337</c:v>
                </c:pt>
                <c:pt idx="30">
                  <c:v>12.47686</c:v>
                </c:pt>
                <c:pt idx="31">
                  <c:v>12.53628</c:v>
                </c:pt>
                <c:pt idx="32">
                  <c:v>12.51454</c:v>
                </c:pt>
                <c:pt idx="33">
                  <c:v>12.678900000000001</c:v>
                </c:pt>
                <c:pt idx="34">
                  <c:v>12.79434</c:v>
                </c:pt>
                <c:pt idx="35">
                  <c:v>12.80429</c:v>
                </c:pt>
                <c:pt idx="36">
                  <c:v>12.870039999999999</c:v>
                </c:pt>
                <c:pt idx="37">
                  <c:v>12.92205</c:v>
                </c:pt>
                <c:pt idx="38">
                  <c:v>12.99118</c:v>
                </c:pt>
                <c:pt idx="39">
                  <c:v>13.05139</c:v>
                </c:pt>
                <c:pt idx="40">
                  <c:v>13.118169999999999</c:v>
                </c:pt>
                <c:pt idx="41">
                  <c:v>13.06818</c:v>
                </c:pt>
                <c:pt idx="42">
                  <c:v>13.043089999999999</c:v>
                </c:pt>
                <c:pt idx="43">
                  <c:v>13.097569999999999</c:v>
                </c:pt>
                <c:pt idx="44">
                  <c:v>13.080249999999999</c:v>
                </c:pt>
                <c:pt idx="45">
                  <c:v>13.220319999999999</c:v>
                </c:pt>
                <c:pt idx="46">
                  <c:v>13.340529999999999</c:v>
                </c:pt>
                <c:pt idx="47">
                  <c:v>13.35167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9.3504924999999997</c:v>
                </c:pt>
                <c:pt idx="2">
                  <c:v>9.3504924999999997</c:v>
                </c:pt>
                <c:pt idx="3">
                  <c:v>9.3504924999999997</c:v>
                </c:pt>
                <c:pt idx="4">
                  <c:v>9.3504924999999997</c:v>
                </c:pt>
                <c:pt idx="5">
                  <c:v>9.3504924999999997</c:v>
                </c:pt>
                <c:pt idx="6">
                  <c:v>9.3504924999999997</c:v>
                </c:pt>
                <c:pt idx="7">
                  <c:v>9.3504924999999997</c:v>
                </c:pt>
                <c:pt idx="8">
                  <c:v>9.3504924999999997</c:v>
                </c:pt>
                <c:pt idx="9">
                  <c:v>9.3504924999999997</c:v>
                </c:pt>
                <c:pt idx="10">
                  <c:v>9.3504924999999997</c:v>
                </c:pt>
                <c:pt idx="13">
                  <c:v>10.957741916666665</c:v>
                </c:pt>
                <c:pt idx="14">
                  <c:v>10.957741916666665</c:v>
                </c:pt>
                <c:pt idx="15">
                  <c:v>10.957741916666665</c:v>
                </c:pt>
                <c:pt idx="16">
                  <c:v>10.957741916666665</c:v>
                </c:pt>
                <c:pt idx="17">
                  <c:v>10.957741916666665</c:v>
                </c:pt>
                <c:pt idx="18">
                  <c:v>10.957741916666665</c:v>
                </c:pt>
                <c:pt idx="19">
                  <c:v>10.957741916666665</c:v>
                </c:pt>
                <c:pt idx="20">
                  <c:v>10.957741916666665</c:v>
                </c:pt>
                <c:pt idx="21">
                  <c:v>10.957741916666665</c:v>
                </c:pt>
                <c:pt idx="22">
                  <c:v>10.957741916666665</c:v>
                </c:pt>
                <c:pt idx="25">
                  <c:v>12.383554304583335</c:v>
                </c:pt>
                <c:pt idx="26">
                  <c:v>12.383554304583335</c:v>
                </c:pt>
                <c:pt idx="27">
                  <c:v>12.383554304583335</c:v>
                </c:pt>
                <c:pt idx="28">
                  <c:v>12.383554304583335</c:v>
                </c:pt>
                <c:pt idx="29">
                  <c:v>12.383554304583335</c:v>
                </c:pt>
                <c:pt idx="30">
                  <c:v>12.383554304583335</c:v>
                </c:pt>
                <c:pt idx="31">
                  <c:v>12.383554304583335</c:v>
                </c:pt>
                <c:pt idx="32">
                  <c:v>12.383554304583335</c:v>
                </c:pt>
                <c:pt idx="33">
                  <c:v>12.383554304583335</c:v>
                </c:pt>
                <c:pt idx="34">
                  <c:v>12.383554304583335</c:v>
                </c:pt>
                <c:pt idx="37">
                  <c:v>13.096203333333333</c:v>
                </c:pt>
                <c:pt idx="38">
                  <c:v>13.096203333333333</c:v>
                </c:pt>
                <c:pt idx="39">
                  <c:v>13.096203333333333</c:v>
                </c:pt>
                <c:pt idx="40">
                  <c:v>13.096203333333333</c:v>
                </c:pt>
                <c:pt idx="41">
                  <c:v>13.096203333333333</c:v>
                </c:pt>
                <c:pt idx="42">
                  <c:v>13.096203333333333</c:v>
                </c:pt>
                <c:pt idx="43">
                  <c:v>13.096203333333333</c:v>
                </c:pt>
                <c:pt idx="44">
                  <c:v>13.096203333333333</c:v>
                </c:pt>
                <c:pt idx="45">
                  <c:v>13.096203333333333</c:v>
                </c:pt>
                <c:pt idx="46">
                  <c:v>13.096203333333333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6279600"/>
        <c:axId val="696280160"/>
      </c:lineChart>
      <c:catAx>
        <c:axId val="696279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69628016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6962801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696279600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365.46</c:v>
                </c:pt>
                <c:pt idx="29">
                  <c:v>354.30500000000001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356.72899999999998</c:v>
                </c:pt>
                <c:pt idx="35">
                  <c:v>360.86500000000001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365.46</c:v>
                </c:pt>
                <c:pt idx="41">
                  <c:v>354.30500000000001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356.72899999999998</c:v>
                </c:pt>
                <c:pt idx="47">
                  <c:v>360.86500000000001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365.46</c:v>
                </c:pt>
                <c:pt idx="53">
                  <c:v>354.30500000000001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356.72899999999998</c:v>
                </c:pt>
                <c:pt idx="59">
                  <c:v>360.86500000000001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365.46</c:v>
                </c:pt>
                <c:pt idx="65">
                  <c:v>354.30500000000001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356.72899999999998</c:v>
                </c:pt>
                <c:pt idx="71">
                  <c:v>360.86500000000001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365.46</c:v>
                </c:pt>
                <c:pt idx="77">
                  <c:v>354.30500000000001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356.72899999999998</c:v>
                </c:pt>
                <c:pt idx="83">
                  <c:v>360.86500000000001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151.34800000000001</c:v>
                </c:pt>
                <c:pt idx="5">
                  <c:v>147.25200000000001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134.005</c:v>
                </c:pt>
                <c:pt idx="11">
                  <c:v>123.75700000000001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151.34800000000001</c:v>
                </c:pt>
                <c:pt idx="17">
                  <c:v>147.25200000000001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134.005</c:v>
                </c:pt>
                <c:pt idx="23">
                  <c:v>123.75700000000001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151.34800000000001</c:v>
                </c:pt>
                <c:pt idx="29">
                  <c:v>147.25200000000001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134.005</c:v>
                </c:pt>
                <c:pt idx="35">
                  <c:v>123.75700000000001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151.34800000000001</c:v>
                </c:pt>
                <c:pt idx="41">
                  <c:v>147.25200000000001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134.005</c:v>
                </c:pt>
                <c:pt idx="47">
                  <c:v>123.75700000000001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151.34800000000001</c:v>
                </c:pt>
                <c:pt idx="53">
                  <c:v>147.25200000000001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134.005</c:v>
                </c:pt>
                <c:pt idx="59">
                  <c:v>123.75700000000001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151.34800000000001</c:v>
                </c:pt>
                <c:pt idx="65">
                  <c:v>147.25200000000001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134.005</c:v>
                </c:pt>
                <c:pt idx="71">
                  <c:v>123.75700000000001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151.34800000000001</c:v>
                </c:pt>
                <c:pt idx="77">
                  <c:v>147.25200000000001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134.005</c:v>
                </c:pt>
                <c:pt idx="83">
                  <c:v>123.75700000000001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6285200"/>
        <c:axId val="696285760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389.21300000000002</c:v>
                </c:pt>
                <c:pt idx="13">
                  <c:v>415.31299999999999</c:v>
                </c:pt>
                <c:pt idx="14">
                  <c:v>443.2</c:v>
                </c:pt>
                <c:pt idx="15">
                  <c:v>452.71300000000002</c:v>
                </c:pt>
                <c:pt idx="16">
                  <c:v>448.96100000000001</c:v>
                </c:pt>
                <c:pt idx="17">
                  <c:v>438.81</c:v>
                </c:pt>
                <c:pt idx="18">
                  <c:v>424.80900000000003</c:v>
                </c:pt>
                <c:pt idx="19">
                  <c:v>425.85300000000001</c:v>
                </c:pt>
                <c:pt idx="20">
                  <c:v>429.12900000000002</c:v>
                </c:pt>
                <c:pt idx="21">
                  <c:v>455.21300000000002</c:v>
                </c:pt>
                <c:pt idx="22">
                  <c:v>455.99400000000003</c:v>
                </c:pt>
                <c:pt idx="23">
                  <c:v>449.22</c:v>
                </c:pt>
                <c:pt idx="24">
                  <c:v>471.767</c:v>
                </c:pt>
                <c:pt idx="25">
                  <c:v>492.15300000000002</c:v>
                </c:pt>
                <c:pt idx="26">
                  <c:v>504.81099999999998</c:v>
                </c:pt>
                <c:pt idx="27">
                  <c:v>509.32299999999998</c:v>
                </c:pt>
                <c:pt idx="28">
                  <c:v>511.86099999999999</c:v>
                </c:pt>
                <c:pt idx="29">
                  <c:v>500.85700000000003</c:v>
                </c:pt>
                <c:pt idx="30">
                  <c:v>493.45800000000003</c:v>
                </c:pt>
                <c:pt idx="31">
                  <c:v>486.67500000000001</c:v>
                </c:pt>
                <c:pt idx="32">
                  <c:v>471.53699999999998</c:v>
                </c:pt>
                <c:pt idx="33">
                  <c:v>491.20299999999997</c:v>
                </c:pt>
                <c:pt idx="34">
                  <c:v>490.73399999999998</c:v>
                </c:pt>
                <c:pt idx="35">
                  <c:v>484.62200000000001</c:v>
                </c:pt>
                <c:pt idx="36">
                  <c:v>506.798</c:v>
                </c:pt>
                <c:pt idx="37">
                  <c:v>525.41899999999998</c:v>
                </c:pt>
                <c:pt idx="38">
                  <c:v>538.59500000000003</c:v>
                </c:pt>
                <c:pt idx="39">
                  <c:v>524.28599999999994</c:v>
                </c:pt>
                <c:pt idx="40">
                  <c:v>516.80799999999999</c:v>
                </c:pt>
                <c:pt idx="41">
                  <c:v>501.55700000000002</c:v>
                </c:pt>
                <c:pt idx="42">
                  <c:v>483.411</c:v>
                </c:pt>
                <c:pt idx="43">
                  <c:v>459.98200000000003</c:v>
                </c:pt>
                <c:pt idx="44">
                  <c:v>469.58800000000002</c:v>
                </c:pt>
                <c:pt idx="45">
                  <c:v>459.73099999999999</c:v>
                </c:pt>
                <c:pt idx="46">
                  <c:v>453.05399999999997</c:v>
                </c:pt>
                <c:pt idx="47">
                  <c:v>421.64600000000002</c:v>
                </c:pt>
                <c:pt idx="48">
                  <c:v>419.90199999999999</c:v>
                </c:pt>
                <c:pt idx="49">
                  <c:v>423.52</c:v>
                </c:pt>
                <c:pt idx="50">
                  <c:v>423.44799999999998</c:v>
                </c:pt>
                <c:pt idx="51">
                  <c:v>435.05700000000002</c:v>
                </c:pt>
                <c:pt idx="52">
                  <c:v>433.27699999999999</c:v>
                </c:pt>
                <c:pt idx="53">
                  <c:v>414.83699999999999</c:v>
                </c:pt>
                <c:pt idx="54">
                  <c:v>409.32499999999999</c:v>
                </c:pt>
                <c:pt idx="55">
                  <c:v>406.85399999999998</c:v>
                </c:pt>
                <c:pt idx="56">
                  <c:v>416.14100000000002</c:v>
                </c:pt>
                <c:pt idx="57">
                  <c:v>432.459</c:v>
                </c:pt>
                <c:pt idx="58">
                  <c:v>448.60700000000003</c:v>
                </c:pt>
                <c:pt idx="59">
                  <c:v>441.79399999999998</c:v>
                </c:pt>
                <c:pt idx="60">
                  <c:v>448.80399999999997</c:v>
                </c:pt>
                <c:pt idx="61">
                  <c:v>452.93400000000003</c:v>
                </c:pt>
                <c:pt idx="62">
                  <c:v>451.39974516000001</c:v>
                </c:pt>
                <c:pt idx="63">
                  <c:v>459.40539999999999</c:v>
                </c:pt>
                <c:pt idx="64">
                  <c:v>466.65499999999997</c:v>
                </c:pt>
                <c:pt idx="65">
                  <c:v>458.47660000000002</c:v>
                </c:pt>
                <c:pt idx="66">
                  <c:v>451.0188</c:v>
                </c:pt>
                <c:pt idx="67">
                  <c:v>450.26960000000003</c:v>
                </c:pt>
                <c:pt idx="68">
                  <c:v>454.6592</c:v>
                </c:pt>
                <c:pt idx="69">
                  <c:v>470.13310000000001</c:v>
                </c:pt>
                <c:pt idx="70">
                  <c:v>472.72770000000003</c:v>
                </c:pt>
                <c:pt idx="71">
                  <c:v>466.50310000000002</c:v>
                </c:pt>
                <c:pt idx="72">
                  <c:v>473.33600000000001</c:v>
                </c:pt>
                <c:pt idx="73">
                  <c:v>484.47579999999999</c:v>
                </c:pt>
                <c:pt idx="74">
                  <c:v>497.77499999999998</c:v>
                </c:pt>
                <c:pt idx="75">
                  <c:v>500.762</c:v>
                </c:pt>
                <c:pt idx="76">
                  <c:v>503.2396</c:v>
                </c:pt>
                <c:pt idx="77">
                  <c:v>490.24599999999998</c:v>
                </c:pt>
                <c:pt idx="78">
                  <c:v>478.5598</c:v>
                </c:pt>
                <c:pt idx="79">
                  <c:v>475.61509999999998</c:v>
                </c:pt>
                <c:pt idx="80">
                  <c:v>476.61759999999998</c:v>
                </c:pt>
                <c:pt idx="81">
                  <c:v>491.07940000000002</c:v>
                </c:pt>
                <c:pt idx="82">
                  <c:v>492.59769999999997</c:v>
                </c:pt>
                <c:pt idx="83">
                  <c:v>484.15429999999998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6285200"/>
        <c:axId val="696285760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6286320"/>
        <c:axId val="696286880"/>
      </c:scatterChart>
      <c:dateAx>
        <c:axId val="69628520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69628576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696285760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696285200"/>
        <c:crosses val="autoZero"/>
        <c:crossBetween val="between"/>
        <c:majorUnit val="25"/>
      </c:valAx>
      <c:valAx>
        <c:axId val="69628632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696286880"/>
        <c:crosses val="max"/>
        <c:crossBetween val="midCat"/>
      </c:valAx>
      <c:valAx>
        <c:axId val="6962868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69628632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0.52104564090000061</c:v>
                </c:pt>
                <c:pt idx="1">
                  <c:v>1.6099056360000006</c:v>
                </c:pt>
                <c:pt idx="2">
                  <c:v>1.4257943529999988</c:v>
                </c:pt>
                <c:pt idx="3">
                  <c:v>0.70931544899999999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0.27357358529999987</c:v>
                </c:pt>
                <c:pt idx="1">
                  <c:v>0.5663697972999997</c:v>
                </c:pt>
                <c:pt idx="2">
                  <c:v>0.5825401786000004</c:v>
                </c:pt>
                <c:pt idx="3">
                  <c:v>0.35593020650000007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3.8971538369999892E-2</c:v>
                </c:pt>
                <c:pt idx="1">
                  <c:v>2.3529761680000039E-2</c:v>
                </c:pt>
                <c:pt idx="2">
                  <c:v>2.5677591900000463E-3</c:v>
                </c:pt>
                <c:pt idx="3">
                  <c:v>2.3073085900000095E-2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604467536"/>
        <c:axId val="604468096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1099445902595509E-2"/>
                  <c:y val="-4.43535183102112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988116068824734E-2"/>
                  <c:y val="-4.03852643419573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0.83359076457000036</c:v>
                </c:pt>
                <c:pt idx="1">
                  <c:v>2.1998051949800002</c:v>
                </c:pt>
                <c:pt idx="2">
                  <c:v>2.0109022907899994</c:v>
                </c:pt>
                <c:pt idx="3">
                  <c:v>1.0883187414000002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467536"/>
        <c:axId val="604468096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4469216"/>
        <c:axId val="604468656"/>
      </c:scatterChart>
      <c:catAx>
        <c:axId val="6044675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604468096"/>
        <c:crosses val="autoZero"/>
        <c:auto val="1"/>
        <c:lblAlgn val="ctr"/>
        <c:lblOffset val="100"/>
        <c:tickLblSkip val="1"/>
        <c:noMultiLvlLbl val="0"/>
      </c:catAx>
      <c:valAx>
        <c:axId val="604468096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604467536"/>
        <c:crosses val="autoZero"/>
        <c:crossBetween val="between"/>
        <c:majorUnit val="1"/>
        <c:minorUnit val="0.5"/>
      </c:valAx>
      <c:valAx>
        <c:axId val="604468656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604469216"/>
        <c:crosses val="max"/>
        <c:crossBetween val="midCat"/>
      </c:valAx>
      <c:valAx>
        <c:axId val="604469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446865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13.419108</c:v>
                </c:pt>
                <c:pt idx="1">
                  <c:v>13.886905</c:v>
                </c:pt>
                <c:pt idx="2">
                  <c:v>14.002295</c:v>
                </c:pt>
                <c:pt idx="3">
                  <c:v>13.906537999999999</c:v>
                </c:pt>
                <c:pt idx="4">
                  <c:v>14.115068000000001</c:v>
                </c:pt>
                <c:pt idx="5">
                  <c:v>14.068187</c:v>
                </c:pt>
                <c:pt idx="6">
                  <c:v>14.242308</c:v>
                </c:pt>
                <c:pt idx="7">
                  <c:v>14.224826999999999</c:v>
                </c:pt>
                <c:pt idx="8">
                  <c:v>14.402293</c:v>
                </c:pt>
                <c:pt idx="9">
                  <c:v>14.93272</c:v>
                </c:pt>
                <c:pt idx="10">
                  <c:v>15.471607000000001</c:v>
                </c:pt>
                <c:pt idx="11">
                  <c:v>15.245333</c:v>
                </c:pt>
                <c:pt idx="12">
                  <c:v>15.018359</c:v>
                </c:pt>
                <c:pt idx="13">
                  <c:v>15.487536</c:v>
                </c:pt>
                <c:pt idx="14">
                  <c:v>15.836328999999999</c:v>
                </c:pt>
                <c:pt idx="15">
                  <c:v>15.928782999999999</c:v>
                </c:pt>
                <c:pt idx="16">
                  <c:v>16.002206000000001</c:v>
                </c:pt>
                <c:pt idx="17">
                  <c:v>16.250122000000001</c:v>
                </c:pt>
                <c:pt idx="18">
                  <c:v>16.614927000000002</c:v>
                </c:pt>
                <c:pt idx="19">
                  <c:v>17.176738</c:v>
                </c:pt>
                <c:pt idx="20">
                  <c:v>17.308067000000001</c:v>
                </c:pt>
                <c:pt idx="21">
                  <c:v>17.353127000000001</c:v>
                </c:pt>
                <c:pt idx="22">
                  <c:v>17.730858000000001</c:v>
                </c:pt>
                <c:pt idx="23">
                  <c:v>17.658759</c:v>
                </c:pt>
                <c:pt idx="24">
                  <c:v>17.603086000000001</c:v>
                </c:pt>
                <c:pt idx="25">
                  <c:v>17.628904935000001</c:v>
                </c:pt>
                <c:pt idx="26">
                  <c:v>18.006514897999999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18.006514897999999</c:v>
                </c:pt>
                <c:pt idx="27">
                  <c:v>18.875699999999998</c:v>
                </c:pt>
                <c:pt idx="28">
                  <c:v>19.008769999999998</c:v>
                </c:pt>
                <c:pt idx="29">
                  <c:v>19.057020000000001</c:v>
                </c:pt>
                <c:pt idx="30">
                  <c:v>19.13954</c:v>
                </c:pt>
                <c:pt idx="31">
                  <c:v>19.370200000000001</c:v>
                </c:pt>
                <c:pt idx="32">
                  <c:v>19.447620000000001</c:v>
                </c:pt>
                <c:pt idx="33">
                  <c:v>19.67698</c:v>
                </c:pt>
                <c:pt idx="34">
                  <c:v>19.858460000000001</c:v>
                </c:pt>
                <c:pt idx="35">
                  <c:v>19.799019999999999</c:v>
                </c:pt>
                <c:pt idx="36">
                  <c:v>19.8155</c:v>
                </c:pt>
                <c:pt idx="37">
                  <c:v>19.793199999999999</c:v>
                </c:pt>
                <c:pt idx="38">
                  <c:v>20.01219</c:v>
                </c:pt>
                <c:pt idx="39">
                  <c:v>20.07939</c:v>
                </c:pt>
                <c:pt idx="40">
                  <c:v>20.20252</c:v>
                </c:pt>
                <c:pt idx="41">
                  <c:v>20.212499999999999</c:v>
                </c:pt>
                <c:pt idx="42">
                  <c:v>20.14931</c:v>
                </c:pt>
                <c:pt idx="43">
                  <c:v>20.276050000000001</c:v>
                </c:pt>
                <c:pt idx="44">
                  <c:v>20.301729999999999</c:v>
                </c:pt>
                <c:pt idx="45">
                  <c:v>20.432480000000002</c:v>
                </c:pt>
                <c:pt idx="46">
                  <c:v>20.614149999999999</c:v>
                </c:pt>
                <c:pt idx="47">
                  <c:v>20.525189999999998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14.326432416666664</c:v>
                </c:pt>
                <c:pt idx="2">
                  <c:v>14.326432416666664</c:v>
                </c:pt>
                <c:pt idx="3">
                  <c:v>14.326432416666664</c:v>
                </c:pt>
                <c:pt idx="4">
                  <c:v>14.326432416666664</c:v>
                </c:pt>
                <c:pt idx="5">
                  <c:v>14.326432416666664</c:v>
                </c:pt>
                <c:pt idx="6">
                  <c:v>14.326432416666664</c:v>
                </c:pt>
                <c:pt idx="7">
                  <c:v>14.326432416666664</c:v>
                </c:pt>
                <c:pt idx="8">
                  <c:v>14.326432416666664</c:v>
                </c:pt>
                <c:pt idx="9">
                  <c:v>14.326432416666664</c:v>
                </c:pt>
                <c:pt idx="10">
                  <c:v>14.326432416666664</c:v>
                </c:pt>
                <c:pt idx="13">
                  <c:v>16.530484250000001</c:v>
                </c:pt>
                <c:pt idx="14">
                  <c:v>16.530484250000001</c:v>
                </c:pt>
                <c:pt idx="15">
                  <c:v>16.530484250000001</c:v>
                </c:pt>
                <c:pt idx="16">
                  <c:v>16.530484250000001</c:v>
                </c:pt>
                <c:pt idx="17">
                  <c:v>16.530484250000001</c:v>
                </c:pt>
                <c:pt idx="18">
                  <c:v>16.530484250000001</c:v>
                </c:pt>
                <c:pt idx="19">
                  <c:v>16.530484250000001</c:v>
                </c:pt>
                <c:pt idx="20">
                  <c:v>16.530484250000001</c:v>
                </c:pt>
                <c:pt idx="21">
                  <c:v>16.530484250000001</c:v>
                </c:pt>
                <c:pt idx="22">
                  <c:v>16.530484250000001</c:v>
                </c:pt>
                <c:pt idx="25">
                  <c:v>18.955984652750004</c:v>
                </c:pt>
                <c:pt idx="26">
                  <c:v>18.955984652750004</c:v>
                </c:pt>
                <c:pt idx="27">
                  <c:v>18.955984652750004</c:v>
                </c:pt>
                <c:pt idx="28">
                  <c:v>18.955984652750004</c:v>
                </c:pt>
                <c:pt idx="29">
                  <c:v>18.955984652750004</c:v>
                </c:pt>
                <c:pt idx="30">
                  <c:v>18.955984652750004</c:v>
                </c:pt>
                <c:pt idx="31">
                  <c:v>18.955984652750004</c:v>
                </c:pt>
                <c:pt idx="32">
                  <c:v>18.955984652750004</c:v>
                </c:pt>
                <c:pt idx="33">
                  <c:v>18.955984652750004</c:v>
                </c:pt>
                <c:pt idx="34">
                  <c:v>18.955984652750004</c:v>
                </c:pt>
                <c:pt idx="37">
                  <c:v>20.201184166666668</c:v>
                </c:pt>
                <c:pt idx="38">
                  <c:v>20.201184166666668</c:v>
                </c:pt>
                <c:pt idx="39">
                  <c:v>20.201184166666668</c:v>
                </c:pt>
                <c:pt idx="40">
                  <c:v>20.201184166666668</c:v>
                </c:pt>
                <c:pt idx="41">
                  <c:v>20.201184166666668</c:v>
                </c:pt>
                <c:pt idx="42">
                  <c:v>20.201184166666668</c:v>
                </c:pt>
                <c:pt idx="43">
                  <c:v>20.201184166666668</c:v>
                </c:pt>
                <c:pt idx="44">
                  <c:v>20.201184166666668</c:v>
                </c:pt>
                <c:pt idx="45">
                  <c:v>20.201184166666668</c:v>
                </c:pt>
                <c:pt idx="46">
                  <c:v>20.201184166666668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2894752"/>
        <c:axId val="742895312"/>
      </c:lineChart>
      <c:catAx>
        <c:axId val="742894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28953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742895312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289475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9.4534822999996493E-3</c:v>
                </c:pt>
                <c:pt idx="1">
                  <c:v>-7.3143397000006161E-3</c:v>
                </c:pt>
                <c:pt idx="2">
                  <c:v>1.5796841100000236E-2</c:v>
                </c:pt>
                <c:pt idx="3">
                  <c:v>4.3112497200000988E-2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6.7947792700000065E-2</c:v>
                </c:pt>
                <c:pt idx="1">
                  <c:v>2.8784895900000107E-2</c:v>
                </c:pt>
                <c:pt idx="2">
                  <c:v>7.1801002699999783E-2</c:v>
                </c:pt>
                <c:pt idx="3">
                  <c:v>2.5799407000000052E-2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5.4936083999999941E-2</c:v>
                </c:pt>
                <c:pt idx="1">
                  <c:v>0.20138427130000025</c:v>
                </c:pt>
                <c:pt idx="2">
                  <c:v>2.6007460199999777E-2</c:v>
                </c:pt>
                <c:pt idx="3">
                  <c:v>3.7026039699999735E-2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3.1442836700001919E-2</c:v>
                </c:pt>
                <c:pt idx="1">
                  <c:v>-7.1758103899998815E-2</c:v>
                </c:pt>
                <c:pt idx="2">
                  <c:v>1.7736286699999937E-2</c:v>
                </c:pt>
                <c:pt idx="3">
                  <c:v>2.0555955399998993E-2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0.10670164729999998</c:v>
                </c:pt>
                <c:pt idx="1">
                  <c:v>0.3440570164000003</c:v>
                </c:pt>
                <c:pt idx="2">
                  <c:v>0.22724991729999999</c:v>
                </c:pt>
                <c:pt idx="3">
                  <c:v>0.12255019769999986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42902592"/>
        <c:axId val="742903152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558E-2"/>
                  <c:y val="-4.83217722784652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0.27048184300000155</c:v>
                </c:pt>
                <c:pt idx="1">
                  <c:v>0.49515374000000123</c:v>
                </c:pt>
                <c:pt idx="2">
                  <c:v>0.35859150799999973</c:v>
                </c:pt>
                <c:pt idx="3">
                  <c:v>0.24904409699999963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2902592"/>
        <c:axId val="742903152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2904272"/>
        <c:axId val="742903712"/>
      </c:scatterChart>
      <c:catAx>
        <c:axId val="74290259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2903152"/>
        <c:crosses val="autoZero"/>
        <c:auto val="1"/>
        <c:lblAlgn val="ctr"/>
        <c:lblOffset val="100"/>
        <c:tickLblSkip val="1"/>
        <c:noMultiLvlLbl val="0"/>
      </c:catAx>
      <c:valAx>
        <c:axId val="742903152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2902592"/>
        <c:crosses val="autoZero"/>
        <c:crossBetween val="between"/>
        <c:majorUnit val="0.25"/>
      </c:valAx>
      <c:valAx>
        <c:axId val="742903712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742904272"/>
        <c:crosses val="max"/>
        <c:crossBetween val="midCat"/>
        <c:majorUnit val="0.25"/>
      </c:valAx>
      <c:valAx>
        <c:axId val="742904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290371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19.322835999999999</c:v>
                </c:pt>
                <c:pt idx="1">
                  <c:v>19.190398999999999</c:v>
                </c:pt>
                <c:pt idx="2">
                  <c:v>20.060120999999999</c:v>
                </c:pt>
                <c:pt idx="3">
                  <c:v>19.595317000000001</c:v>
                </c:pt>
                <c:pt idx="4">
                  <c:v>20.066234999999999</c:v>
                </c:pt>
                <c:pt idx="5">
                  <c:v>20.561236000000001</c:v>
                </c:pt>
                <c:pt idx="6">
                  <c:v>20.118914</c:v>
                </c:pt>
                <c:pt idx="7">
                  <c:v>20.251183999999999</c:v>
                </c:pt>
                <c:pt idx="8">
                  <c:v>19.640605000000001</c:v>
                </c:pt>
                <c:pt idx="9">
                  <c:v>19.989643999999998</c:v>
                </c:pt>
                <c:pt idx="10">
                  <c:v>20.307230000000001</c:v>
                </c:pt>
                <c:pt idx="11">
                  <c:v>20.323447000000002</c:v>
                </c:pt>
                <c:pt idx="12">
                  <c:v>20.461323</c:v>
                </c:pt>
                <c:pt idx="13">
                  <c:v>19.619446</c:v>
                </c:pt>
                <c:pt idx="14">
                  <c:v>20.573001999999999</c:v>
                </c:pt>
                <c:pt idx="15">
                  <c:v>19.940937000000002</c:v>
                </c:pt>
                <c:pt idx="16">
                  <c:v>20.356517</c:v>
                </c:pt>
                <c:pt idx="17">
                  <c:v>20.705323</c:v>
                </c:pt>
                <c:pt idx="18">
                  <c:v>20.621328999999999</c:v>
                </c:pt>
                <c:pt idx="19">
                  <c:v>21.302289999999999</c:v>
                </c:pt>
                <c:pt idx="20">
                  <c:v>19.951416999999999</c:v>
                </c:pt>
                <c:pt idx="21">
                  <c:v>20.77356</c:v>
                </c:pt>
                <c:pt idx="22">
                  <c:v>20.548012</c:v>
                </c:pt>
                <c:pt idx="23">
                  <c:v>20.479158999999999</c:v>
                </c:pt>
                <c:pt idx="24">
                  <c:v>20.452116</c:v>
                </c:pt>
                <c:pt idx="25">
                  <c:v>20.391911400000001</c:v>
                </c:pt>
                <c:pt idx="26">
                  <c:v>20.387023325000001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20.387023325000001</c:v>
                </c:pt>
                <c:pt idx="27">
                  <c:v>20.514420000000001</c:v>
                </c:pt>
                <c:pt idx="28">
                  <c:v>20.659120000000001</c:v>
                </c:pt>
                <c:pt idx="29">
                  <c:v>20.992899999999999</c:v>
                </c:pt>
                <c:pt idx="30">
                  <c:v>21.17811</c:v>
                </c:pt>
                <c:pt idx="31">
                  <c:v>21.354019999999998</c:v>
                </c:pt>
                <c:pt idx="32">
                  <c:v>20.79053</c:v>
                </c:pt>
                <c:pt idx="33">
                  <c:v>20.931640000000002</c:v>
                </c:pt>
                <c:pt idx="34">
                  <c:v>20.866099999999999</c:v>
                </c:pt>
                <c:pt idx="35">
                  <c:v>21.176410000000001</c:v>
                </c:pt>
                <c:pt idx="36">
                  <c:v>20.76867</c:v>
                </c:pt>
                <c:pt idx="37">
                  <c:v>20.578779999999998</c:v>
                </c:pt>
                <c:pt idx="38">
                  <c:v>21.00591</c:v>
                </c:pt>
                <c:pt idx="39">
                  <c:v>20.789490000000001</c:v>
                </c:pt>
                <c:pt idx="40">
                  <c:v>20.88869</c:v>
                </c:pt>
                <c:pt idx="41">
                  <c:v>21.302389999999999</c:v>
                </c:pt>
                <c:pt idx="42">
                  <c:v>21.478010000000001</c:v>
                </c:pt>
                <c:pt idx="43">
                  <c:v>21.587250000000001</c:v>
                </c:pt>
                <c:pt idx="44">
                  <c:v>21.064920000000001</c:v>
                </c:pt>
                <c:pt idx="45">
                  <c:v>21.037420000000001</c:v>
                </c:pt>
                <c:pt idx="46">
                  <c:v>20.961400000000001</c:v>
                </c:pt>
                <c:pt idx="47">
                  <c:v>21.228069999999999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19.952264</c:v>
                </c:pt>
                <c:pt idx="3">
                  <c:v>19.952264</c:v>
                </c:pt>
                <c:pt idx="4">
                  <c:v>19.952264</c:v>
                </c:pt>
                <c:pt idx="5">
                  <c:v>19.952264</c:v>
                </c:pt>
                <c:pt idx="6">
                  <c:v>19.952264</c:v>
                </c:pt>
                <c:pt idx="7">
                  <c:v>19.952264</c:v>
                </c:pt>
                <c:pt idx="8">
                  <c:v>19.952264</c:v>
                </c:pt>
                <c:pt idx="9">
                  <c:v>19.952264</c:v>
                </c:pt>
                <c:pt idx="14">
                  <c:v>20.444359583333334</c:v>
                </c:pt>
                <c:pt idx="15">
                  <c:v>20.444359583333334</c:v>
                </c:pt>
                <c:pt idx="16">
                  <c:v>20.444359583333334</c:v>
                </c:pt>
                <c:pt idx="17">
                  <c:v>20.444359583333334</c:v>
                </c:pt>
                <c:pt idx="18">
                  <c:v>20.444359583333334</c:v>
                </c:pt>
                <c:pt idx="19">
                  <c:v>20.444359583333334</c:v>
                </c:pt>
                <c:pt idx="20">
                  <c:v>20.444359583333334</c:v>
                </c:pt>
                <c:pt idx="21">
                  <c:v>20.444359583333334</c:v>
                </c:pt>
                <c:pt idx="26">
                  <c:v>20.807858393749999</c:v>
                </c:pt>
                <c:pt idx="27">
                  <c:v>20.807858393749999</c:v>
                </c:pt>
                <c:pt idx="28">
                  <c:v>20.807858393749999</c:v>
                </c:pt>
                <c:pt idx="29">
                  <c:v>20.807858393749999</c:v>
                </c:pt>
                <c:pt idx="30">
                  <c:v>20.807858393749999</c:v>
                </c:pt>
                <c:pt idx="31">
                  <c:v>20.807858393749999</c:v>
                </c:pt>
                <c:pt idx="32">
                  <c:v>20.807858393749999</c:v>
                </c:pt>
                <c:pt idx="33">
                  <c:v>20.807858393749999</c:v>
                </c:pt>
                <c:pt idx="38">
                  <c:v>21.057583333333334</c:v>
                </c:pt>
                <c:pt idx="39">
                  <c:v>21.057583333333334</c:v>
                </c:pt>
                <c:pt idx="40">
                  <c:v>21.057583333333334</c:v>
                </c:pt>
                <c:pt idx="41">
                  <c:v>21.057583333333334</c:v>
                </c:pt>
                <c:pt idx="42">
                  <c:v>21.057583333333334</c:v>
                </c:pt>
                <c:pt idx="43">
                  <c:v>21.057583333333334</c:v>
                </c:pt>
                <c:pt idx="44">
                  <c:v>21.057583333333334</c:v>
                </c:pt>
                <c:pt idx="45">
                  <c:v>21.057583333333334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2908192"/>
        <c:axId val="742418192"/>
      </c:lineChart>
      <c:catAx>
        <c:axId val="742908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24181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742418192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2908192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115.199</c:v>
                </c:pt>
                <c:pt idx="5">
                  <c:v>120.379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115.199</c:v>
                </c:pt>
                <c:pt idx="17">
                  <c:v>120.379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115.199</c:v>
                </c:pt>
                <c:pt idx="29">
                  <c:v>120.379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131.43600000000001</c:v>
                </c:pt>
                <c:pt idx="33">
                  <c:v>120.372</c:v>
                </c:pt>
                <c:pt idx="34">
                  <c:v>126.215</c:v>
                </c:pt>
                <c:pt idx="35">
                  <c:v>136.286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115.199</c:v>
                </c:pt>
                <c:pt idx="41">
                  <c:v>120.379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131.43600000000001</c:v>
                </c:pt>
                <c:pt idx="45">
                  <c:v>120.372</c:v>
                </c:pt>
                <c:pt idx="46">
                  <c:v>126.215</c:v>
                </c:pt>
                <c:pt idx="47">
                  <c:v>136.286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131.43600000000001</c:v>
                </c:pt>
                <c:pt idx="57">
                  <c:v>120.372</c:v>
                </c:pt>
                <c:pt idx="58">
                  <c:v>126.215</c:v>
                </c:pt>
                <c:pt idx="59">
                  <c:v>136.286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115.199</c:v>
                </c:pt>
                <c:pt idx="65">
                  <c:v>120.379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131.43600000000001</c:v>
                </c:pt>
                <c:pt idx="69">
                  <c:v>120.372</c:v>
                </c:pt>
                <c:pt idx="70">
                  <c:v>126.215</c:v>
                </c:pt>
                <c:pt idx="71">
                  <c:v>136.286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115.199</c:v>
                </c:pt>
                <c:pt idx="77">
                  <c:v>120.379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131.43600000000001</c:v>
                </c:pt>
                <c:pt idx="81">
                  <c:v>120.372</c:v>
                </c:pt>
                <c:pt idx="82">
                  <c:v>126.215</c:v>
                </c:pt>
                <c:pt idx="83">
                  <c:v>136.286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39.748000000000005</c:v>
                </c:pt>
                <c:pt idx="5">
                  <c:v>31.680999999999997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29.614999999999981</c:v>
                </c:pt>
                <c:pt idx="9">
                  <c:v>34.343000000000004</c:v>
                </c:pt>
                <c:pt idx="10">
                  <c:v>35.062999999999988</c:v>
                </c:pt>
                <c:pt idx="11">
                  <c:v>29.808999999999997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39.748000000000005</c:v>
                </c:pt>
                <c:pt idx="17">
                  <c:v>31.680999999999997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29.614999999999981</c:v>
                </c:pt>
                <c:pt idx="21">
                  <c:v>34.343000000000004</c:v>
                </c:pt>
                <c:pt idx="22">
                  <c:v>35.062999999999988</c:v>
                </c:pt>
                <c:pt idx="23">
                  <c:v>29.808999999999997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39.748000000000005</c:v>
                </c:pt>
                <c:pt idx="29">
                  <c:v>31.680999999999997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29.614999999999981</c:v>
                </c:pt>
                <c:pt idx="33">
                  <c:v>34.343000000000004</c:v>
                </c:pt>
                <c:pt idx="34">
                  <c:v>35.062999999999988</c:v>
                </c:pt>
                <c:pt idx="35">
                  <c:v>29.808999999999997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39.748000000000005</c:v>
                </c:pt>
                <c:pt idx="41">
                  <c:v>31.680999999999997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29.614999999999981</c:v>
                </c:pt>
                <c:pt idx="45">
                  <c:v>34.343000000000004</c:v>
                </c:pt>
                <c:pt idx="46">
                  <c:v>35.062999999999988</c:v>
                </c:pt>
                <c:pt idx="47">
                  <c:v>29.808999999999997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39.748000000000005</c:v>
                </c:pt>
                <c:pt idx="53">
                  <c:v>31.680999999999997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29.614999999999981</c:v>
                </c:pt>
                <c:pt idx="57">
                  <c:v>34.343000000000004</c:v>
                </c:pt>
                <c:pt idx="58">
                  <c:v>35.062999999999988</c:v>
                </c:pt>
                <c:pt idx="59">
                  <c:v>29.808999999999997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39.748000000000005</c:v>
                </c:pt>
                <c:pt idx="65">
                  <c:v>31.680999999999997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29.614999999999981</c:v>
                </c:pt>
                <c:pt idx="69">
                  <c:v>34.343000000000004</c:v>
                </c:pt>
                <c:pt idx="70">
                  <c:v>35.062999999999988</c:v>
                </c:pt>
                <c:pt idx="71">
                  <c:v>29.808999999999997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39.748000000000005</c:v>
                </c:pt>
                <c:pt idx="77">
                  <c:v>31.680999999999997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29.614999999999981</c:v>
                </c:pt>
                <c:pt idx="81">
                  <c:v>34.343000000000004</c:v>
                </c:pt>
                <c:pt idx="82">
                  <c:v>35.062999999999988</c:v>
                </c:pt>
                <c:pt idx="83">
                  <c:v>29.808999999999997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65.607999999999976</c:v>
                </c:pt>
                <c:pt idx="1">
                  <c:v>66.667000000000002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58.277000000000015</c:v>
                </c:pt>
                <c:pt idx="11">
                  <c:v>69.37</c:v>
                </c:pt>
                <c:pt idx="12">
                  <c:v>65.607999999999976</c:v>
                </c:pt>
                <c:pt idx="13">
                  <c:v>66.667000000000002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58.277000000000015</c:v>
                </c:pt>
                <c:pt idx="23">
                  <c:v>69.37</c:v>
                </c:pt>
                <c:pt idx="24">
                  <c:v>65.607999999999976</c:v>
                </c:pt>
                <c:pt idx="25">
                  <c:v>66.667000000000002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58.277000000000015</c:v>
                </c:pt>
                <c:pt idx="35">
                  <c:v>69.37</c:v>
                </c:pt>
                <c:pt idx="36">
                  <c:v>65.607999999999976</c:v>
                </c:pt>
                <c:pt idx="37">
                  <c:v>66.667000000000002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58.277000000000015</c:v>
                </c:pt>
                <c:pt idx="47">
                  <c:v>69.37</c:v>
                </c:pt>
                <c:pt idx="48">
                  <c:v>65.607999999999976</c:v>
                </c:pt>
                <c:pt idx="49">
                  <c:v>66.667000000000002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58.277000000000015</c:v>
                </c:pt>
                <c:pt idx="59">
                  <c:v>69.37</c:v>
                </c:pt>
                <c:pt idx="60">
                  <c:v>65.607999999999976</c:v>
                </c:pt>
                <c:pt idx="61">
                  <c:v>66.667000000000002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58.277000000000015</c:v>
                </c:pt>
                <c:pt idx="71">
                  <c:v>69.37</c:v>
                </c:pt>
                <c:pt idx="72">
                  <c:v>65.607999999999976</c:v>
                </c:pt>
                <c:pt idx="73">
                  <c:v>66.667000000000002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58.277000000000015</c:v>
                </c:pt>
                <c:pt idx="83">
                  <c:v>69.37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25.793000000000035</c:v>
                </c:pt>
                <c:pt idx="1">
                  <c:v>26.72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23.937999999999988</c:v>
                </c:pt>
                <c:pt idx="8">
                  <c:v>27.206999999999994</c:v>
                </c:pt>
                <c:pt idx="9">
                  <c:v>28.454000000000008</c:v>
                </c:pt>
                <c:pt idx="10">
                  <c:v>14.287000000000006</c:v>
                </c:pt>
                <c:pt idx="11">
                  <c:v>10.808999999999997</c:v>
                </c:pt>
                <c:pt idx="12">
                  <c:v>25.793000000000035</c:v>
                </c:pt>
                <c:pt idx="13">
                  <c:v>26.72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23.937999999999988</c:v>
                </c:pt>
                <c:pt idx="20">
                  <c:v>27.206999999999994</c:v>
                </c:pt>
                <c:pt idx="21">
                  <c:v>28.454000000000008</c:v>
                </c:pt>
                <c:pt idx="22">
                  <c:v>14.287000000000006</c:v>
                </c:pt>
                <c:pt idx="23">
                  <c:v>10.808999999999997</c:v>
                </c:pt>
                <c:pt idx="24">
                  <c:v>25.793000000000035</c:v>
                </c:pt>
                <c:pt idx="25">
                  <c:v>26.72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23.937999999999988</c:v>
                </c:pt>
                <c:pt idx="32">
                  <c:v>27.206999999999994</c:v>
                </c:pt>
                <c:pt idx="33">
                  <c:v>28.454000000000008</c:v>
                </c:pt>
                <c:pt idx="34">
                  <c:v>14.287000000000006</c:v>
                </c:pt>
                <c:pt idx="35">
                  <c:v>10.808999999999997</c:v>
                </c:pt>
                <c:pt idx="36">
                  <c:v>25.793000000000035</c:v>
                </c:pt>
                <c:pt idx="37">
                  <c:v>26.72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23.937999999999988</c:v>
                </c:pt>
                <c:pt idx="44">
                  <c:v>27.206999999999994</c:v>
                </c:pt>
                <c:pt idx="45">
                  <c:v>28.454000000000008</c:v>
                </c:pt>
                <c:pt idx="46">
                  <c:v>14.287000000000006</c:v>
                </c:pt>
                <c:pt idx="47">
                  <c:v>10.808999999999997</c:v>
                </c:pt>
                <c:pt idx="48">
                  <c:v>25.793000000000035</c:v>
                </c:pt>
                <c:pt idx="49">
                  <c:v>26.72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23.937999999999988</c:v>
                </c:pt>
                <c:pt idx="56">
                  <c:v>27.206999999999994</c:v>
                </c:pt>
                <c:pt idx="57">
                  <c:v>28.454000000000008</c:v>
                </c:pt>
                <c:pt idx="58">
                  <c:v>14.287000000000006</c:v>
                </c:pt>
                <c:pt idx="59">
                  <c:v>10.808999999999997</c:v>
                </c:pt>
                <c:pt idx="60">
                  <c:v>25.793000000000035</c:v>
                </c:pt>
                <c:pt idx="61">
                  <c:v>26.72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23.937999999999988</c:v>
                </c:pt>
                <c:pt idx="68">
                  <c:v>27.206999999999994</c:v>
                </c:pt>
                <c:pt idx="69">
                  <c:v>28.454000000000008</c:v>
                </c:pt>
                <c:pt idx="70">
                  <c:v>14.287000000000006</c:v>
                </c:pt>
                <c:pt idx="71">
                  <c:v>10.808999999999997</c:v>
                </c:pt>
                <c:pt idx="72">
                  <c:v>25.793000000000035</c:v>
                </c:pt>
                <c:pt idx="73">
                  <c:v>26.72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23.937999999999988</c:v>
                </c:pt>
                <c:pt idx="80">
                  <c:v>27.206999999999994</c:v>
                </c:pt>
                <c:pt idx="81">
                  <c:v>28.454000000000008</c:v>
                </c:pt>
                <c:pt idx="82">
                  <c:v>14.287000000000006</c:v>
                </c:pt>
                <c:pt idx="83">
                  <c:v>10.808999999999997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2424912"/>
        <c:axId val="742425472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132.608</c:v>
                </c:pt>
                <c:pt idx="13">
                  <c:v>123.608</c:v>
                </c:pt>
                <c:pt idx="14">
                  <c:v>128.69200000000001</c:v>
                </c:pt>
                <c:pt idx="15">
                  <c:v>129.77600000000001</c:v>
                </c:pt>
                <c:pt idx="16">
                  <c:v>135.40199999999999</c:v>
                </c:pt>
                <c:pt idx="17">
                  <c:v>139.636</c:v>
                </c:pt>
                <c:pt idx="18">
                  <c:v>142.053</c:v>
                </c:pt>
                <c:pt idx="19">
                  <c:v>152.529</c:v>
                </c:pt>
                <c:pt idx="20">
                  <c:v>149.40299999999999</c:v>
                </c:pt>
                <c:pt idx="21">
                  <c:v>143.625</c:v>
                </c:pt>
                <c:pt idx="22">
                  <c:v>157.21</c:v>
                </c:pt>
                <c:pt idx="23">
                  <c:v>161.32599999999999</c:v>
                </c:pt>
                <c:pt idx="24">
                  <c:v>160.595</c:v>
                </c:pt>
                <c:pt idx="25">
                  <c:v>162.49600000000001</c:v>
                </c:pt>
                <c:pt idx="26">
                  <c:v>160.07300000000001</c:v>
                </c:pt>
                <c:pt idx="27">
                  <c:v>154.74100000000001</c:v>
                </c:pt>
                <c:pt idx="28">
                  <c:v>154.947</c:v>
                </c:pt>
                <c:pt idx="29">
                  <c:v>149.767</c:v>
                </c:pt>
                <c:pt idx="30">
                  <c:v>156.50700000000001</c:v>
                </c:pt>
                <c:pt idx="31">
                  <c:v>160.33799999999999</c:v>
                </c:pt>
                <c:pt idx="32">
                  <c:v>161.05099999999999</c:v>
                </c:pt>
                <c:pt idx="33">
                  <c:v>154.715</c:v>
                </c:pt>
                <c:pt idx="34">
                  <c:v>161.27799999999999</c:v>
                </c:pt>
                <c:pt idx="35">
                  <c:v>166.095</c:v>
                </c:pt>
                <c:pt idx="36">
                  <c:v>170.24700000000001</c:v>
                </c:pt>
                <c:pt idx="37">
                  <c:v>162.83199999999999</c:v>
                </c:pt>
                <c:pt idx="38">
                  <c:v>152.029</c:v>
                </c:pt>
                <c:pt idx="39">
                  <c:v>154.95699999999999</c:v>
                </c:pt>
                <c:pt idx="40">
                  <c:v>154.24700000000001</c:v>
                </c:pt>
                <c:pt idx="41">
                  <c:v>152.06</c:v>
                </c:pt>
                <c:pt idx="42">
                  <c:v>151.494</c:v>
                </c:pt>
                <c:pt idx="43">
                  <c:v>147.80600000000001</c:v>
                </c:pt>
                <c:pt idx="44">
                  <c:v>137.33099999999999</c:v>
                </c:pt>
                <c:pt idx="45">
                  <c:v>130.053</c:v>
                </c:pt>
                <c:pt idx="46">
                  <c:v>133.387</c:v>
                </c:pt>
                <c:pt idx="47">
                  <c:v>145.63800000000001</c:v>
                </c:pt>
                <c:pt idx="48">
                  <c:v>141.12899999999999</c:v>
                </c:pt>
                <c:pt idx="49">
                  <c:v>138.578</c:v>
                </c:pt>
                <c:pt idx="50">
                  <c:v>130.39099999999999</c:v>
                </c:pt>
                <c:pt idx="51">
                  <c:v>120.59099999999999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127.081</c:v>
                </c:pt>
                <c:pt idx="55">
                  <c:v>132.03700000000001</c:v>
                </c:pt>
                <c:pt idx="56">
                  <c:v>137.06</c:v>
                </c:pt>
                <c:pt idx="57">
                  <c:v>124.18300000000001</c:v>
                </c:pt>
                <c:pt idx="58">
                  <c:v>126.35599999999999</c:v>
                </c:pt>
                <c:pt idx="59">
                  <c:v>140.006</c:v>
                </c:pt>
                <c:pt idx="60">
                  <c:v>140.137</c:v>
                </c:pt>
                <c:pt idx="61">
                  <c:v>135.98699999999999</c:v>
                </c:pt>
                <c:pt idx="62">
                  <c:v>127.8348589</c:v>
                </c:pt>
                <c:pt idx="63">
                  <c:v>127.58410000000001</c:v>
                </c:pt>
                <c:pt idx="64">
                  <c:v>129.4487</c:v>
                </c:pt>
                <c:pt idx="65">
                  <c:v>131.59729999999999</c:v>
                </c:pt>
                <c:pt idx="66">
                  <c:v>136.90280000000001</c:v>
                </c:pt>
                <c:pt idx="67">
                  <c:v>138.77500000000001</c:v>
                </c:pt>
                <c:pt idx="68">
                  <c:v>137.16200000000001</c:v>
                </c:pt>
                <c:pt idx="69">
                  <c:v>130.06120000000001</c:v>
                </c:pt>
                <c:pt idx="70">
                  <c:v>135.4452</c:v>
                </c:pt>
                <c:pt idx="71">
                  <c:v>142.3219</c:v>
                </c:pt>
                <c:pt idx="72">
                  <c:v>140.74010000000001</c:v>
                </c:pt>
                <c:pt idx="73">
                  <c:v>136.8648</c:v>
                </c:pt>
                <c:pt idx="74">
                  <c:v>132.80719999999999</c:v>
                </c:pt>
                <c:pt idx="75">
                  <c:v>131.65039999999999</c:v>
                </c:pt>
                <c:pt idx="76">
                  <c:v>133.17449999999999</c:v>
                </c:pt>
                <c:pt idx="77">
                  <c:v>135.15809999999999</c:v>
                </c:pt>
                <c:pt idx="78">
                  <c:v>140.21100000000001</c:v>
                </c:pt>
                <c:pt idx="79">
                  <c:v>142.11109999999999</c:v>
                </c:pt>
                <c:pt idx="80">
                  <c:v>140.36279999999999</c:v>
                </c:pt>
                <c:pt idx="81">
                  <c:v>133.31610000000001</c:v>
                </c:pt>
                <c:pt idx="82">
                  <c:v>138.816</c:v>
                </c:pt>
                <c:pt idx="83">
                  <c:v>145.4905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235.85499999999999</c:v>
                </c:pt>
                <c:pt idx="1">
                  <c:v>229.499</c:v>
                </c:pt>
                <c:pt idx="2">
                  <c:v>221.61199999999999</c:v>
                </c:pt>
                <c:pt idx="3">
                  <c:v>216.76</c:v>
                </c:pt>
                <c:pt idx="4">
                  <c:v>218.15199999999999</c:v>
                </c:pt>
                <c:pt idx="5">
                  <c:v>219.25200000000001</c:v>
                </c:pt>
                <c:pt idx="6">
                  <c:v>217.56100000000001</c:v>
                </c:pt>
                <c:pt idx="7">
                  <c:v>212.14500000000001</c:v>
                </c:pt>
                <c:pt idx="8">
                  <c:v>212.45099999999999</c:v>
                </c:pt>
                <c:pt idx="9">
                  <c:v>203.673</c:v>
                </c:pt>
                <c:pt idx="10">
                  <c:v>219.55500000000001</c:v>
                </c:pt>
                <c:pt idx="11">
                  <c:v>240.36799999999999</c:v>
                </c:pt>
                <c:pt idx="12">
                  <c:v>243.977</c:v>
                </c:pt>
                <c:pt idx="13">
                  <c:v>241.34800000000001</c:v>
                </c:pt>
                <c:pt idx="14">
                  <c:v>232.93100000000001</c:v>
                </c:pt>
                <c:pt idx="15">
                  <c:v>228.58099999999999</c:v>
                </c:pt>
                <c:pt idx="16">
                  <c:v>222.584</c:v>
                </c:pt>
                <c:pt idx="17">
                  <c:v>221.09899999999999</c:v>
                </c:pt>
                <c:pt idx="18">
                  <c:v>217.71899999999999</c:v>
                </c:pt>
                <c:pt idx="19">
                  <c:v>218.255</c:v>
                </c:pt>
                <c:pt idx="20">
                  <c:v>225.21600000000001</c:v>
                </c:pt>
                <c:pt idx="21">
                  <c:v>217.35599999999999</c:v>
                </c:pt>
                <c:pt idx="22">
                  <c:v>222.93700000000001</c:v>
                </c:pt>
                <c:pt idx="23">
                  <c:v>235.465</c:v>
                </c:pt>
                <c:pt idx="24">
                  <c:v>261.64800000000002</c:v>
                </c:pt>
                <c:pt idx="25">
                  <c:v>256.21899999999999</c:v>
                </c:pt>
                <c:pt idx="26">
                  <c:v>243.71600000000001</c:v>
                </c:pt>
                <c:pt idx="27">
                  <c:v>243.47900000000001</c:v>
                </c:pt>
                <c:pt idx="28">
                  <c:v>243.40899999999999</c:v>
                </c:pt>
                <c:pt idx="29">
                  <c:v>242.66200000000001</c:v>
                </c:pt>
                <c:pt idx="30">
                  <c:v>240.93199999999999</c:v>
                </c:pt>
                <c:pt idx="31">
                  <c:v>230.411</c:v>
                </c:pt>
                <c:pt idx="32">
                  <c:v>227.697</c:v>
                </c:pt>
                <c:pt idx="33">
                  <c:v>225.59399999999999</c:v>
                </c:pt>
                <c:pt idx="34">
                  <c:v>233.84200000000001</c:v>
                </c:pt>
                <c:pt idx="35">
                  <c:v>238.58699999999999</c:v>
                </c:pt>
                <c:pt idx="36">
                  <c:v>261.10899999999998</c:v>
                </c:pt>
                <c:pt idx="37">
                  <c:v>253.63499999999999</c:v>
                </c:pt>
                <c:pt idx="38">
                  <c:v>239.55799999999999</c:v>
                </c:pt>
                <c:pt idx="39">
                  <c:v>243.511</c:v>
                </c:pt>
                <c:pt idx="40">
                  <c:v>242.48400000000001</c:v>
                </c:pt>
                <c:pt idx="41">
                  <c:v>238.417</c:v>
                </c:pt>
                <c:pt idx="42">
                  <c:v>232.85900000000001</c:v>
                </c:pt>
                <c:pt idx="43">
                  <c:v>226.78800000000001</c:v>
                </c:pt>
                <c:pt idx="44">
                  <c:v>223.20400000000001</c:v>
                </c:pt>
                <c:pt idx="45">
                  <c:v>215.89599999999999</c:v>
                </c:pt>
                <c:pt idx="46">
                  <c:v>224.91800000000001</c:v>
                </c:pt>
                <c:pt idx="47">
                  <c:v>236.816</c:v>
                </c:pt>
                <c:pt idx="48">
                  <c:v>247.94800000000001</c:v>
                </c:pt>
                <c:pt idx="49">
                  <c:v>252.56700000000001</c:v>
                </c:pt>
                <c:pt idx="50">
                  <c:v>239.62899999999999</c:v>
                </c:pt>
                <c:pt idx="51">
                  <c:v>239.864</c:v>
                </c:pt>
                <c:pt idx="52">
                  <c:v>242.17400000000001</c:v>
                </c:pt>
                <c:pt idx="53">
                  <c:v>240.31200000000001</c:v>
                </c:pt>
                <c:pt idx="54">
                  <c:v>233.91300000000001</c:v>
                </c:pt>
                <c:pt idx="55">
                  <c:v>236.083</c:v>
                </c:pt>
                <c:pt idx="56">
                  <c:v>239.65799999999999</c:v>
                </c:pt>
                <c:pt idx="57">
                  <c:v>232.12700000000001</c:v>
                </c:pt>
                <c:pt idx="58">
                  <c:v>230.005</c:v>
                </c:pt>
                <c:pt idx="59">
                  <c:v>246.274</c:v>
                </c:pt>
                <c:pt idx="60">
                  <c:v>261.32600000000002</c:v>
                </c:pt>
                <c:pt idx="61">
                  <c:v>250.71299999999999</c:v>
                </c:pt>
                <c:pt idx="62">
                  <c:v>236.13077577000001</c:v>
                </c:pt>
                <c:pt idx="63">
                  <c:v>234.0196</c:v>
                </c:pt>
                <c:pt idx="64">
                  <c:v>235.4178</c:v>
                </c:pt>
                <c:pt idx="65">
                  <c:v>237.9958</c:v>
                </c:pt>
                <c:pt idx="66">
                  <c:v>236.6037</c:v>
                </c:pt>
                <c:pt idx="67">
                  <c:v>231.64189999999999</c:v>
                </c:pt>
                <c:pt idx="68">
                  <c:v>232.0498</c:v>
                </c:pt>
                <c:pt idx="69">
                  <c:v>226.87129999999999</c:v>
                </c:pt>
                <c:pt idx="70">
                  <c:v>235.31620000000001</c:v>
                </c:pt>
                <c:pt idx="71">
                  <c:v>245.63509999999999</c:v>
                </c:pt>
                <c:pt idx="72">
                  <c:v>254.12389999999999</c:v>
                </c:pt>
                <c:pt idx="73">
                  <c:v>252.61170000000001</c:v>
                </c:pt>
                <c:pt idx="74">
                  <c:v>244.70820000000001</c:v>
                </c:pt>
                <c:pt idx="75">
                  <c:v>238.6748</c:v>
                </c:pt>
                <c:pt idx="76">
                  <c:v>238.02260000000001</c:v>
                </c:pt>
                <c:pt idx="77">
                  <c:v>240.11750000000001</c:v>
                </c:pt>
                <c:pt idx="78">
                  <c:v>238.8032</c:v>
                </c:pt>
                <c:pt idx="79">
                  <c:v>234.1842</c:v>
                </c:pt>
                <c:pt idx="80">
                  <c:v>234.3288</c:v>
                </c:pt>
                <c:pt idx="81">
                  <c:v>228.45230000000001</c:v>
                </c:pt>
                <c:pt idx="82">
                  <c:v>236.68129999999999</c:v>
                </c:pt>
                <c:pt idx="83">
                  <c:v>247.1319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2424912"/>
        <c:axId val="742425472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2426032"/>
        <c:axId val="742426592"/>
      </c:scatterChart>
      <c:dateAx>
        <c:axId val="74242491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74242547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742425472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742424912"/>
        <c:crosses val="autoZero"/>
        <c:crossBetween val="between"/>
        <c:majorUnit val="20"/>
      </c:valAx>
      <c:valAx>
        <c:axId val="74242603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42426592"/>
        <c:crosses val="max"/>
        <c:crossBetween val="midCat"/>
      </c:valAx>
      <c:valAx>
        <c:axId val="7424265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742426032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7.8466019999999999</c:v>
                </c:pt>
                <c:pt idx="1">
                  <c:v>7.1602059999999996</c:v>
                </c:pt>
                <c:pt idx="2">
                  <c:v>7.3899460000000001</c:v>
                </c:pt>
                <c:pt idx="3">
                  <c:v>7.6218690000000002</c:v>
                </c:pt>
                <c:pt idx="4">
                  <c:v>7.6108450000000003</c:v>
                </c:pt>
                <c:pt idx="5">
                  <c:v>7.6068939999999996</c:v>
                </c:pt>
                <c:pt idx="6">
                  <c:v>7.9539140000000002</c:v>
                </c:pt>
                <c:pt idx="7">
                  <c:v>8.0286000000000008</c:v>
                </c:pt>
                <c:pt idx="8">
                  <c:v>7.8179160000000003</c:v>
                </c:pt>
                <c:pt idx="9">
                  <c:v>7.3594629999999999</c:v>
                </c:pt>
                <c:pt idx="10">
                  <c:v>7.1556509999999998</c:v>
                </c:pt>
                <c:pt idx="11">
                  <c:v>7.5511439999999999</c:v>
                </c:pt>
                <c:pt idx="12">
                  <c:v>7.3410010000000003</c:v>
                </c:pt>
                <c:pt idx="13">
                  <c:v>6.952318</c:v>
                </c:pt>
                <c:pt idx="14">
                  <c:v>7.0223620000000002</c:v>
                </c:pt>
                <c:pt idx="15">
                  <c:v>7.2730370000000004</c:v>
                </c:pt>
                <c:pt idx="16">
                  <c:v>6.8583850000000002</c:v>
                </c:pt>
                <c:pt idx="17">
                  <c:v>6.6730520000000002</c:v>
                </c:pt>
                <c:pt idx="18">
                  <c:v>7.2093360000000004</c:v>
                </c:pt>
                <c:pt idx="19">
                  <c:v>7.0810719999999998</c:v>
                </c:pt>
                <c:pt idx="20">
                  <c:v>7.1457249999999997</c:v>
                </c:pt>
                <c:pt idx="21">
                  <c:v>6.7724690000000001</c:v>
                </c:pt>
                <c:pt idx="22">
                  <c:v>6.7741899999999999</c:v>
                </c:pt>
                <c:pt idx="23">
                  <c:v>6.8040180000000001</c:v>
                </c:pt>
                <c:pt idx="24">
                  <c:v>6.6765330000000001</c:v>
                </c:pt>
                <c:pt idx="25">
                  <c:v>6.6581149999999996</c:v>
                </c:pt>
                <c:pt idx="26">
                  <c:v>7.1546649999999996</c:v>
                </c:pt>
                <c:pt idx="27">
                  <c:v>6.6086640000000001</c:v>
                </c:pt>
                <c:pt idx="28">
                  <c:v>6.7182659999999998</c:v>
                </c:pt>
                <c:pt idx="29">
                  <c:v>6.8754379999999999</c:v>
                </c:pt>
                <c:pt idx="30">
                  <c:v>6.8137549999999996</c:v>
                </c:pt>
                <c:pt idx="31">
                  <c:v>7.2556820000000002</c:v>
                </c:pt>
                <c:pt idx="32">
                  <c:v>6.8174530000000004</c:v>
                </c:pt>
                <c:pt idx="33">
                  <c:v>6.6021879999999999</c:v>
                </c:pt>
                <c:pt idx="34">
                  <c:v>7.051253</c:v>
                </c:pt>
                <c:pt idx="35">
                  <c:v>7.5097639999999997</c:v>
                </c:pt>
                <c:pt idx="36">
                  <c:v>7.1254619999999997</c:v>
                </c:pt>
                <c:pt idx="37">
                  <c:v>7.4596780000000003</c:v>
                </c:pt>
                <c:pt idx="38">
                  <c:v>7.416506</c:v>
                </c:pt>
                <c:pt idx="39">
                  <c:v>6.987679</c:v>
                </c:pt>
                <c:pt idx="40">
                  <c:v>7.1398349999999997</c:v>
                </c:pt>
                <c:pt idx="41">
                  <c:v>7.0295759999999996</c:v>
                </c:pt>
                <c:pt idx="42">
                  <c:v>7.5604620000000002</c:v>
                </c:pt>
                <c:pt idx="43">
                  <c:v>7.2951889999999997</c:v>
                </c:pt>
                <c:pt idx="44">
                  <c:v>7.2657489999999996</c:v>
                </c:pt>
                <c:pt idx="45">
                  <c:v>7.0681960000000004</c:v>
                </c:pt>
                <c:pt idx="46">
                  <c:v>7.417357</c:v>
                </c:pt>
                <c:pt idx="47">
                  <c:v>7.3489389999999997</c:v>
                </c:pt>
                <c:pt idx="48">
                  <c:v>7.7666180000000002</c:v>
                </c:pt>
                <c:pt idx="49">
                  <c:v>6.7309140000000003</c:v>
                </c:pt>
                <c:pt idx="50">
                  <c:v>7.2349480000000002</c:v>
                </c:pt>
                <c:pt idx="51">
                  <c:v>7.0765719999999996</c:v>
                </c:pt>
                <c:pt idx="52">
                  <c:v>7.3889509999999996</c:v>
                </c:pt>
                <c:pt idx="53">
                  <c:v>7.2241460000000002</c:v>
                </c:pt>
                <c:pt idx="54">
                  <c:v>6.9589410000000003</c:v>
                </c:pt>
                <c:pt idx="55">
                  <c:v>7.1055869999999999</c:v>
                </c:pt>
                <c:pt idx="56">
                  <c:v>5.860284</c:v>
                </c:pt>
                <c:pt idx="57">
                  <c:v>5.9607099999999997</c:v>
                </c:pt>
                <c:pt idx="58">
                  <c:v>6.1302190000000003</c:v>
                </c:pt>
                <c:pt idx="59">
                  <c:v>6.2600389999999999</c:v>
                </c:pt>
                <c:pt idx="60">
                  <c:v>6.6708629999999998</c:v>
                </c:pt>
                <c:pt idx="61">
                  <c:v>5.8876819999999999</c:v>
                </c:pt>
                <c:pt idx="62">
                  <c:v>5.9443020000000004</c:v>
                </c:pt>
                <c:pt idx="63">
                  <c:v>6.4887170000000003</c:v>
                </c:pt>
                <c:pt idx="64">
                  <c:v>5.8192089999999999</c:v>
                </c:pt>
                <c:pt idx="65">
                  <c:v>6.2799519999999998</c:v>
                </c:pt>
                <c:pt idx="66">
                  <c:v>5.7846330000000004</c:v>
                </c:pt>
                <c:pt idx="67">
                  <c:v>6.2507859999999997</c:v>
                </c:pt>
                <c:pt idx="68">
                  <c:v>5.4730999999999996</c:v>
                </c:pt>
                <c:pt idx="69">
                  <c:v>4.986548</c:v>
                </c:pt>
                <c:pt idx="70">
                  <c:v>4.8805170000000002</c:v>
                </c:pt>
                <c:pt idx="71">
                  <c:v>4.5876469999999996</c:v>
                </c:pt>
                <c:pt idx="72">
                  <c:v>4.9450370000000001</c:v>
                </c:pt>
                <c:pt idx="73">
                  <c:v>3.6292499999999999</c:v>
                </c:pt>
                <c:pt idx="74">
                  <c:v>3.9660153548000001</c:v>
                </c:pt>
                <c:pt idx="75">
                  <c:v>4.8304400000000003</c:v>
                </c:pt>
                <c:pt idx="76">
                  <c:v>4.9684749999999998</c:v>
                </c:pt>
                <c:pt idx="77">
                  <c:v>4.7439689999999999</c:v>
                </c:pt>
                <c:pt idx="78">
                  <c:v>4.7736729999999996</c:v>
                </c:pt>
                <c:pt idx="79">
                  <c:v>4.9357439999999997</c:v>
                </c:pt>
                <c:pt idx="80">
                  <c:v>4.5661050000000003</c:v>
                </c:pt>
                <c:pt idx="81">
                  <c:v>4.1740209999999998</c:v>
                </c:pt>
                <c:pt idx="82">
                  <c:v>4.2866720000000003</c:v>
                </c:pt>
                <c:pt idx="83">
                  <c:v>4.5995290000000004</c:v>
                </c:pt>
                <c:pt idx="84">
                  <c:v>4.3054769999999998</c:v>
                </c:pt>
                <c:pt idx="85">
                  <c:v>4.1922670000000002</c:v>
                </c:pt>
                <c:pt idx="86">
                  <c:v>4.6591329999999997</c:v>
                </c:pt>
                <c:pt idx="87">
                  <c:v>4.8630639999999996</c:v>
                </c:pt>
                <c:pt idx="88">
                  <c:v>5.0651659999999996</c:v>
                </c:pt>
                <c:pt idx="89">
                  <c:v>4.5883310000000002</c:v>
                </c:pt>
                <c:pt idx="90">
                  <c:v>4.6726679999999998</c:v>
                </c:pt>
                <c:pt idx="91">
                  <c:v>4.8984290000000001</c:v>
                </c:pt>
                <c:pt idx="92">
                  <c:v>4.6862769999999996</c:v>
                </c:pt>
                <c:pt idx="93">
                  <c:v>4.5385</c:v>
                </c:pt>
                <c:pt idx="94">
                  <c:v>4.40008</c:v>
                </c:pt>
                <c:pt idx="95">
                  <c:v>4.4743219999999999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-0.63896500000000001</c:v>
                </c:pt>
                <c:pt idx="1">
                  <c:v>-1.1536839999999999</c:v>
                </c:pt>
                <c:pt idx="2">
                  <c:v>-0.96693399999999996</c:v>
                </c:pt>
                <c:pt idx="3">
                  <c:v>-0.68905799999999995</c:v>
                </c:pt>
                <c:pt idx="4">
                  <c:v>-0.90831899999999999</c:v>
                </c:pt>
                <c:pt idx="5">
                  <c:v>-1.3188500000000001</c:v>
                </c:pt>
                <c:pt idx="6">
                  <c:v>-1.504672</c:v>
                </c:pt>
                <c:pt idx="7">
                  <c:v>-1.5043150000000001</c:v>
                </c:pt>
                <c:pt idx="8">
                  <c:v>-1.413176</c:v>
                </c:pt>
                <c:pt idx="9">
                  <c:v>-1.8247930000000001</c:v>
                </c:pt>
                <c:pt idx="10">
                  <c:v>-1.7368790000000001</c:v>
                </c:pt>
                <c:pt idx="11">
                  <c:v>-2.6133929999999999</c:v>
                </c:pt>
                <c:pt idx="12">
                  <c:v>-1.9472400000000001</c:v>
                </c:pt>
                <c:pt idx="13">
                  <c:v>-1.4550449999999999</c:v>
                </c:pt>
                <c:pt idx="14">
                  <c:v>-1.759333</c:v>
                </c:pt>
                <c:pt idx="15">
                  <c:v>-1.6471389999999999</c:v>
                </c:pt>
                <c:pt idx="16">
                  <c:v>-1.5838890000000001</c:v>
                </c:pt>
                <c:pt idx="17">
                  <c:v>-1.991042</c:v>
                </c:pt>
                <c:pt idx="18">
                  <c:v>-2.177689</c:v>
                </c:pt>
                <c:pt idx="19">
                  <c:v>-2.2196639999999999</c:v>
                </c:pt>
                <c:pt idx="20">
                  <c:v>-1.911557</c:v>
                </c:pt>
                <c:pt idx="21">
                  <c:v>-1.9820059999999999</c:v>
                </c:pt>
                <c:pt idx="22">
                  <c:v>-2.1183369999999999</c:v>
                </c:pt>
                <c:pt idx="23">
                  <c:v>-2.2939229999999999</c:v>
                </c:pt>
                <c:pt idx="24">
                  <c:v>-1.7907310000000001</c:v>
                </c:pt>
                <c:pt idx="25">
                  <c:v>-2.0258259999999999</c:v>
                </c:pt>
                <c:pt idx="26">
                  <c:v>-1.627316</c:v>
                </c:pt>
                <c:pt idx="27">
                  <c:v>-2.1724290000000002</c:v>
                </c:pt>
                <c:pt idx="28">
                  <c:v>-2.0687769999999999</c:v>
                </c:pt>
                <c:pt idx="29">
                  <c:v>-1.927373</c:v>
                </c:pt>
                <c:pt idx="30">
                  <c:v>-2.202874</c:v>
                </c:pt>
                <c:pt idx="31">
                  <c:v>-1.9047320000000001</c:v>
                </c:pt>
                <c:pt idx="32">
                  <c:v>-2.3109120000000001</c:v>
                </c:pt>
                <c:pt idx="33">
                  <c:v>-2.377224</c:v>
                </c:pt>
                <c:pt idx="34">
                  <c:v>-2.8034789999999998</c:v>
                </c:pt>
                <c:pt idx="35">
                  <c:v>-3.0336080000000001</c:v>
                </c:pt>
                <c:pt idx="36">
                  <c:v>-2.3954680000000002</c:v>
                </c:pt>
                <c:pt idx="37">
                  <c:v>-2.3276460000000001</c:v>
                </c:pt>
                <c:pt idx="38">
                  <c:v>-2.5068570000000001</c:v>
                </c:pt>
                <c:pt idx="39">
                  <c:v>-2.3609049999999998</c:v>
                </c:pt>
                <c:pt idx="40">
                  <c:v>-2.6985999999999999</c:v>
                </c:pt>
                <c:pt idx="41">
                  <c:v>-2.4123610000000002</c:v>
                </c:pt>
                <c:pt idx="42">
                  <c:v>-2.2546580000000001</c:v>
                </c:pt>
                <c:pt idx="43">
                  <c:v>-2.0694590000000002</c:v>
                </c:pt>
                <c:pt idx="44">
                  <c:v>-2.5057140000000002</c:v>
                </c:pt>
                <c:pt idx="45">
                  <c:v>-2.3536769999999998</c:v>
                </c:pt>
                <c:pt idx="46">
                  <c:v>-2.55078</c:v>
                </c:pt>
                <c:pt idx="47">
                  <c:v>-3.130363</c:v>
                </c:pt>
                <c:pt idx="48">
                  <c:v>-2.6661130000000002</c:v>
                </c:pt>
                <c:pt idx="49">
                  <c:v>-3.1582129999999999</c:v>
                </c:pt>
                <c:pt idx="50">
                  <c:v>-3.1051660000000001</c:v>
                </c:pt>
                <c:pt idx="51">
                  <c:v>-3.0317319999999999</c:v>
                </c:pt>
                <c:pt idx="52">
                  <c:v>-2.891391</c:v>
                </c:pt>
                <c:pt idx="53">
                  <c:v>-3.15083</c:v>
                </c:pt>
                <c:pt idx="54">
                  <c:v>-3.2961459999999998</c:v>
                </c:pt>
                <c:pt idx="55">
                  <c:v>-2.6586530000000002</c:v>
                </c:pt>
                <c:pt idx="56">
                  <c:v>-2.3966479999999999</c:v>
                </c:pt>
                <c:pt idx="57">
                  <c:v>-3.3061919999999998</c:v>
                </c:pt>
                <c:pt idx="58">
                  <c:v>-3.3980260000000002</c:v>
                </c:pt>
                <c:pt idx="59">
                  <c:v>-3.4608669999999999</c:v>
                </c:pt>
                <c:pt idx="60">
                  <c:v>-3.011517</c:v>
                </c:pt>
                <c:pt idx="61">
                  <c:v>-3.15124</c:v>
                </c:pt>
                <c:pt idx="62">
                  <c:v>-3.2283539999999999</c:v>
                </c:pt>
                <c:pt idx="63">
                  <c:v>-3.8546320000000001</c:v>
                </c:pt>
                <c:pt idx="64">
                  <c:v>-3.1074830000000002</c:v>
                </c:pt>
                <c:pt idx="65">
                  <c:v>-3.374676</c:v>
                </c:pt>
                <c:pt idx="66">
                  <c:v>-3.4358029999999999</c:v>
                </c:pt>
                <c:pt idx="67">
                  <c:v>-2.8620809999999999</c:v>
                </c:pt>
                <c:pt idx="68">
                  <c:v>-3.199719</c:v>
                </c:pt>
                <c:pt idx="69">
                  <c:v>-3.5875140000000001</c:v>
                </c:pt>
                <c:pt idx="70">
                  <c:v>-4.3360149999999997</c:v>
                </c:pt>
                <c:pt idx="71">
                  <c:v>-3.8153570000000001</c:v>
                </c:pt>
                <c:pt idx="72">
                  <c:v>-3.3561230000000002</c:v>
                </c:pt>
                <c:pt idx="73">
                  <c:v>-3.5296976</c:v>
                </c:pt>
                <c:pt idx="74">
                  <c:v>-3.3405842157999999</c:v>
                </c:pt>
                <c:pt idx="75">
                  <c:v>-3.3292700000000002</c:v>
                </c:pt>
                <c:pt idx="76">
                  <c:v>-3.3800400000000002</c:v>
                </c:pt>
                <c:pt idx="77">
                  <c:v>-3.428944</c:v>
                </c:pt>
                <c:pt idx="78">
                  <c:v>-3.4459919999999999</c:v>
                </c:pt>
                <c:pt idx="79">
                  <c:v>-3.5994839999999999</c:v>
                </c:pt>
                <c:pt idx="80">
                  <c:v>-3.8482120000000002</c:v>
                </c:pt>
                <c:pt idx="81">
                  <c:v>-3.9052760000000002</c:v>
                </c:pt>
                <c:pt idx="82">
                  <c:v>-4.251074</c:v>
                </c:pt>
                <c:pt idx="83">
                  <c:v>-4.8753010000000003</c:v>
                </c:pt>
                <c:pt idx="84">
                  <c:v>-4.4716810000000002</c:v>
                </c:pt>
                <c:pt idx="85">
                  <c:v>-4.5549210000000002</c:v>
                </c:pt>
                <c:pt idx="86">
                  <c:v>-4.534459</c:v>
                </c:pt>
                <c:pt idx="87">
                  <c:v>-4.7790730000000003</c:v>
                </c:pt>
                <c:pt idx="88">
                  <c:v>-4.8424899999999997</c:v>
                </c:pt>
                <c:pt idx="89">
                  <c:v>-4.5184110000000004</c:v>
                </c:pt>
                <c:pt idx="90">
                  <c:v>-4.4119570000000001</c:v>
                </c:pt>
                <c:pt idx="91">
                  <c:v>-4.4746119999999996</c:v>
                </c:pt>
                <c:pt idx="92">
                  <c:v>-4.8540979999999996</c:v>
                </c:pt>
                <c:pt idx="93">
                  <c:v>-5.1471150000000003</c:v>
                </c:pt>
                <c:pt idx="94">
                  <c:v>-5.1085430000000001</c:v>
                </c:pt>
                <c:pt idx="95">
                  <c:v>-5.594455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2432192"/>
        <c:axId val="742432752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7.2076370000000001</c:v>
                </c:pt>
                <c:pt idx="1">
                  <c:v>6.0065219999999995</c:v>
                </c:pt>
                <c:pt idx="2">
                  <c:v>6.4230119999999999</c:v>
                </c:pt>
                <c:pt idx="3">
                  <c:v>6.9328110000000001</c:v>
                </c:pt>
                <c:pt idx="4">
                  <c:v>6.7025260000000006</c:v>
                </c:pt>
                <c:pt idx="5">
                  <c:v>6.2880439999999993</c:v>
                </c:pt>
                <c:pt idx="6">
                  <c:v>6.4492419999999999</c:v>
                </c:pt>
                <c:pt idx="7">
                  <c:v>6.5242850000000008</c:v>
                </c:pt>
                <c:pt idx="8">
                  <c:v>6.4047400000000003</c:v>
                </c:pt>
                <c:pt idx="9">
                  <c:v>5.5346700000000002</c:v>
                </c:pt>
                <c:pt idx="10">
                  <c:v>5.4187719999999997</c:v>
                </c:pt>
                <c:pt idx="11">
                  <c:v>4.9377510000000004</c:v>
                </c:pt>
                <c:pt idx="12">
                  <c:v>5.3937610000000005</c:v>
                </c:pt>
                <c:pt idx="13">
                  <c:v>5.4972729999999999</c:v>
                </c:pt>
                <c:pt idx="14">
                  <c:v>5.2630290000000004</c:v>
                </c:pt>
                <c:pt idx="15">
                  <c:v>5.6258980000000003</c:v>
                </c:pt>
                <c:pt idx="16">
                  <c:v>5.2744960000000001</c:v>
                </c:pt>
                <c:pt idx="17">
                  <c:v>4.68201</c:v>
                </c:pt>
                <c:pt idx="18">
                  <c:v>5.0316470000000004</c:v>
                </c:pt>
                <c:pt idx="19">
                  <c:v>4.861408</c:v>
                </c:pt>
                <c:pt idx="20">
                  <c:v>5.2341679999999995</c:v>
                </c:pt>
                <c:pt idx="21">
                  <c:v>4.7904629999999999</c:v>
                </c:pt>
                <c:pt idx="22">
                  <c:v>4.6558530000000005</c:v>
                </c:pt>
                <c:pt idx="23">
                  <c:v>4.5100949999999997</c:v>
                </c:pt>
                <c:pt idx="24">
                  <c:v>4.885802</c:v>
                </c:pt>
                <c:pt idx="25">
                  <c:v>4.6322890000000001</c:v>
                </c:pt>
                <c:pt idx="26">
                  <c:v>5.5273489999999992</c:v>
                </c:pt>
                <c:pt idx="27">
                  <c:v>4.4362349999999999</c:v>
                </c:pt>
                <c:pt idx="28">
                  <c:v>4.649489</c:v>
                </c:pt>
                <c:pt idx="29">
                  <c:v>4.9480649999999997</c:v>
                </c:pt>
                <c:pt idx="30">
                  <c:v>4.6108809999999991</c:v>
                </c:pt>
                <c:pt idx="31">
                  <c:v>5.3509500000000001</c:v>
                </c:pt>
                <c:pt idx="32">
                  <c:v>4.5065410000000004</c:v>
                </c:pt>
                <c:pt idx="33">
                  <c:v>4.2249639999999999</c:v>
                </c:pt>
                <c:pt idx="34">
                  <c:v>4.2477739999999997</c:v>
                </c:pt>
                <c:pt idx="35">
                  <c:v>4.4761559999999996</c:v>
                </c:pt>
                <c:pt idx="36">
                  <c:v>4.7299939999999996</c:v>
                </c:pt>
                <c:pt idx="37">
                  <c:v>5.1320320000000006</c:v>
                </c:pt>
                <c:pt idx="38">
                  <c:v>4.9096489999999999</c:v>
                </c:pt>
                <c:pt idx="39">
                  <c:v>4.6267740000000002</c:v>
                </c:pt>
                <c:pt idx="40">
                  <c:v>4.4412349999999998</c:v>
                </c:pt>
                <c:pt idx="41">
                  <c:v>4.6172149999999998</c:v>
                </c:pt>
                <c:pt idx="42">
                  <c:v>5.3058040000000002</c:v>
                </c:pt>
                <c:pt idx="43">
                  <c:v>5.2257299999999995</c:v>
                </c:pt>
                <c:pt idx="44">
                  <c:v>4.7600349999999993</c:v>
                </c:pt>
                <c:pt idx="45">
                  <c:v>4.714519000000001</c:v>
                </c:pt>
                <c:pt idx="46">
                  <c:v>4.8665769999999995</c:v>
                </c:pt>
                <c:pt idx="47">
                  <c:v>4.2185759999999997</c:v>
                </c:pt>
                <c:pt idx="48">
                  <c:v>5.1005050000000001</c:v>
                </c:pt>
                <c:pt idx="49">
                  <c:v>3.5727010000000003</c:v>
                </c:pt>
                <c:pt idx="50">
                  <c:v>4.1297820000000005</c:v>
                </c:pt>
                <c:pt idx="51">
                  <c:v>4.0448399999999998</c:v>
                </c:pt>
                <c:pt idx="52">
                  <c:v>4.49756</c:v>
                </c:pt>
                <c:pt idx="53">
                  <c:v>4.0733160000000002</c:v>
                </c:pt>
                <c:pt idx="54">
                  <c:v>3.6627950000000005</c:v>
                </c:pt>
                <c:pt idx="55">
                  <c:v>4.4469339999999997</c:v>
                </c:pt>
                <c:pt idx="56">
                  <c:v>3.4636360000000002</c:v>
                </c:pt>
                <c:pt idx="57">
                  <c:v>2.6545179999999999</c:v>
                </c:pt>
                <c:pt idx="58">
                  <c:v>2.7321930000000001</c:v>
                </c:pt>
                <c:pt idx="59">
                  <c:v>2.799172</c:v>
                </c:pt>
                <c:pt idx="60">
                  <c:v>3.6593459999999998</c:v>
                </c:pt>
                <c:pt idx="61">
                  <c:v>2.7364419999999998</c:v>
                </c:pt>
                <c:pt idx="62">
                  <c:v>2.7159480000000005</c:v>
                </c:pt>
                <c:pt idx="63">
                  <c:v>2.6340850000000002</c:v>
                </c:pt>
                <c:pt idx="64">
                  <c:v>2.7117259999999996</c:v>
                </c:pt>
                <c:pt idx="65">
                  <c:v>2.9052759999999997</c:v>
                </c:pt>
                <c:pt idx="66">
                  <c:v>2.3488300000000004</c:v>
                </c:pt>
                <c:pt idx="67">
                  <c:v>3.3887049999999999</c:v>
                </c:pt>
                <c:pt idx="68">
                  <c:v>2.2733809999999997</c:v>
                </c:pt>
                <c:pt idx="69">
                  <c:v>1.3990339999999999</c:v>
                </c:pt>
                <c:pt idx="70">
                  <c:v>0.54450200000000049</c:v>
                </c:pt>
                <c:pt idx="71">
                  <c:v>0.77228999999999948</c:v>
                </c:pt>
                <c:pt idx="72">
                  <c:v>1.5889139999999999</c:v>
                </c:pt>
                <c:pt idx="73">
                  <c:v>9.9552399999999874E-2</c:v>
                </c:pt>
                <c:pt idx="74">
                  <c:v>0.62543113900000025</c:v>
                </c:pt>
                <c:pt idx="75">
                  <c:v>1.5011700000000001</c:v>
                </c:pt>
                <c:pt idx="76">
                  <c:v>1.5884349999999996</c:v>
                </c:pt>
                <c:pt idx="77">
                  <c:v>1.3150249999999999</c:v>
                </c:pt>
                <c:pt idx="78">
                  <c:v>1.3276809999999997</c:v>
                </c:pt>
                <c:pt idx="79">
                  <c:v>1.3362599999999998</c:v>
                </c:pt>
                <c:pt idx="80">
                  <c:v>0.71789300000000011</c:v>
                </c:pt>
                <c:pt idx="81">
                  <c:v>0.26874499999999957</c:v>
                </c:pt>
                <c:pt idx="82">
                  <c:v>3.5598000000000241E-2</c:v>
                </c:pt>
                <c:pt idx="83">
                  <c:v>-0.27577199999999991</c:v>
                </c:pt>
                <c:pt idx="84">
                  <c:v>-0.16620400000000046</c:v>
                </c:pt>
                <c:pt idx="85">
                  <c:v>-0.36265400000000003</c:v>
                </c:pt>
                <c:pt idx="86">
                  <c:v>0.12467399999999973</c:v>
                </c:pt>
                <c:pt idx="87">
                  <c:v>8.3990999999999261E-2</c:v>
                </c:pt>
                <c:pt idx="88">
                  <c:v>0.22267599999999987</c:v>
                </c:pt>
                <c:pt idx="89">
                  <c:v>6.991999999999976E-2</c:v>
                </c:pt>
                <c:pt idx="90">
                  <c:v>0.26071099999999969</c:v>
                </c:pt>
                <c:pt idx="91">
                  <c:v>0.42381700000000055</c:v>
                </c:pt>
                <c:pt idx="92">
                  <c:v>-0.167821</c:v>
                </c:pt>
                <c:pt idx="93">
                  <c:v>-0.60861500000000035</c:v>
                </c:pt>
                <c:pt idx="94">
                  <c:v>-0.70846300000000006</c:v>
                </c:pt>
                <c:pt idx="95">
                  <c:v>-1.120133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2432192"/>
        <c:axId val="742432752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3863562669778915E-2"/>
                  <c:y val="3.95359503239237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75</c:v>
                </c:pt>
                <c:pt idx="1">
                  <c:v>75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2433312"/>
        <c:axId val="742433872"/>
      </c:scatterChart>
      <c:dateAx>
        <c:axId val="7424321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243275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7424327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742432192"/>
        <c:crosses val="autoZero"/>
        <c:crossBetween val="between"/>
      </c:valAx>
      <c:valAx>
        <c:axId val="742433312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742433872"/>
        <c:crosses val="max"/>
        <c:crossBetween val="midCat"/>
      </c:valAx>
      <c:valAx>
        <c:axId val="74243387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4243331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0.15331162690000011</c:v>
                </c:pt>
                <c:pt idx="1">
                  <c:v>0.28050689319999988</c:v>
                </c:pt>
                <c:pt idx="2">
                  <c:v>0.2899481277</c:v>
                </c:pt>
                <c:pt idx="3">
                  <c:v>0.20838752160000018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6.978706279999991E-2</c:v>
                </c:pt>
                <c:pt idx="1">
                  <c:v>0.15784646850000006</c:v>
                </c:pt>
                <c:pt idx="2">
                  <c:v>0.15827464460000007</c:v>
                </c:pt>
                <c:pt idx="3">
                  <c:v>8.2977389699999904E-2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3.1024136400000013E-2</c:v>
                </c:pt>
                <c:pt idx="1">
                  <c:v>7.9917356159999953E-2</c:v>
                </c:pt>
                <c:pt idx="2">
                  <c:v>8.3789884970000061E-2</c:v>
                </c:pt>
                <c:pt idx="3">
                  <c:v>4.1127263179999929E-2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1.9450759240000004E-2</c:v>
                </c:pt>
                <c:pt idx="1">
                  <c:v>4.8099079449999971E-2</c:v>
                </c:pt>
                <c:pt idx="2">
                  <c:v>5.0527614249999964E-2</c:v>
                </c:pt>
                <c:pt idx="3">
                  <c:v>2.3437886409999997E-2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44036240"/>
        <c:axId val="744036800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'20'!$J$30:$M$30</c:f>
              <c:numCache>
                <c:formatCode>0.0</c:formatCode>
                <c:ptCount val="4"/>
                <c:pt idx="0">
                  <c:v>0.27357358534000004</c:v>
                </c:pt>
                <c:pt idx="1">
                  <c:v>0.56636979730999992</c:v>
                </c:pt>
                <c:pt idx="2">
                  <c:v>0.5825402715200001</c:v>
                </c:pt>
                <c:pt idx="3">
                  <c:v>0.35593006089000001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4036240"/>
        <c:axId val="744036800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4037920"/>
        <c:axId val="744037360"/>
      </c:scatterChart>
      <c:catAx>
        <c:axId val="74403624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4036800"/>
        <c:crosses val="autoZero"/>
        <c:auto val="1"/>
        <c:lblAlgn val="ctr"/>
        <c:lblOffset val="100"/>
        <c:tickLblSkip val="1"/>
        <c:noMultiLvlLbl val="0"/>
      </c:catAx>
      <c:valAx>
        <c:axId val="744036800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4036240"/>
        <c:crosses val="autoZero"/>
        <c:crossBetween val="between"/>
        <c:majorUnit val="0.1"/>
      </c:valAx>
      <c:valAx>
        <c:axId val="744037360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744037920"/>
        <c:crosses val="max"/>
        <c:crossBetween val="midCat"/>
        <c:majorUnit val="0.5"/>
      </c:valAx>
      <c:valAx>
        <c:axId val="7440379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4037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3.395032</c:v>
                </c:pt>
                <c:pt idx="1">
                  <c:v>3.6327859999999998</c:v>
                </c:pt>
                <c:pt idx="2">
                  <c:v>3.6852580000000001</c:v>
                </c:pt>
                <c:pt idx="3">
                  <c:v>3.6822330000000001</c:v>
                </c:pt>
                <c:pt idx="4">
                  <c:v>3.7710970000000001</c:v>
                </c:pt>
                <c:pt idx="5">
                  <c:v>3.8073000000000001</c:v>
                </c:pt>
                <c:pt idx="6">
                  <c:v>3.8220969999999999</c:v>
                </c:pt>
                <c:pt idx="7">
                  <c:v>3.7635160000000001</c:v>
                </c:pt>
                <c:pt idx="8">
                  <c:v>3.731033</c:v>
                </c:pt>
                <c:pt idx="9">
                  <c:v>4.0197419999999999</c:v>
                </c:pt>
                <c:pt idx="10">
                  <c:v>4.1056670000000004</c:v>
                </c:pt>
                <c:pt idx="11">
                  <c:v>3.9689679999999998</c:v>
                </c:pt>
                <c:pt idx="12">
                  <c:v>3.8246449999999999</c:v>
                </c:pt>
                <c:pt idx="13">
                  <c:v>4.02325</c:v>
                </c:pt>
                <c:pt idx="14">
                  <c:v>4.1732259999999997</c:v>
                </c:pt>
                <c:pt idx="15">
                  <c:v>4.2598330000000004</c:v>
                </c:pt>
                <c:pt idx="16">
                  <c:v>4.3214839999999999</c:v>
                </c:pt>
                <c:pt idx="17">
                  <c:v>4.3256329999999998</c:v>
                </c:pt>
                <c:pt idx="18">
                  <c:v>4.4112900000000002</c:v>
                </c:pt>
                <c:pt idx="19">
                  <c:v>4.57</c:v>
                </c:pt>
                <c:pt idx="20">
                  <c:v>4.6311999999999998</c:v>
                </c:pt>
                <c:pt idx="21">
                  <c:v>4.5804520000000002</c:v>
                </c:pt>
                <c:pt idx="22">
                  <c:v>4.570767</c:v>
                </c:pt>
                <c:pt idx="23">
                  <c:v>4.4786770000000002</c:v>
                </c:pt>
                <c:pt idx="24">
                  <c:v>4.545032</c:v>
                </c:pt>
                <c:pt idx="25">
                  <c:v>4.7130218143000002</c:v>
                </c:pt>
                <c:pt idx="26">
                  <c:v>4.7723381096999997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4.7723381096999997</c:v>
                </c:pt>
                <c:pt idx="27">
                  <c:v>4.854705</c:v>
                </c:pt>
                <c:pt idx="28">
                  <c:v>4.8260630000000004</c:v>
                </c:pt>
                <c:pt idx="29">
                  <c:v>4.7922700000000003</c:v>
                </c:pt>
                <c:pt idx="30">
                  <c:v>4.8576300000000003</c:v>
                </c:pt>
                <c:pt idx="31">
                  <c:v>5.013096</c:v>
                </c:pt>
                <c:pt idx="32">
                  <c:v>5.1461050000000004</c:v>
                </c:pt>
                <c:pt idx="33">
                  <c:v>5.2232029999999998</c:v>
                </c:pt>
                <c:pt idx="34">
                  <c:v>5.2573220000000003</c:v>
                </c:pt>
                <c:pt idx="35">
                  <c:v>5.1683630000000003</c:v>
                </c:pt>
                <c:pt idx="36">
                  <c:v>5.2018899999999997</c:v>
                </c:pt>
                <c:pt idx="37">
                  <c:v>5.1269559999999998</c:v>
                </c:pt>
                <c:pt idx="38">
                  <c:v>5.2351960000000002</c:v>
                </c:pt>
                <c:pt idx="39">
                  <c:v>5.2344119999999998</c:v>
                </c:pt>
                <c:pt idx="40">
                  <c:v>5.2448980000000001</c:v>
                </c:pt>
                <c:pt idx="41">
                  <c:v>5.2617700000000003</c:v>
                </c:pt>
                <c:pt idx="42">
                  <c:v>5.2605599999999999</c:v>
                </c:pt>
                <c:pt idx="43">
                  <c:v>5.312208</c:v>
                </c:pt>
                <c:pt idx="44">
                  <c:v>5.3906330000000002</c:v>
                </c:pt>
                <c:pt idx="45">
                  <c:v>5.405589</c:v>
                </c:pt>
                <c:pt idx="46">
                  <c:v>5.4386539999999997</c:v>
                </c:pt>
                <c:pt idx="47">
                  <c:v>5.333545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3.7820607499999999</c:v>
                </c:pt>
                <c:pt idx="2">
                  <c:v>3.7820607499999999</c:v>
                </c:pt>
                <c:pt idx="3">
                  <c:v>3.7820607499999999</c:v>
                </c:pt>
                <c:pt idx="4">
                  <c:v>3.7820607499999999</c:v>
                </c:pt>
                <c:pt idx="5">
                  <c:v>3.7820607499999999</c:v>
                </c:pt>
                <c:pt idx="6">
                  <c:v>3.7820607499999999</c:v>
                </c:pt>
                <c:pt idx="7">
                  <c:v>3.7820607499999999</c:v>
                </c:pt>
                <c:pt idx="8">
                  <c:v>3.7820607499999999</c:v>
                </c:pt>
                <c:pt idx="9">
                  <c:v>3.7820607499999999</c:v>
                </c:pt>
                <c:pt idx="10">
                  <c:v>3.7820607499999999</c:v>
                </c:pt>
                <c:pt idx="13">
                  <c:v>4.3475380833333341</c:v>
                </c:pt>
                <c:pt idx="14">
                  <c:v>4.3475380833333341</c:v>
                </c:pt>
                <c:pt idx="15">
                  <c:v>4.3475380833333341</c:v>
                </c:pt>
                <c:pt idx="16">
                  <c:v>4.3475380833333341</c:v>
                </c:pt>
                <c:pt idx="17">
                  <c:v>4.3475380833333341</c:v>
                </c:pt>
                <c:pt idx="18">
                  <c:v>4.3475380833333341</c:v>
                </c:pt>
                <c:pt idx="19">
                  <c:v>4.3475380833333341</c:v>
                </c:pt>
                <c:pt idx="20">
                  <c:v>4.3475380833333341</c:v>
                </c:pt>
                <c:pt idx="21">
                  <c:v>4.3475380833333341</c:v>
                </c:pt>
                <c:pt idx="22">
                  <c:v>4.3475380833333341</c:v>
                </c:pt>
                <c:pt idx="25">
                  <c:v>4.9307624103333332</c:v>
                </c:pt>
                <c:pt idx="26">
                  <c:v>4.9307624103333332</c:v>
                </c:pt>
                <c:pt idx="27">
                  <c:v>4.9307624103333332</c:v>
                </c:pt>
                <c:pt idx="28">
                  <c:v>4.9307624103333332</c:v>
                </c:pt>
                <c:pt idx="29">
                  <c:v>4.9307624103333332</c:v>
                </c:pt>
                <c:pt idx="30">
                  <c:v>4.9307624103333332</c:v>
                </c:pt>
                <c:pt idx="31">
                  <c:v>4.9307624103333332</c:v>
                </c:pt>
                <c:pt idx="32">
                  <c:v>4.9307624103333332</c:v>
                </c:pt>
                <c:pt idx="33">
                  <c:v>4.9307624103333332</c:v>
                </c:pt>
                <c:pt idx="34">
                  <c:v>4.9307624103333332</c:v>
                </c:pt>
                <c:pt idx="37">
                  <c:v>5.2871925833333329</c:v>
                </c:pt>
                <c:pt idx="38">
                  <c:v>5.2871925833333329</c:v>
                </c:pt>
                <c:pt idx="39">
                  <c:v>5.2871925833333329</c:v>
                </c:pt>
                <c:pt idx="40">
                  <c:v>5.2871925833333329</c:v>
                </c:pt>
                <c:pt idx="41">
                  <c:v>5.2871925833333329</c:v>
                </c:pt>
                <c:pt idx="42">
                  <c:v>5.2871925833333329</c:v>
                </c:pt>
                <c:pt idx="43">
                  <c:v>5.2871925833333329</c:v>
                </c:pt>
                <c:pt idx="44">
                  <c:v>5.2871925833333329</c:v>
                </c:pt>
                <c:pt idx="45">
                  <c:v>5.2871925833333329</c:v>
                </c:pt>
                <c:pt idx="46">
                  <c:v>5.2871925833333329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4041840"/>
        <c:axId val="744042400"/>
      </c:lineChart>
      <c:catAx>
        <c:axId val="744041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40424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744042400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4041840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0.11081607310000008</c:v>
                </c:pt>
                <c:pt idx="1">
                  <c:v>0.2328054356</c:v>
                </c:pt>
                <c:pt idx="2">
                  <c:v>0.21232886849999999</c:v>
                </c:pt>
                <c:pt idx="3">
                  <c:v>0.14809425939999987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-1.2595855200000061E-2</c:v>
                </c:pt>
                <c:pt idx="1">
                  <c:v>4.3979112399999964E-2</c:v>
                </c:pt>
                <c:pt idx="2">
                  <c:v>5.2440753099999959E-2</c:v>
                </c:pt>
                <c:pt idx="3">
                  <c:v>-1.2582588699999953E-2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3.6109060370999993E-2</c:v>
                </c:pt>
                <c:pt idx="1">
                  <c:v>3.0007046580000002E-2</c:v>
                </c:pt>
                <c:pt idx="2">
                  <c:v>-4.8832455620999998E-2</c:v>
                </c:pt>
                <c:pt idx="3">
                  <c:v>-1.1414654881999997E-2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-2.7627630999999986E-2</c:v>
                </c:pt>
                <c:pt idx="1">
                  <c:v>3.7265421919999986E-2</c:v>
                </c:pt>
                <c:pt idx="2">
                  <c:v>1.1312625480000005E-2</c:v>
                </c:pt>
                <c:pt idx="3">
                  <c:v>-1.5465715900000176E-3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46187808"/>
        <c:axId val="746188368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-6.8163042119735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3.24487564054493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561027329210969E-2"/>
                  <c:y val="-7.4114954380702411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0.10670164727100002</c:v>
                </c:pt>
                <c:pt idx="1">
                  <c:v>0.34405701649999998</c:v>
                </c:pt>
                <c:pt idx="2">
                  <c:v>0.22724979145899996</c:v>
                </c:pt>
                <c:pt idx="3">
                  <c:v>0.12255044422799991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6187808"/>
        <c:axId val="746188368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189488"/>
        <c:axId val="746188928"/>
      </c:scatterChart>
      <c:catAx>
        <c:axId val="74618780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6188368"/>
        <c:crosses val="autoZero"/>
        <c:auto val="1"/>
        <c:lblAlgn val="ctr"/>
        <c:lblOffset val="100"/>
        <c:tickLblSkip val="1"/>
        <c:noMultiLvlLbl val="0"/>
      </c:catAx>
      <c:valAx>
        <c:axId val="746188368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6187808"/>
        <c:crosses val="autoZero"/>
        <c:crossBetween val="between"/>
        <c:majorUnit val="0.25"/>
      </c:valAx>
      <c:valAx>
        <c:axId val="746188928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746189488"/>
        <c:crosses val="max"/>
        <c:crossBetween val="midCat"/>
        <c:majorUnit val="0.25"/>
      </c:valAx>
      <c:valAx>
        <c:axId val="7461894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618892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3.0485129999999998</c:v>
                </c:pt>
                <c:pt idx="1">
                  <c:v>2.6554099999999998</c:v>
                </c:pt>
                <c:pt idx="2">
                  <c:v>2.7292900000000002</c:v>
                </c:pt>
                <c:pt idx="3">
                  <c:v>2.5240390000000001</c:v>
                </c:pt>
                <c:pt idx="4">
                  <c:v>2.4512649999999998</c:v>
                </c:pt>
                <c:pt idx="5">
                  <c:v>2.478907</c:v>
                </c:pt>
                <c:pt idx="6">
                  <c:v>2.587777</c:v>
                </c:pt>
                <c:pt idx="7">
                  <c:v>2.2493460000000001</c:v>
                </c:pt>
                <c:pt idx="8">
                  <c:v>2.3473290000000002</c:v>
                </c:pt>
                <c:pt idx="9">
                  <c:v>2.6141139999999998</c:v>
                </c:pt>
                <c:pt idx="10">
                  <c:v>2.9017499999999998</c:v>
                </c:pt>
                <c:pt idx="11">
                  <c:v>3.1175250000000001</c:v>
                </c:pt>
                <c:pt idx="12">
                  <c:v>3.45051</c:v>
                </c:pt>
                <c:pt idx="13">
                  <c:v>3.119272</c:v>
                </c:pt>
                <c:pt idx="14">
                  <c:v>3.068619</c:v>
                </c:pt>
                <c:pt idx="15">
                  <c:v>2.8299470000000002</c:v>
                </c:pt>
                <c:pt idx="16">
                  <c:v>2.5431680000000001</c:v>
                </c:pt>
                <c:pt idx="17">
                  <c:v>2.6319780000000002</c:v>
                </c:pt>
                <c:pt idx="18">
                  <c:v>2.80559</c:v>
                </c:pt>
                <c:pt idx="19">
                  <c:v>2.8889369999999999</c:v>
                </c:pt>
                <c:pt idx="20">
                  <c:v>2.841199</c:v>
                </c:pt>
                <c:pt idx="21">
                  <c:v>2.934542</c:v>
                </c:pt>
                <c:pt idx="22">
                  <c:v>3.3055300000000001</c:v>
                </c:pt>
                <c:pt idx="23">
                  <c:v>3.4256190000000002</c:v>
                </c:pt>
                <c:pt idx="24">
                  <c:v>3.671217</c:v>
                </c:pt>
                <c:pt idx="25">
                  <c:v>3.5467537</c:v>
                </c:pt>
                <c:pt idx="26">
                  <c:v>3.2162242645000001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3.2162242645000001</c:v>
                </c:pt>
                <c:pt idx="27">
                  <c:v>3.0247839999999999</c:v>
                </c:pt>
                <c:pt idx="28">
                  <c:v>2.8221759999999998</c:v>
                </c:pt>
                <c:pt idx="29">
                  <c:v>2.8889490000000002</c:v>
                </c:pt>
                <c:pt idx="30">
                  <c:v>2.9862609999999998</c:v>
                </c:pt>
                <c:pt idx="31">
                  <c:v>3.033595</c:v>
                </c:pt>
                <c:pt idx="32">
                  <c:v>3.194175</c:v>
                </c:pt>
                <c:pt idx="33">
                  <c:v>3.2765599999999999</c:v>
                </c:pt>
                <c:pt idx="34">
                  <c:v>3.3786429999999998</c:v>
                </c:pt>
                <c:pt idx="35">
                  <c:v>3.5509460000000002</c:v>
                </c:pt>
                <c:pt idx="36">
                  <c:v>3.7171959999999999</c:v>
                </c:pt>
                <c:pt idx="37">
                  <c:v>3.4767410000000001</c:v>
                </c:pt>
                <c:pt idx="38">
                  <c:v>3.4170419999999999</c:v>
                </c:pt>
                <c:pt idx="39">
                  <c:v>3.1876479999999998</c:v>
                </c:pt>
                <c:pt idx="40">
                  <c:v>3.037112</c:v>
                </c:pt>
                <c:pt idx="41">
                  <c:v>3.1430470000000001</c:v>
                </c:pt>
                <c:pt idx="42">
                  <c:v>3.2144699999999999</c:v>
                </c:pt>
                <c:pt idx="43">
                  <c:v>3.1751369999999999</c:v>
                </c:pt>
                <c:pt idx="44">
                  <c:v>3.281555</c:v>
                </c:pt>
                <c:pt idx="45">
                  <c:v>3.336722</c:v>
                </c:pt>
                <c:pt idx="46">
                  <c:v>3.4456159999999998</c:v>
                </c:pt>
                <c:pt idx="47">
                  <c:v>3.6080649999999999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2.6421054166666664</c:v>
                </c:pt>
                <c:pt idx="2">
                  <c:v>2.6421054166666664</c:v>
                </c:pt>
                <c:pt idx="3">
                  <c:v>2.6421054166666664</c:v>
                </c:pt>
                <c:pt idx="4">
                  <c:v>2.6421054166666664</c:v>
                </c:pt>
                <c:pt idx="5">
                  <c:v>2.6421054166666664</c:v>
                </c:pt>
                <c:pt idx="6">
                  <c:v>2.6421054166666664</c:v>
                </c:pt>
                <c:pt idx="7">
                  <c:v>2.6421054166666664</c:v>
                </c:pt>
                <c:pt idx="8">
                  <c:v>2.6421054166666664</c:v>
                </c:pt>
                <c:pt idx="9">
                  <c:v>2.6421054166666664</c:v>
                </c:pt>
                <c:pt idx="10">
                  <c:v>2.6421054166666664</c:v>
                </c:pt>
                <c:pt idx="13">
                  <c:v>2.9870759166666665</c:v>
                </c:pt>
                <c:pt idx="14">
                  <c:v>2.9870759166666665</c:v>
                </c:pt>
                <c:pt idx="15">
                  <c:v>2.9870759166666665</c:v>
                </c:pt>
                <c:pt idx="16">
                  <c:v>2.9870759166666665</c:v>
                </c:pt>
                <c:pt idx="17">
                  <c:v>2.9870759166666665</c:v>
                </c:pt>
                <c:pt idx="18">
                  <c:v>2.9870759166666665</c:v>
                </c:pt>
                <c:pt idx="19">
                  <c:v>2.9870759166666665</c:v>
                </c:pt>
                <c:pt idx="20">
                  <c:v>2.9870759166666665</c:v>
                </c:pt>
                <c:pt idx="21">
                  <c:v>2.9870759166666665</c:v>
                </c:pt>
                <c:pt idx="22">
                  <c:v>2.9870759166666665</c:v>
                </c:pt>
                <c:pt idx="25">
                  <c:v>3.2158569970416671</c:v>
                </c:pt>
                <c:pt idx="26">
                  <c:v>3.2158569970416671</c:v>
                </c:pt>
                <c:pt idx="27">
                  <c:v>3.2158569970416671</c:v>
                </c:pt>
                <c:pt idx="28">
                  <c:v>3.2158569970416671</c:v>
                </c:pt>
                <c:pt idx="29">
                  <c:v>3.2158569970416671</c:v>
                </c:pt>
                <c:pt idx="30">
                  <c:v>3.2158569970416671</c:v>
                </c:pt>
                <c:pt idx="31">
                  <c:v>3.2158569970416671</c:v>
                </c:pt>
                <c:pt idx="32">
                  <c:v>3.2158569970416671</c:v>
                </c:pt>
                <c:pt idx="33">
                  <c:v>3.2158569970416671</c:v>
                </c:pt>
                <c:pt idx="34">
                  <c:v>3.2158569970416671</c:v>
                </c:pt>
                <c:pt idx="37">
                  <c:v>3.3366959166666668</c:v>
                </c:pt>
                <c:pt idx="38">
                  <c:v>3.3366959166666668</c:v>
                </c:pt>
                <c:pt idx="39">
                  <c:v>3.3366959166666668</c:v>
                </c:pt>
                <c:pt idx="40">
                  <c:v>3.3366959166666668</c:v>
                </c:pt>
                <c:pt idx="41">
                  <c:v>3.3366959166666668</c:v>
                </c:pt>
                <c:pt idx="42">
                  <c:v>3.3366959166666668</c:v>
                </c:pt>
                <c:pt idx="43">
                  <c:v>3.3366959166666668</c:v>
                </c:pt>
                <c:pt idx="44">
                  <c:v>3.3366959166666668</c:v>
                </c:pt>
                <c:pt idx="45">
                  <c:v>3.3366959166666668</c:v>
                </c:pt>
                <c:pt idx="46">
                  <c:v>3.3366959166666668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193408"/>
        <c:axId val="746193968"/>
      </c:lineChart>
      <c:catAx>
        <c:axId val="746193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619396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746193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6193408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'22'!$C$26:$W$26</c:f>
              <c:numCache>
                <c:formatCode>0.00</c:formatCode>
                <c:ptCount val="21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-5.4726745902000003E-2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-0.75761514794999996</c:v>
                </c:pt>
                <c:pt idx="18">
                  <c:v>-0.81755601369999997</c:v>
                </c:pt>
                <c:pt idx="19">
                  <c:v>-0.86207355150999998</c:v>
                </c:pt>
                <c:pt idx="20">
                  <c:v>-1.009144077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'22'!$C$27:$W$27</c:f>
              <c:numCache>
                <c:formatCode>0.00</c:formatCode>
                <c:ptCount val="21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3.1379781420999998E-4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-0.17759363013999999</c:v>
                </c:pt>
                <c:pt idx="18">
                  <c:v>-0.25538894521</c:v>
                </c:pt>
                <c:pt idx="19">
                  <c:v>-0.32146986</c:v>
                </c:pt>
                <c:pt idx="20">
                  <c:v>-0.37656523579000001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'22'!$C$29:$W$29</c:f>
              <c:numCache>
                <c:formatCode>0.00</c:formatCode>
                <c:ptCount val="21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-8.8676931693999997E-2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-0.16575221370000001</c:v>
                </c:pt>
                <c:pt idx="18">
                  <c:v>-0.18021415616</c:v>
                </c:pt>
                <c:pt idx="19">
                  <c:v>-0.26345672465999997</c:v>
                </c:pt>
                <c:pt idx="20">
                  <c:v>-0.30757588223999999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'22'!$C$28:$W$28</c:f>
              <c:numCache>
                <c:formatCode>0.00</c:formatCode>
                <c:ptCount val="21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-1.3420355191000001E-3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-0.10744479726</c:v>
                </c:pt>
                <c:pt idx="18">
                  <c:v>-0.15406365753000001</c:v>
                </c:pt>
                <c:pt idx="19">
                  <c:v>-0.24192427178000001</c:v>
                </c:pt>
                <c:pt idx="20">
                  <c:v>-0.28665837678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746200128"/>
        <c:axId val="746438400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'22'!$C$30:$W$30</c:f>
              <c:numCache>
                <c:formatCode>0.00</c:formatCode>
                <c:ptCount val="21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-0.14443191530089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-1.20840578905</c:v>
                </c:pt>
                <c:pt idx="18">
                  <c:v>-1.4072227725999999</c:v>
                </c:pt>
                <c:pt idx="19">
                  <c:v>-1.6889244079500001</c:v>
                </c:pt>
                <c:pt idx="20">
                  <c:v>-1.9799435718099998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6200128"/>
        <c:axId val="746438400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439520"/>
        <c:axId val="746438960"/>
      </c:scatterChart>
      <c:dateAx>
        <c:axId val="746200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46438400"/>
        <c:crosses val="autoZero"/>
        <c:auto val="0"/>
        <c:lblOffset val="100"/>
        <c:baseTimeUnit val="days"/>
        <c:majorUnit val="2"/>
      </c:dateAx>
      <c:valAx>
        <c:axId val="746438400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46200128"/>
        <c:crosses val="autoZero"/>
        <c:crossBetween val="between"/>
        <c:majorUnit val="0.5"/>
      </c:valAx>
      <c:valAx>
        <c:axId val="746438960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46439520"/>
        <c:crosses val="max"/>
        <c:crossBetween val="midCat"/>
      </c:valAx>
      <c:valAx>
        <c:axId val="746439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643896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60.075000000000003</c:v>
                </c:pt>
                <c:pt idx="7">
                  <c:v>66.531999999999996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52.515000000000001</c:v>
                </c:pt>
                <c:pt idx="18">
                  <c:v>60.075000000000003</c:v>
                </c:pt>
                <c:pt idx="19">
                  <c:v>66.531999999999996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26.88</c:v>
                </c:pt>
                <c:pt idx="25">
                  <c:v>23.622</c:v>
                </c:pt>
                <c:pt idx="26">
                  <c:v>24.407</c:v>
                </c:pt>
                <c:pt idx="27">
                  <c:v>30.382000000000001</c:v>
                </c:pt>
                <c:pt idx="28">
                  <c:v>41.997</c:v>
                </c:pt>
                <c:pt idx="29">
                  <c:v>52.515000000000001</c:v>
                </c:pt>
                <c:pt idx="30">
                  <c:v>60.075000000000003</c:v>
                </c:pt>
                <c:pt idx="31">
                  <c:v>66.531999999999996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26.88</c:v>
                </c:pt>
                <c:pt idx="37">
                  <c:v>23.622</c:v>
                </c:pt>
                <c:pt idx="38">
                  <c:v>24.407</c:v>
                </c:pt>
                <c:pt idx="39">
                  <c:v>30.382000000000001</c:v>
                </c:pt>
                <c:pt idx="40">
                  <c:v>41.997</c:v>
                </c:pt>
                <c:pt idx="41">
                  <c:v>52.515000000000001</c:v>
                </c:pt>
                <c:pt idx="42">
                  <c:v>60.075000000000003</c:v>
                </c:pt>
                <c:pt idx="43">
                  <c:v>66.531999999999996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26.88</c:v>
                </c:pt>
                <c:pt idx="49">
                  <c:v>23.622</c:v>
                </c:pt>
                <c:pt idx="50">
                  <c:v>24.407</c:v>
                </c:pt>
                <c:pt idx="51">
                  <c:v>30.382000000000001</c:v>
                </c:pt>
                <c:pt idx="52">
                  <c:v>41.997</c:v>
                </c:pt>
                <c:pt idx="53">
                  <c:v>52.515000000000001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26.88</c:v>
                </c:pt>
                <c:pt idx="61">
                  <c:v>23.622</c:v>
                </c:pt>
                <c:pt idx="62">
                  <c:v>24.407</c:v>
                </c:pt>
                <c:pt idx="63">
                  <c:v>30.382000000000001</c:v>
                </c:pt>
                <c:pt idx="64">
                  <c:v>41.997</c:v>
                </c:pt>
                <c:pt idx="65">
                  <c:v>52.515000000000001</c:v>
                </c:pt>
                <c:pt idx="66">
                  <c:v>60.075000000000003</c:v>
                </c:pt>
                <c:pt idx="67">
                  <c:v>66.531999999999996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26.88</c:v>
                </c:pt>
                <c:pt idx="73">
                  <c:v>23.622</c:v>
                </c:pt>
                <c:pt idx="74">
                  <c:v>24.407</c:v>
                </c:pt>
                <c:pt idx="75">
                  <c:v>30.382000000000001</c:v>
                </c:pt>
                <c:pt idx="76">
                  <c:v>41.997</c:v>
                </c:pt>
                <c:pt idx="77">
                  <c:v>52.515000000000001</c:v>
                </c:pt>
                <c:pt idx="78">
                  <c:v>60.075000000000003</c:v>
                </c:pt>
                <c:pt idx="79">
                  <c:v>66.531999999999996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47.819000000000003</c:v>
                </c:pt>
                <c:pt idx="1">
                  <c:v>37.613</c:v>
                </c:pt>
                <c:pt idx="2">
                  <c:v>37.353999999999999</c:v>
                </c:pt>
                <c:pt idx="3">
                  <c:v>38.384</c:v>
                </c:pt>
                <c:pt idx="4">
                  <c:v>29.652000000000001</c:v>
                </c:pt>
                <c:pt idx="5">
                  <c:v>27.304999999999993</c:v>
                </c:pt>
                <c:pt idx="6">
                  <c:v>25.733000000000004</c:v>
                </c:pt>
                <c:pt idx="7">
                  <c:v>27.62700000000001</c:v>
                </c:pt>
                <c:pt idx="8">
                  <c:v>27.583999999999989</c:v>
                </c:pt>
                <c:pt idx="9">
                  <c:v>26.269999999999996</c:v>
                </c:pt>
                <c:pt idx="10">
                  <c:v>29.840999999999994</c:v>
                </c:pt>
                <c:pt idx="11">
                  <c:v>29.196000000000005</c:v>
                </c:pt>
                <c:pt idx="12">
                  <c:v>47.819000000000003</c:v>
                </c:pt>
                <c:pt idx="13">
                  <c:v>37.613</c:v>
                </c:pt>
                <c:pt idx="14">
                  <c:v>37.353999999999999</c:v>
                </c:pt>
                <c:pt idx="15">
                  <c:v>38.384</c:v>
                </c:pt>
                <c:pt idx="16">
                  <c:v>29.652000000000001</c:v>
                </c:pt>
                <c:pt idx="17">
                  <c:v>27.304999999999993</c:v>
                </c:pt>
                <c:pt idx="18">
                  <c:v>25.733000000000004</c:v>
                </c:pt>
                <c:pt idx="19">
                  <c:v>27.62700000000001</c:v>
                </c:pt>
                <c:pt idx="20">
                  <c:v>27.583999999999989</c:v>
                </c:pt>
                <c:pt idx="21">
                  <c:v>26.269999999999996</c:v>
                </c:pt>
                <c:pt idx="22">
                  <c:v>29.840999999999994</c:v>
                </c:pt>
                <c:pt idx="23">
                  <c:v>29.196000000000005</c:v>
                </c:pt>
                <c:pt idx="24">
                  <c:v>47.819000000000003</c:v>
                </c:pt>
                <c:pt idx="25">
                  <c:v>37.613</c:v>
                </c:pt>
                <c:pt idx="26">
                  <c:v>37.353999999999999</c:v>
                </c:pt>
                <c:pt idx="27">
                  <c:v>38.384</c:v>
                </c:pt>
                <c:pt idx="28">
                  <c:v>29.652000000000001</c:v>
                </c:pt>
                <c:pt idx="29">
                  <c:v>27.304999999999993</c:v>
                </c:pt>
                <c:pt idx="30">
                  <c:v>25.733000000000004</c:v>
                </c:pt>
                <c:pt idx="31">
                  <c:v>27.62700000000001</c:v>
                </c:pt>
                <c:pt idx="32">
                  <c:v>27.583999999999989</c:v>
                </c:pt>
                <c:pt idx="33">
                  <c:v>26.269999999999996</c:v>
                </c:pt>
                <c:pt idx="34">
                  <c:v>29.840999999999994</c:v>
                </c:pt>
                <c:pt idx="35">
                  <c:v>29.196000000000005</c:v>
                </c:pt>
                <c:pt idx="36">
                  <c:v>47.819000000000003</c:v>
                </c:pt>
                <c:pt idx="37">
                  <c:v>37.613</c:v>
                </c:pt>
                <c:pt idx="38">
                  <c:v>37.353999999999999</c:v>
                </c:pt>
                <c:pt idx="39">
                  <c:v>38.384</c:v>
                </c:pt>
                <c:pt idx="40">
                  <c:v>29.652000000000001</c:v>
                </c:pt>
                <c:pt idx="41">
                  <c:v>27.304999999999993</c:v>
                </c:pt>
                <c:pt idx="42">
                  <c:v>25.733000000000004</c:v>
                </c:pt>
                <c:pt idx="43">
                  <c:v>27.62700000000001</c:v>
                </c:pt>
                <c:pt idx="44">
                  <c:v>27.583999999999989</c:v>
                </c:pt>
                <c:pt idx="45">
                  <c:v>26.269999999999996</c:v>
                </c:pt>
                <c:pt idx="46">
                  <c:v>29.840999999999994</c:v>
                </c:pt>
                <c:pt idx="47">
                  <c:v>29.196000000000005</c:v>
                </c:pt>
                <c:pt idx="48">
                  <c:v>47.819000000000003</c:v>
                </c:pt>
                <c:pt idx="49">
                  <c:v>37.613</c:v>
                </c:pt>
                <c:pt idx="50">
                  <c:v>37.353999999999999</c:v>
                </c:pt>
                <c:pt idx="51">
                  <c:v>38.384</c:v>
                </c:pt>
                <c:pt idx="52">
                  <c:v>29.652000000000001</c:v>
                </c:pt>
                <c:pt idx="53">
                  <c:v>27.304999999999993</c:v>
                </c:pt>
                <c:pt idx="54">
                  <c:v>25.733000000000004</c:v>
                </c:pt>
                <c:pt idx="55">
                  <c:v>27.62700000000001</c:v>
                </c:pt>
                <c:pt idx="56">
                  <c:v>27.583999999999989</c:v>
                </c:pt>
                <c:pt idx="57">
                  <c:v>26.269999999999996</c:v>
                </c:pt>
                <c:pt idx="58">
                  <c:v>29.840999999999994</c:v>
                </c:pt>
                <c:pt idx="59">
                  <c:v>29.196000000000005</c:v>
                </c:pt>
                <c:pt idx="60">
                  <c:v>47.819000000000003</c:v>
                </c:pt>
                <c:pt idx="61">
                  <c:v>37.613</c:v>
                </c:pt>
                <c:pt idx="62">
                  <c:v>37.353999999999999</c:v>
                </c:pt>
                <c:pt idx="63">
                  <c:v>38.384</c:v>
                </c:pt>
                <c:pt idx="64">
                  <c:v>29.652000000000001</c:v>
                </c:pt>
                <c:pt idx="65">
                  <c:v>27.304999999999993</c:v>
                </c:pt>
                <c:pt idx="66">
                  <c:v>25.733000000000004</c:v>
                </c:pt>
                <c:pt idx="67">
                  <c:v>27.62700000000001</c:v>
                </c:pt>
                <c:pt idx="68">
                  <c:v>27.583999999999989</c:v>
                </c:pt>
                <c:pt idx="69">
                  <c:v>26.269999999999996</c:v>
                </c:pt>
                <c:pt idx="70">
                  <c:v>29.840999999999994</c:v>
                </c:pt>
                <c:pt idx="71">
                  <c:v>29.196000000000005</c:v>
                </c:pt>
                <c:pt idx="72">
                  <c:v>47.819000000000003</c:v>
                </c:pt>
                <c:pt idx="73">
                  <c:v>37.613</c:v>
                </c:pt>
                <c:pt idx="74">
                  <c:v>37.353999999999999</c:v>
                </c:pt>
                <c:pt idx="75">
                  <c:v>38.384</c:v>
                </c:pt>
                <c:pt idx="76">
                  <c:v>29.652000000000001</c:v>
                </c:pt>
                <c:pt idx="77">
                  <c:v>27.304999999999993</c:v>
                </c:pt>
                <c:pt idx="78">
                  <c:v>25.733000000000004</c:v>
                </c:pt>
                <c:pt idx="79">
                  <c:v>27.62700000000001</c:v>
                </c:pt>
                <c:pt idx="80">
                  <c:v>27.583999999999989</c:v>
                </c:pt>
                <c:pt idx="81">
                  <c:v>26.269999999999996</c:v>
                </c:pt>
                <c:pt idx="82">
                  <c:v>29.840999999999994</c:v>
                </c:pt>
                <c:pt idx="83">
                  <c:v>29.196000000000005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444560"/>
        <c:axId val="746445120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62.774999999999999</c:v>
                </c:pt>
                <c:pt idx="7">
                  <c:v>71.921999999999997</c:v>
                </c:pt>
                <c:pt idx="8">
                  <c:v>76.191000000000003</c:v>
                </c:pt>
                <c:pt idx="9">
                  <c:v>76.733999999999995</c:v>
                </c:pt>
                <c:pt idx="10">
                  <c:v>75.091999999999999</c:v>
                </c:pt>
                <c:pt idx="11">
                  <c:v>72.296999999999997</c:v>
                </c:pt>
                <c:pt idx="12">
                  <c:v>62.917999999999999</c:v>
                </c:pt>
                <c:pt idx="13">
                  <c:v>50.23</c:v>
                </c:pt>
                <c:pt idx="14">
                  <c:v>53.320999999999998</c:v>
                </c:pt>
                <c:pt idx="15">
                  <c:v>61.402000000000001</c:v>
                </c:pt>
                <c:pt idx="16">
                  <c:v>71.649000000000001</c:v>
                </c:pt>
                <c:pt idx="17">
                  <c:v>78.064999999999998</c:v>
                </c:pt>
                <c:pt idx="18">
                  <c:v>84.828000000000003</c:v>
                </c:pt>
                <c:pt idx="19">
                  <c:v>91.41</c:v>
                </c:pt>
                <c:pt idx="20">
                  <c:v>94.433999999999997</c:v>
                </c:pt>
                <c:pt idx="21">
                  <c:v>99.213999999999999</c:v>
                </c:pt>
                <c:pt idx="22">
                  <c:v>99.777000000000001</c:v>
                </c:pt>
                <c:pt idx="23">
                  <c:v>91.379000000000005</c:v>
                </c:pt>
                <c:pt idx="24">
                  <c:v>74.698999999999998</c:v>
                </c:pt>
                <c:pt idx="25">
                  <c:v>61.234999999999999</c:v>
                </c:pt>
                <c:pt idx="26">
                  <c:v>61.761000000000003</c:v>
                </c:pt>
                <c:pt idx="27">
                  <c:v>68.766000000000005</c:v>
                </c:pt>
                <c:pt idx="28">
                  <c:v>71.302000000000007</c:v>
                </c:pt>
                <c:pt idx="29">
                  <c:v>79.819999999999993</c:v>
                </c:pt>
                <c:pt idx="30">
                  <c:v>85.808000000000007</c:v>
                </c:pt>
                <c:pt idx="31">
                  <c:v>94.159000000000006</c:v>
                </c:pt>
                <c:pt idx="32">
                  <c:v>98.974999999999994</c:v>
                </c:pt>
                <c:pt idx="33">
                  <c:v>96.251999999999995</c:v>
                </c:pt>
                <c:pt idx="34">
                  <c:v>94.394000000000005</c:v>
                </c:pt>
                <c:pt idx="35">
                  <c:v>77.046999999999997</c:v>
                </c:pt>
                <c:pt idx="36">
                  <c:v>53.35</c:v>
                </c:pt>
                <c:pt idx="37">
                  <c:v>47.243000000000002</c:v>
                </c:pt>
                <c:pt idx="38">
                  <c:v>40.155000000000001</c:v>
                </c:pt>
                <c:pt idx="39">
                  <c:v>38.497</c:v>
                </c:pt>
                <c:pt idx="40">
                  <c:v>46.146999999999998</c:v>
                </c:pt>
                <c:pt idx="41">
                  <c:v>56.906999999999996</c:v>
                </c:pt>
                <c:pt idx="42">
                  <c:v>63.676000000000002</c:v>
                </c:pt>
                <c:pt idx="43">
                  <c:v>73.858000000000004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45.719000000000001</c:v>
                </c:pt>
                <c:pt idx="49">
                  <c:v>38.656999999999996</c:v>
                </c:pt>
                <c:pt idx="50">
                  <c:v>33.825000000000003</c:v>
                </c:pt>
                <c:pt idx="51">
                  <c:v>34.874000000000002</c:v>
                </c:pt>
                <c:pt idx="52">
                  <c:v>43.844000000000001</c:v>
                </c:pt>
                <c:pt idx="53">
                  <c:v>56.505000000000003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75.16</c:v>
                </c:pt>
                <c:pt idx="57">
                  <c:v>78.768000000000001</c:v>
                </c:pt>
                <c:pt idx="58">
                  <c:v>73.914000000000001</c:v>
                </c:pt>
                <c:pt idx="59">
                  <c:v>63.670999999999999</c:v>
                </c:pt>
                <c:pt idx="60">
                  <c:v>51.045000000000002</c:v>
                </c:pt>
                <c:pt idx="61">
                  <c:v>43.853428700000002</c:v>
                </c:pt>
                <c:pt idx="62">
                  <c:v>45.778584176999999</c:v>
                </c:pt>
                <c:pt idx="63">
                  <c:v>52.446129999999997</c:v>
                </c:pt>
                <c:pt idx="64">
                  <c:v>62.537939999999999</c:v>
                </c:pt>
                <c:pt idx="65">
                  <c:v>71.916929999999994</c:v>
                </c:pt>
                <c:pt idx="66">
                  <c:v>80.648030000000006</c:v>
                </c:pt>
                <c:pt idx="67">
                  <c:v>89.297880000000006</c:v>
                </c:pt>
                <c:pt idx="68">
                  <c:v>94.157660000000007</c:v>
                </c:pt>
                <c:pt idx="69">
                  <c:v>95.575810000000004</c:v>
                </c:pt>
                <c:pt idx="70">
                  <c:v>92.408349999999999</c:v>
                </c:pt>
                <c:pt idx="71">
                  <c:v>82.108530000000002</c:v>
                </c:pt>
                <c:pt idx="72">
                  <c:v>66.829909999999998</c:v>
                </c:pt>
                <c:pt idx="73">
                  <c:v>58.308579999999999</c:v>
                </c:pt>
                <c:pt idx="74">
                  <c:v>57.598419999999997</c:v>
                </c:pt>
                <c:pt idx="75">
                  <c:v>62.563740000000003</c:v>
                </c:pt>
                <c:pt idx="76">
                  <c:v>71.180480000000003</c:v>
                </c:pt>
                <c:pt idx="77">
                  <c:v>79.528869999999998</c:v>
                </c:pt>
                <c:pt idx="78">
                  <c:v>87.363439999999997</c:v>
                </c:pt>
                <c:pt idx="79">
                  <c:v>95.237189999999998</c:v>
                </c:pt>
                <c:pt idx="80">
                  <c:v>99.361270000000005</c:v>
                </c:pt>
                <c:pt idx="81">
                  <c:v>99.38964</c:v>
                </c:pt>
                <c:pt idx="82">
                  <c:v>97.811359999999993</c:v>
                </c:pt>
                <c:pt idx="83">
                  <c:v>87.218760000000003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6444560"/>
        <c:axId val="746445120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445680"/>
        <c:axId val="746446240"/>
      </c:scatterChart>
      <c:dateAx>
        <c:axId val="74644456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74644512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74644512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746444560"/>
        <c:crosses val="autoZero"/>
        <c:crossBetween val="between"/>
        <c:majorUnit val="25"/>
      </c:valAx>
      <c:valAx>
        <c:axId val="74644568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46446240"/>
        <c:crosses val="max"/>
        <c:crossBetween val="midCat"/>
      </c:valAx>
      <c:valAx>
        <c:axId val="74644624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4644568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-0.37558647460000039</c:v>
                </c:pt>
                <c:pt idx="1">
                  <c:v>-0.23365398910000001</c:v>
                </c:pt>
                <c:pt idx="2">
                  <c:v>0.20568062190000003</c:v>
                </c:pt>
                <c:pt idx="3">
                  <c:v>4.5902904700000136E-2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2.7373473759999882</c:v>
                </c:pt>
                <c:pt idx="1">
                  <c:v>9.931868685000012</c:v>
                </c:pt>
                <c:pt idx="2">
                  <c:v>7.981900619000001</c:v>
                </c:pt>
                <c:pt idx="3">
                  <c:v>1.7393033769999988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46452960"/>
        <c:axId val="746453520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2019</c:v>
                      </c:pt>
                      <c:pt idx="3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513212398231E-2"/>
                  <c:y val="-5.354172805220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915083559491495E-2"/>
                  <c:y val="2.70931673874617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915083559491578E-2"/>
                  <c:y val="-4.03671289941479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2380017140408348E-2"/>
                  <c:y val="-6.02083926357978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2.3617609013999878</c:v>
                </c:pt>
                <c:pt idx="1">
                  <c:v>9.6982146959000115</c:v>
                </c:pt>
                <c:pt idx="2">
                  <c:v>8.1875812409000019</c:v>
                </c:pt>
                <c:pt idx="3">
                  <c:v>1.785206281699999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6452960"/>
        <c:axId val="746453520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3888368"/>
        <c:axId val="746454080"/>
      </c:scatterChart>
      <c:catAx>
        <c:axId val="74645296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6453520"/>
        <c:crosses val="autoZero"/>
        <c:auto val="1"/>
        <c:lblAlgn val="ctr"/>
        <c:lblOffset val="100"/>
        <c:tickLblSkip val="1"/>
        <c:noMultiLvlLbl val="0"/>
      </c:catAx>
      <c:valAx>
        <c:axId val="746453520"/>
        <c:scaling>
          <c:orientation val="minMax"/>
          <c:max val="12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6452960"/>
        <c:crosses val="autoZero"/>
        <c:crossBetween val="between"/>
        <c:majorUnit val="3"/>
      </c:valAx>
      <c:valAx>
        <c:axId val="746454080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743888368"/>
        <c:crosses val="max"/>
        <c:crossBetween val="midCat"/>
      </c:valAx>
      <c:valAx>
        <c:axId val="743888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6454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75.979681515999999</c:v>
                </c:pt>
                <c:pt idx="1">
                  <c:v>76.625913749999995</c:v>
                </c:pt>
                <c:pt idx="2">
                  <c:v>78.418810065000002</c:v>
                </c:pt>
                <c:pt idx="3">
                  <c:v>78.502159832999993</c:v>
                </c:pt>
                <c:pt idx="4">
                  <c:v>78.371707870999998</c:v>
                </c:pt>
                <c:pt idx="5">
                  <c:v>78.987322599999999</c:v>
                </c:pt>
                <c:pt idx="6">
                  <c:v>79.955689226000004</c:v>
                </c:pt>
                <c:pt idx="7">
                  <c:v>79.936718225999996</c:v>
                </c:pt>
                <c:pt idx="8">
                  <c:v>81.133553966999997</c:v>
                </c:pt>
                <c:pt idx="9">
                  <c:v>82.268117064999998</c:v>
                </c:pt>
                <c:pt idx="10">
                  <c:v>84.499417367000007</c:v>
                </c:pt>
                <c:pt idx="11">
                  <c:v>84.999681386999995</c:v>
                </c:pt>
                <c:pt idx="12">
                  <c:v>83.432426323000001</c:v>
                </c:pt>
                <c:pt idx="13">
                  <c:v>85.163614499999994</c:v>
                </c:pt>
                <c:pt idx="14">
                  <c:v>86.223440934999999</c:v>
                </c:pt>
                <c:pt idx="15">
                  <c:v>86.596001200000003</c:v>
                </c:pt>
                <c:pt idx="16">
                  <c:v>87.530164612999997</c:v>
                </c:pt>
                <c:pt idx="17">
                  <c:v>88.033588899999998</c:v>
                </c:pt>
                <c:pt idx="18">
                  <c:v>89.794047613000004</c:v>
                </c:pt>
                <c:pt idx="19">
                  <c:v>91.766870128999997</c:v>
                </c:pt>
                <c:pt idx="20">
                  <c:v>93.001004332999997</c:v>
                </c:pt>
                <c:pt idx="21">
                  <c:v>93.836520194000002</c:v>
                </c:pt>
                <c:pt idx="22">
                  <c:v>95.161740399999999</c:v>
                </c:pt>
                <c:pt idx="23">
                  <c:v>95.337005805999993</c:v>
                </c:pt>
                <c:pt idx="24">
                  <c:v>95.185426226000004</c:v>
                </c:pt>
                <c:pt idx="25">
                  <c:v>95.270610000000005</c:v>
                </c:pt>
                <c:pt idx="26">
                  <c:v>96.114519999999999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96.114519999999999</c:v>
                </c:pt>
                <c:pt idx="27">
                  <c:v>96.618939999999995</c:v>
                </c:pt>
                <c:pt idx="28">
                  <c:v>97.119110000000006</c:v>
                </c:pt>
                <c:pt idx="29">
                  <c:v>97.809619999999995</c:v>
                </c:pt>
                <c:pt idx="30">
                  <c:v>98.486000000000004</c:v>
                </c:pt>
                <c:pt idx="31">
                  <c:v>99.114109999999997</c:v>
                </c:pt>
                <c:pt idx="32">
                  <c:v>99.385890000000003</c:v>
                </c:pt>
                <c:pt idx="33">
                  <c:v>99.624510000000001</c:v>
                </c:pt>
                <c:pt idx="34">
                  <c:v>99.606729999999999</c:v>
                </c:pt>
                <c:pt idx="35">
                  <c:v>99.491320000000002</c:v>
                </c:pt>
                <c:pt idx="36">
                  <c:v>99.565100000000001</c:v>
                </c:pt>
                <c:pt idx="37">
                  <c:v>99.563779999999994</c:v>
                </c:pt>
                <c:pt idx="38">
                  <c:v>99.643749999999997</c:v>
                </c:pt>
                <c:pt idx="39">
                  <c:v>99.685869999999994</c:v>
                </c:pt>
                <c:pt idx="40">
                  <c:v>99.726650000000006</c:v>
                </c:pt>
                <c:pt idx="41">
                  <c:v>99.731359999999995</c:v>
                </c:pt>
                <c:pt idx="42">
                  <c:v>99.640150000000006</c:v>
                </c:pt>
                <c:pt idx="43">
                  <c:v>99.818049999999999</c:v>
                </c:pt>
                <c:pt idx="44">
                  <c:v>99.854169999999996</c:v>
                </c:pt>
                <c:pt idx="45">
                  <c:v>99.792259999999999</c:v>
                </c:pt>
                <c:pt idx="46">
                  <c:v>99.512200000000007</c:v>
                </c:pt>
                <c:pt idx="47">
                  <c:v>98.968789999999998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79.973231072749996</c:v>
                </c:pt>
                <c:pt idx="2">
                  <c:v>79.973231072749996</c:v>
                </c:pt>
                <c:pt idx="3">
                  <c:v>79.973231072749996</c:v>
                </c:pt>
                <c:pt idx="4">
                  <c:v>79.973231072749996</c:v>
                </c:pt>
                <c:pt idx="5">
                  <c:v>79.973231072749996</c:v>
                </c:pt>
                <c:pt idx="6">
                  <c:v>79.973231072749996</c:v>
                </c:pt>
                <c:pt idx="7">
                  <c:v>79.973231072749996</c:v>
                </c:pt>
                <c:pt idx="8">
                  <c:v>79.973231072749996</c:v>
                </c:pt>
                <c:pt idx="9">
                  <c:v>79.973231072749996</c:v>
                </c:pt>
                <c:pt idx="10">
                  <c:v>79.973231072749996</c:v>
                </c:pt>
                <c:pt idx="13">
                  <c:v>89.656368745500004</c:v>
                </c:pt>
                <c:pt idx="14">
                  <c:v>89.656368745500004</c:v>
                </c:pt>
                <c:pt idx="15">
                  <c:v>89.656368745500004</c:v>
                </c:pt>
                <c:pt idx="16">
                  <c:v>89.656368745500004</c:v>
                </c:pt>
                <c:pt idx="17">
                  <c:v>89.656368745500004</c:v>
                </c:pt>
                <c:pt idx="18">
                  <c:v>89.656368745500004</c:v>
                </c:pt>
                <c:pt idx="19">
                  <c:v>89.656368745500004</c:v>
                </c:pt>
                <c:pt idx="20">
                  <c:v>89.656368745500004</c:v>
                </c:pt>
                <c:pt idx="21">
                  <c:v>89.656368745500004</c:v>
                </c:pt>
                <c:pt idx="22">
                  <c:v>89.656368745500004</c:v>
                </c:pt>
                <c:pt idx="25">
                  <c:v>97.818898852166683</c:v>
                </c:pt>
                <c:pt idx="26">
                  <c:v>97.818898852166683</c:v>
                </c:pt>
                <c:pt idx="27">
                  <c:v>97.818898852166683</c:v>
                </c:pt>
                <c:pt idx="28">
                  <c:v>97.818898852166683</c:v>
                </c:pt>
                <c:pt idx="29">
                  <c:v>97.818898852166683</c:v>
                </c:pt>
                <c:pt idx="30">
                  <c:v>97.818898852166683</c:v>
                </c:pt>
                <c:pt idx="31">
                  <c:v>97.818898852166683</c:v>
                </c:pt>
                <c:pt idx="32">
                  <c:v>97.818898852166683</c:v>
                </c:pt>
                <c:pt idx="33">
                  <c:v>97.818898852166683</c:v>
                </c:pt>
                <c:pt idx="34">
                  <c:v>97.818898852166683</c:v>
                </c:pt>
                <c:pt idx="37">
                  <c:v>99.625177499999992</c:v>
                </c:pt>
                <c:pt idx="38">
                  <c:v>99.625177499999992</c:v>
                </c:pt>
                <c:pt idx="39">
                  <c:v>99.625177499999992</c:v>
                </c:pt>
                <c:pt idx="40">
                  <c:v>99.625177499999992</c:v>
                </c:pt>
                <c:pt idx="41">
                  <c:v>99.625177499999992</c:v>
                </c:pt>
                <c:pt idx="42">
                  <c:v>99.625177499999992</c:v>
                </c:pt>
                <c:pt idx="43">
                  <c:v>99.625177499999992</c:v>
                </c:pt>
                <c:pt idx="44">
                  <c:v>99.625177499999992</c:v>
                </c:pt>
                <c:pt idx="45">
                  <c:v>99.625177499999992</c:v>
                </c:pt>
                <c:pt idx="46">
                  <c:v>99.625177499999992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3892288"/>
        <c:axId val="743892848"/>
      </c:lineChart>
      <c:catAx>
        <c:axId val="743892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38928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743892848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3892288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-1.8970766779999977</c:v>
                </c:pt>
                <c:pt idx="1">
                  <c:v>3.7264076789999976</c:v>
                </c:pt>
                <c:pt idx="2">
                  <c:v>0.76975326600000216</c:v>
                </c:pt>
                <c:pt idx="3">
                  <c:v>0.80901845700000052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0.66199621300000189</c:v>
                </c:pt>
                <c:pt idx="1">
                  <c:v>0.92484657500000012</c:v>
                </c:pt>
                <c:pt idx="2">
                  <c:v>0.78796813700000001</c:v>
                </c:pt>
                <c:pt idx="3">
                  <c:v>0.1691584199999987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0.3850904933999999</c:v>
                </c:pt>
                <c:pt idx="1">
                  <c:v>2.4280246579</c:v>
                </c:pt>
                <c:pt idx="2">
                  <c:v>0.29027152830000347</c:v>
                </c:pt>
                <c:pt idx="3">
                  <c:v>-1.1000704415000016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0.18292143059998978</c:v>
                </c:pt>
                <c:pt idx="1">
                  <c:v>0.71325753410000914</c:v>
                </c:pt>
                <c:pt idx="2">
                  <c:v>0.64862925969998741</c:v>
                </c:pt>
                <c:pt idx="3">
                  <c:v>0.27485452550000389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43899568"/>
        <c:axId val="743900128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363444152814233E-2"/>
                  <c:y val="7.89582552180977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885972586849E-2"/>
                  <c:y val="5.91169853768278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4.56052368453943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0659813356663756E-2"/>
                  <c:y val="-6.14782527184101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-0.66706854100000612</c:v>
                </c:pt>
                <c:pt idx="1">
                  <c:v>7.7925364460000068</c:v>
                </c:pt>
                <c:pt idx="2">
                  <c:v>2.4966221909999931</c:v>
                </c:pt>
                <c:pt idx="3">
                  <c:v>0.15296096100000156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899568"/>
        <c:axId val="743900128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3901248"/>
        <c:axId val="743900688"/>
      </c:scatterChart>
      <c:catAx>
        <c:axId val="74389956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3900128"/>
        <c:crosses val="autoZero"/>
        <c:auto val="1"/>
        <c:lblAlgn val="ctr"/>
        <c:lblOffset val="100"/>
        <c:tickLblSkip val="1"/>
        <c:noMultiLvlLbl val="0"/>
      </c:catAx>
      <c:valAx>
        <c:axId val="743900128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3899568"/>
        <c:crosses val="autoZero"/>
        <c:crossBetween val="between"/>
        <c:majorUnit val="2"/>
      </c:valAx>
      <c:valAx>
        <c:axId val="743900688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743901248"/>
        <c:crosses val="max"/>
        <c:crossBetween val="midCat"/>
      </c:valAx>
      <c:valAx>
        <c:axId val="7439012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3900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93.971454483000002</c:v>
                </c:pt>
                <c:pt idx="1">
                  <c:v>83.541220213000003</c:v>
                </c:pt>
                <c:pt idx="2">
                  <c:v>81.372219091999995</c:v>
                </c:pt>
                <c:pt idx="3">
                  <c:v>64.367193936999996</c:v>
                </c:pt>
                <c:pt idx="4">
                  <c:v>60.993230029000003</c:v>
                </c:pt>
                <c:pt idx="5">
                  <c:v>63.633924</c:v>
                </c:pt>
                <c:pt idx="6">
                  <c:v>69.040276519000003</c:v>
                </c:pt>
                <c:pt idx="7">
                  <c:v>67.523258455999994</c:v>
                </c:pt>
                <c:pt idx="8">
                  <c:v>63.991618903000003</c:v>
                </c:pt>
                <c:pt idx="9">
                  <c:v>65.473677874000003</c:v>
                </c:pt>
                <c:pt idx="10">
                  <c:v>78.487295099999997</c:v>
                </c:pt>
                <c:pt idx="11">
                  <c:v>99.437875899000005</c:v>
                </c:pt>
                <c:pt idx="12">
                  <c:v>106.78713442</c:v>
                </c:pt>
                <c:pt idx="13">
                  <c:v>96.456016750000003</c:v>
                </c:pt>
                <c:pt idx="14">
                  <c:v>89.461310514999994</c:v>
                </c:pt>
                <c:pt idx="15">
                  <c:v>77.888530032999995</c:v>
                </c:pt>
                <c:pt idx="16">
                  <c:v>66.043533483999994</c:v>
                </c:pt>
                <c:pt idx="17">
                  <c:v>68.338942770000003</c:v>
                </c:pt>
                <c:pt idx="18">
                  <c:v>75.690725294999993</c:v>
                </c:pt>
                <c:pt idx="19">
                  <c:v>74.562776255000003</c:v>
                </c:pt>
                <c:pt idx="20">
                  <c:v>71.955770866999998</c:v>
                </c:pt>
                <c:pt idx="21">
                  <c:v>73.429359610000006</c:v>
                </c:pt>
                <c:pt idx="22">
                  <c:v>89.631667230000005</c:v>
                </c:pt>
                <c:pt idx="23">
                  <c:v>95.792479580000006</c:v>
                </c:pt>
                <c:pt idx="24">
                  <c:v>109.24929716</c:v>
                </c:pt>
                <c:pt idx="25">
                  <c:v>106.29840230000001</c:v>
                </c:pt>
                <c:pt idx="26">
                  <c:v>95.705294300000006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95.705294300000006</c:v>
                </c:pt>
                <c:pt idx="27">
                  <c:v>76.038899999999998</c:v>
                </c:pt>
                <c:pt idx="28">
                  <c:v>69.807680000000005</c:v>
                </c:pt>
                <c:pt idx="29">
                  <c:v>71.561700000000002</c:v>
                </c:pt>
                <c:pt idx="30">
                  <c:v>76.959199999999996</c:v>
                </c:pt>
                <c:pt idx="31">
                  <c:v>77.484679999999997</c:v>
                </c:pt>
                <c:pt idx="32">
                  <c:v>71.314840000000004</c:v>
                </c:pt>
                <c:pt idx="33">
                  <c:v>74.632630000000006</c:v>
                </c:pt>
                <c:pt idx="34">
                  <c:v>86.065610000000007</c:v>
                </c:pt>
                <c:pt idx="35">
                  <c:v>101.1768</c:v>
                </c:pt>
                <c:pt idx="36">
                  <c:v>109.3278</c:v>
                </c:pt>
                <c:pt idx="37">
                  <c:v>102.47410000000001</c:v>
                </c:pt>
                <c:pt idx="38">
                  <c:v>91.002579999999995</c:v>
                </c:pt>
                <c:pt idx="39">
                  <c:v>77.377660000000006</c:v>
                </c:pt>
                <c:pt idx="40">
                  <c:v>71.212100000000007</c:v>
                </c:pt>
                <c:pt idx="41">
                  <c:v>73.719070000000002</c:v>
                </c:pt>
                <c:pt idx="42">
                  <c:v>78.613960000000006</c:v>
                </c:pt>
                <c:pt idx="43">
                  <c:v>78.959029999999998</c:v>
                </c:pt>
                <c:pt idx="44">
                  <c:v>73.009919999999994</c:v>
                </c:pt>
                <c:pt idx="45">
                  <c:v>75.365549999999999</c:v>
                </c:pt>
                <c:pt idx="46">
                  <c:v>85.816640000000007</c:v>
                </c:pt>
                <c:pt idx="47">
                  <c:v>100.4355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74.319437042083337</c:v>
                </c:pt>
                <c:pt idx="2">
                  <c:v>74.319437042083337</c:v>
                </c:pt>
                <c:pt idx="3">
                  <c:v>74.319437042083337</c:v>
                </c:pt>
                <c:pt idx="4">
                  <c:v>74.319437042083337</c:v>
                </c:pt>
                <c:pt idx="5">
                  <c:v>74.319437042083337</c:v>
                </c:pt>
                <c:pt idx="6">
                  <c:v>74.319437042083337</c:v>
                </c:pt>
                <c:pt idx="7">
                  <c:v>74.319437042083337</c:v>
                </c:pt>
                <c:pt idx="8">
                  <c:v>74.319437042083337</c:v>
                </c:pt>
                <c:pt idx="9">
                  <c:v>74.319437042083337</c:v>
                </c:pt>
                <c:pt idx="10">
                  <c:v>74.319437042083337</c:v>
                </c:pt>
                <c:pt idx="13">
                  <c:v>82.169853900749999</c:v>
                </c:pt>
                <c:pt idx="14">
                  <c:v>82.169853900749999</c:v>
                </c:pt>
                <c:pt idx="15">
                  <c:v>82.169853900749999</c:v>
                </c:pt>
                <c:pt idx="16">
                  <c:v>82.169853900749999</c:v>
                </c:pt>
                <c:pt idx="17">
                  <c:v>82.169853900749999</c:v>
                </c:pt>
                <c:pt idx="18">
                  <c:v>82.169853900749999</c:v>
                </c:pt>
                <c:pt idx="19">
                  <c:v>82.169853900749999</c:v>
                </c:pt>
                <c:pt idx="20">
                  <c:v>82.169853900749999</c:v>
                </c:pt>
                <c:pt idx="21">
                  <c:v>82.169853900749999</c:v>
                </c:pt>
                <c:pt idx="22">
                  <c:v>82.169853900749999</c:v>
                </c:pt>
                <c:pt idx="25">
                  <c:v>84.691252813333321</c:v>
                </c:pt>
                <c:pt idx="26">
                  <c:v>84.691252813333321</c:v>
                </c:pt>
                <c:pt idx="27">
                  <c:v>84.691252813333321</c:v>
                </c:pt>
                <c:pt idx="28">
                  <c:v>84.691252813333321</c:v>
                </c:pt>
                <c:pt idx="29">
                  <c:v>84.691252813333321</c:v>
                </c:pt>
                <c:pt idx="30">
                  <c:v>84.691252813333321</c:v>
                </c:pt>
                <c:pt idx="31">
                  <c:v>84.691252813333321</c:v>
                </c:pt>
                <c:pt idx="32">
                  <c:v>84.691252813333321</c:v>
                </c:pt>
                <c:pt idx="33">
                  <c:v>84.691252813333321</c:v>
                </c:pt>
                <c:pt idx="34">
                  <c:v>84.691252813333321</c:v>
                </c:pt>
                <c:pt idx="37">
                  <c:v>84.776159166666673</c:v>
                </c:pt>
                <c:pt idx="38">
                  <c:v>84.776159166666673</c:v>
                </c:pt>
                <c:pt idx="39">
                  <c:v>84.776159166666673</c:v>
                </c:pt>
                <c:pt idx="40">
                  <c:v>84.776159166666673</c:v>
                </c:pt>
                <c:pt idx="41">
                  <c:v>84.776159166666673</c:v>
                </c:pt>
                <c:pt idx="42">
                  <c:v>84.776159166666673</c:v>
                </c:pt>
                <c:pt idx="43">
                  <c:v>84.776159166666673</c:v>
                </c:pt>
                <c:pt idx="44">
                  <c:v>84.776159166666673</c:v>
                </c:pt>
                <c:pt idx="45">
                  <c:v>84.776159166666673</c:v>
                </c:pt>
                <c:pt idx="46">
                  <c:v>84.776159166666673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3905168"/>
        <c:axId val="743905728"/>
      </c:lineChart>
      <c:catAx>
        <c:axId val="743905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39057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743905728"/>
        <c:scaling>
          <c:orientation val="minMax"/>
          <c:max val="16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3905168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13.024571429</c:v>
                </c:pt>
                <c:pt idx="2">
                  <c:v>13.287673913000001</c:v>
                </c:pt>
                <c:pt idx="3">
                  <c:v>0</c:v>
                </c:pt>
                <c:pt idx="4">
                  <c:v>0</c:v>
                </c:pt>
                <c:pt idx="5">
                  <c:v>13.256956044000001</c:v>
                </c:pt>
                <c:pt idx="6">
                  <c:v>10.751391304</c:v>
                </c:pt>
                <c:pt idx="7">
                  <c:v>0.54411956522000005</c:v>
                </c:pt>
                <c:pt idx="8">
                  <c:v>0</c:v>
                </c:pt>
                <c:pt idx="9">
                  <c:v>8.0905714286000006</c:v>
                </c:pt>
                <c:pt idx="10">
                  <c:v>5.8496847825999998</c:v>
                </c:pt>
                <c:pt idx="11">
                  <c:v>0</c:v>
                </c:pt>
                <c:pt idx="12">
                  <c:v>0</c:v>
                </c:pt>
                <c:pt idx="13">
                  <c:v>9.5678901099000004</c:v>
                </c:pt>
                <c:pt idx="14">
                  <c:v>7.3857934783000001</c:v>
                </c:pt>
                <c:pt idx="15">
                  <c:v>0</c:v>
                </c:pt>
                <c:pt idx="16">
                  <c:v>0</c:v>
                </c:pt>
                <c:pt idx="17">
                  <c:v>8.8540329670000002</c:v>
                </c:pt>
                <c:pt idx="18">
                  <c:v>8.2288478261000009</c:v>
                </c:pt>
                <c:pt idx="19">
                  <c:v>0</c:v>
                </c:pt>
                <c:pt idx="20">
                  <c:v>0</c:v>
                </c:pt>
                <c:pt idx="21">
                  <c:v>13.23624989</c:v>
                </c:pt>
                <c:pt idx="22">
                  <c:v>10.499839109</c:v>
                </c:pt>
                <c:pt idx="23">
                  <c:v>0</c:v>
                </c:pt>
                <c:pt idx="24">
                  <c:v>0</c:v>
                </c:pt>
                <c:pt idx="25">
                  <c:v>11.165344065999999</c:v>
                </c:pt>
                <c:pt idx="26">
                  <c:v>8.0670797174000004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-23.335100000000001</c:v>
                </c:pt>
                <c:pt idx="1">
                  <c:v>0</c:v>
                </c:pt>
                <c:pt idx="2">
                  <c:v>0</c:v>
                </c:pt>
                <c:pt idx="3">
                  <c:v>-0.58723913042999998</c:v>
                </c:pt>
                <c:pt idx="4">
                  <c:v>-18.874111111000001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-13.242186813</c:v>
                </c:pt>
                <c:pt idx="9">
                  <c:v>0</c:v>
                </c:pt>
                <c:pt idx="10">
                  <c:v>0</c:v>
                </c:pt>
                <c:pt idx="11">
                  <c:v>-4.4541413043000002</c:v>
                </c:pt>
                <c:pt idx="12">
                  <c:v>-14.003611111</c:v>
                </c:pt>
                <c:pt idx="13">
                  <c:v>0</c:v>
                </c:pt>
                <c:pt idx="14">
                  <c:v>0</c:v>
                </c:pt>
                <c:pt idx="15">
                  <c:v>-5.9124565217000002</c:v>
                </c:pt>
                <c:pt idx="16">
                  <c:v>-18.314766667000001</c:v>
                </c:pt>
                <c:pt idx="17">
                  <c:v>0</c:v>
                </c:pt>
                <c:pt idx="18">
                  <c:v>0</c:v>
                </c:pt>
                <c:pt idx="19">
                  <c:v>-2.5792173912999998</c:v>
                </c:pt>
                <c:pt idx="20">
                  <c:v>-17.145377778</c:v>
                </c:pt>
                <c:pt idx="21">
                  <c:v>0</c:v>
                </c:pt>
                <c:pt idx="22">
                  <c:v>0</c:v>
                </c:pt>
                <c:pt idx="23">
                  <c:v>-2.6804653261000002</c:v>
                </c:pt>
                <c:pt idx="24">
                  <c:v>-15.747834198</c:v>
                </c:pt>
                <c:pt idx="25">
                  <c:v>0</c:v>
                </c:pt>
                <c:pt idx="26">
                  <c:v>0</c:v>
                </c:pt>
                <c:pt idx="27">
                  <c:v>-3.1657699891000002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743914128"/>
        <c:axId val="743914688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914128"/>
        <c:axId val="74391468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67.987677778000005</c:v>
                      </c:pt>
                      <c:pt idx="1">
                        <c:v>70.404945054999999</c:v>
                      </c:pt>
                      <c:pt idx="2">
                        <c:v>72.273456522000004</c:v>
                      </c:pt>
                      <c:pt idx="3">
                        <c:v>72.985858695999994</c:v>
                      </c:pt>
                      <c:pt idx="4">
                        <c:v>73.796366667000001</c:v>
                      </c:pt>
                      <c:pt idx="5">
                        <c:v>74.423439560000006</c:v>
                      </c:pt>
                      <c:pt idx="6">
                        <c:v>74.394119564999997</c:v>
                      </c:pt>
                      <c:pt idx="7">
                        <c:v>73.989010870000001</c:v>
                      </c:pt>
                      <c:pt idx="8">
                        <c:v>73.959274725</c:v>
                      </c:pt>
                      <c:pt idx="9">
                        <c:v>72.914340659000004</c:v>
                      </c:pt>
                      <c:pt idx="10">
                        <c:v>72.221652173999999</c:v>
                      </c:pt>
                      <c:pt idx="11">
                        <c:v>71.545858695999996</c:v>
                      </c:pt>
                      <c:pt idx="12">
                        <c:v>71.993366667000004</c:v>
                      </c:pt>
                      <c:pt idx="13">
                        <c:v>73.485934065999999</c:v>
                      </c:pt>
                      <c:pt idx="14">
                        <c:v>75.089652173999994</c:v>
                      </c:pt>
                      <c:pt idx="15">
                        <c:v>78.438543478</c:v>
                      </c:pt>
                      <c:pt idx="16">
                        <c:v>79.130588888999995</c:v>
                      </c:pt>
                      <c:pt idx="17">
                        <c:v>81.173043956000001</c:v>
                      </c:pt>
                      <c:pt idx="18">
                        <c:v>84.956380435</c:v>
                      </c:pt>
                      <c:pt idx="19">
                        <c:v>88.202978260999998</c:v>
                      </c:pt>
                      <c:pt idx="20">
                        <c:v>88.926644667000005</c:v>
                      </c:pt>
                      <c:pt idx="21">
                        <c:v>90.419654395999999</c:v>
                      </c:pt>
                      <c:pt idx="22">
                        <c:v>92.055192934999994</c:v>
                      </c:pt>
                      <c:pt idx="23">
                        <c:v>92.547175435</c:v>
                      </c:pt>
                      <c:pt idx="24">
                        <c:v>92.514596812999997</c:v>
                      </c:pt>
                      <c:pt idx="25">
                        <c:v>92.580012526999994</c:v>
                      </c:pt>
                      <c:pt idx="26">
                        <c:v>92.581999022000005</c:v>
                      </c:pt>
                      <c:pt idx="27">
                        <c:v>92.210338042999993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94.480549389000004</c:v>
                      </c:pt>
                      <c:pt idx="1">
                        <c:v>60.629018051999999</c:v>
                      </c:pt>
                      <c:pt idx="2">
                        <c:v>61.123470302999998</c:v>
                      </c:pt>
                      <c:pt idx="3">
                        <c:v>75.537899134</c:v>
                      </c:pt>
                      <c:pt idx="4">
                        <c:v>95.905291656000003</c:v>
                      </c:pt>
                      <c:pt idx="5">
                        <c:v>63.362289979000003</c:v>
                      </c:pt>
                      <c:pt idx="6">
                        <c:v>65.454016856999999</c:v>
                      </c:pt>
                      <c:pt idx="7">
                        <c:v>74.180554001000004</c:v>
                      </c:pt>
                      <c:pt idx="8">
                        <c:v>89.013702867999996</c:v>
                      </c:pt>
                      <c:pt idx="9">
                        <c:v>66.486767757999999</c:v>
                      </c:pt>
                      <c:pt idx="10">
                        <c:v>68.942769694000006</c:v>
                      </c:pt>
                      <c:pt idx="11">
                        <c:v>75.553406457999998</c:v>
                      </c:pt>
                      <c:pt idx="12">
                        <c:v>86.386756074999994</c:v>
                      </c:pt>
                      <c:pt idx="13">
                        <c:v>62.976084274999998</c:v>
                      </c:pt>
                      <c:pt idx="14">
                        <c:v>66.882805993000005</c:v>
                      </c:pt>
                      <c:pt idx="15">
                        <c:v>81.161706738999996</c:v>
                      </c:pt>
                      <c:pt idx="16">
                        <c:v>97.605225133000005</c:v>
                      </c:pt>
                      <c:pt idx="17">
                        <c:v>70.705205737</c:v>
                      </c:pt>
                      <c:pt idx="18">
                        <c:v>74.092735587000007</c:v>
                      </c:pt>
                      <c:pt idx="19">
                        <c:v>86.248119911000003</c:v>
                      </c:pt>
                      <c:pt idx="20">
                        <c:v>103.66608444000001</c:v>
                      </c:pt>
                      <c:pt idx="21">
                        <c:v>72.440176703000006</c:v>
                      </c:pt>
                      <c:pt idx="22">
                        <c:v>75.295711738999998</c:v>
                      </c:pt>
                      <c:pt idx="23">
                        <c:v>87.305006848000005</c:v>
                      </c:pt>
                      <c:pt idx="24">
                        <c:v>100.90099648</c:v>
                      </c:pt>
                      <c:pt idx="25">
                        <c:v>74.071175823999994</c:v>
                      </c:pt>
                      <c:pt idx="26">
                        <c:v>76.902829238999999</c:v>
                      </c:pt>
                      <c:pt idx="27">
                        <c:v>87.220997283000003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9.0944984666999993</c:v>
                      </c:pt>
                      <c:pt idx="17">
                        <c:v>7.7307749780000004</c:v>
                      </c:pt>
                      <c:pt idx="18">
                        <c:v>7.6540237174000003</c:v>
                      </c:pt>
                      <c:pt idx="19">
                        <c:v>7.4755909564999996</c:v>
                      </c:pt>
                      <c:pt idx="20">
                        <c:v>8.8799459333000001</c:v>
                      </c:pt>
                      <c:pt idx="21">
                        <c:v>7.3309399559999999</c:v>
                      </c:pt>
                      <c:pt idx="22">
                        <c:v>7.1035551848000003</c:v>
                      </c:pt>
                      <c:pt idx="23">
                        <c:v>7.7379474564999997</c:v>
                      </c:pt>
                      <c:pt idx="24">
                        <c:v>8.6802894945000002</c:v>
                      </c:pt>
                      <c:pt idx="25">
                        <c:v>7.0371373297000002</c:v>
                      </c:pt>
                      <c:pt idx="26">
                        <c:v>7.1430606739</c:v>
                      </c:pt>
                      <c:pt idx="27">
                        <c:v>7.2436427065000002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-18.314766667000001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-2.5792173912999998</c:v>
                      </c:pt>
                      <c:pt idx="20">
                        <c:v>-17.145377778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-2.6804653261000002</c:v>
                      </c:pt>
                      <c:pt idx="24">
                        <c:v>-15.747834198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-3.1657699891000002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3914128"/>
        <c:axId val="743914688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9.6587011999999994</c:v>
                      </c:pt>
                      <c:pt idx="17">
                        <c:v>8.9434747363000007</c:v>
                      </c:pt>
                      <c:pt idx="18">
                        <c:v>9.9764315652000004</c:v>
                      </c:pt>
                      <c:pt idx="19">
                        <c:v>10.913664325999999</c:v>
                      </c:pt>
                      <c:pt idx="20">
                        <c:v>11.770737778000001</c:v>
                      </c:pt>
                      <c:pt idx="21">
                        <c:v>11.399877142999999</c:v>
                      </c:pt>
                      <c:pt idx="22">
                        <c:v>12.362170325999999</c:v>
                      </c:pt>
                      <c:pt idx="23">
                        <c:v>14.039122282999999</c:v>
                      </c:pt>
                      <c:pt idx="24">
                        <c:v>16.130182307999998</c:v>
                      </c:pt>
                      <c:pt idx="25">
                        <c:v>14.258378571</c:v>
                      </c:pt>
                      <c:pt idx="26">
                        <c:v>14.201287065000001</c:v>
                      </c:pt>
                      <c:pt idx="27">
                        <c:v>15.483469783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3.9122504777999998</c:v>
                      </c:pt>
                      <c:pt idx="1">
                        <c:v>2.7811335604000003</c:v>
                      </c:pt>
                      <c:pt idx="2">
                        <c:v>2.6824365542999997</c:v>
                      </c:pt>
                      <c:pt idx="3">
                        <c:v>3.5778995325999992</c:v>
                      </c:pt>
                      <c:pt idx="4">
                        <c:v>3.7495253666999995</c:v>
                      </c:pt>
                      <c:pt idx="5">
                        <c:v>2.3402167033000003</c:v>
                      </c:pt>
                      <c:pt idx="6">
                        <c:v>2.0477072608000002</c:v>
                      </c:pt>
                      <c:pt idx="7">
                        <c:v>2.1279889456000003</c:v>
                      </c:pt>
                      <c:pt idx="8">
                        <c:v>2.6367814616</c:v>
                      </c:pt>
                      <c:pt idx="9">
                        <c:v>2.0041725824999999</c:v>
                      </c:pt>
                      <c:pt idx="10">
                        <c:v>1.7456647609000004</c:v>
                      </c:pt>
                      <c:pt idx="11">
                        <c:v>0.95720925000000001</c:v>
                      </c:pt>
                      <c:pt idx="12">
                        <c:v>0.31292997779999965</c:v>
                      </c:pt>
                      <c:pt idx="13">
                        <c:v>-0.35164689009999961</c:v>
                      </c:pt>
                      <c:pt idx="14">
                        <c:v>-0.19292671740000067</c:v>
                      </c:pt>
                      <c:pt idx="15">
                        <c:v>-1.129137934800001</c:v>
                      </c:pt>
                      <c:pt idx="16">
                        <c:v>-0.56420273330000015</c:v>
                      </c:pt>
                      <c:pt idx="17">
                        <c:v>-1.2126997583000003</c:v>
                      </c:pt>
                      <c:pt idx="18">
                        <c:v>-2.3224078478000001</c:v>
                      </c:pt>
                      <c:pt idx="19">
                        <c:v>-3.4380733694999996</c:v>
                      </c:pt>
                      <c:pt idx="20">
                        <c:v>-2.8907918447000007</c:v>
                      </c:pt>
                      <c:pt idx="21">
                        <c:v>-4.0689371869999995</c:v>
                      </c:pt>
                      <c:pt idx="22">
                        <c:v>-5.2586151411999991</c:v>
                      </c:pt>
                      <c:pt idx="23">
                        <c:v>-6.3011748264999996</c:v>
                      </c:pt>
                      <c:pt idx="24">
                        <c:v>-7.4498928134999982</c:v>
                      </c:pt>
                      <c:pt idx="25">
                        <c:v>-7.2212412412999996</c:v>
                      </c:pt>
                      <c:pt idx="26">
                        <c:v>-7.0582263911000007</c:v>
                      </c:pt>
                      <c:pt idx="27">
                        <c:v>-8.2398270764999992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743914128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3914688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743914688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3914128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67.987677778000005</c:v>
                </c:pt>
                <c:pt idx="1">
                  <c:v>70.404945054999999</c:v>
                </c:pt>
                <c:pt idx="2">
                  <c:v>72.273456522000004</c:v>
                </c:pt>
                <c:pt idx="3">
                  <c:v>72.985858695999994</c:v>
                </c:pt>
                <c:pt idx="4">
                  <c:v>73.796366667000001</c:v>
                </c:pt>
                <c:pt idx="5">
                  <c:v>74.423439560000006</c:v>
                </c:pt>
                <c:pt idx="6">
                  <c:v>74.394119564999997</c:v>
                </c:pt>
                <c:pt idx="7">
                  <c:v>73.989010870000001</c:v>
                </c:pt>
                <c:pt idx="8">
                  <c:v>73.959274725</c:v>
                </c:pt>
                <c:pt idx="9">
                  <c:v>72.914340659000004</c:v>
                </c:pt>
                <c:pt idx="10">
                  <c:v>72.221652173999999</c:v>
                </c:pt>
                <c:pt idx="11">
                  <c:v>71.545858695999996</c:v>
                </c:pt>
                <c:pt idx="12">
                  <c:v>71.993366667000004</c:v>
                </c:pt>
                <c:pt idx="13">
                  <c:v>73.485934065999999</c:v>
                </c:pt>
                <c:pt idx="14">
                  <c:v>75.089652173999994</c:v>
                </c:pt>
                <c:pt idx="15">
                  <c:v>78.438543478</c:v>
                </c:pt>
                <c:pt idx="16">
                  <c:v>79.130588888999995</c:v>
                </c:pt>
                <c:pt idx="17">
                  <c:v>81.173043956000001</c:v>
                </c:pt>
                <c:pt idx="18">
                  <c:v>84.956380435</c:v>
                </c:pt>
                <c:pt idx="19">
                  <c:v>88.202978260999998</c:v>
                </c:pt>
                <c:pt idx="20">
                  <c:v>88.926644667000005</c:v>
                </c:pt>
                <c:pt idx="21">
                  <c:v>90.419654395999999</c:v>
                </c:pt>
                <c:pt idx="22">
                  <c:v>92.055192934999994</c:v>
                </c:pt>
                <c:pt idx="23">
                  <c:v>92.547175435</c:v>
                </c:pt>
                <c:pt idx="24">
                  <c:v>92.514596812999997</c:v>
                </c:pt>
                <c:pt idx="25">
                  <c:v>92.580012526999994</c:v>
                </c:pt>
                <c:pt idx="26">
                  <c:v>92.581999022000005</c:v>
                </c:pt>
                <c:pt idx="27">
                  <c:v>92.210338042999993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94.480549389000004</c:v>
                </c:pt>
                <c:pt idx="1">
                  <c:v>60.629018051999999</c:v>
                </c:pt>
                <c:pt idx="2">
                  <c:v>61.123470302999998</c:v>
                </c:pt>
                <c:pt idx="3">
                  <c:v>75.537899134</c:v>
                </c:pt>
                <c:pt idx="4">
                  <c:v>95.905291656000003</c:v>
                </c:pt>
                <c:pt idx="5">
                  <c:v>63.362289979000003</c:v>
                </c:pt>
                <c:pt idx="6">
                  <c:v>65.454016856999999</c:v>
                </c:pt>
                <c:pt idx="7">
                  <c:v>74.180554001000004</c:v>
                </c:pt>
                <c:pt idx="8">
                  <c:v>89.013702867999996</c:v>
                </c:pt>
                <c:pt idx="9">
                  <c:v>66.486767757999999</c:v>
                </c:pt>
                <c:pt idx="10">
                  <c:v>68.942769694000006</c:v>
                </c:pt>
                <c:pt idx="11">
                  <c:v>75.553406457999998</c:v>
                </c:pt>
                <c:pt idx="12">
                  <c:v>86.386756074999994</c:v>
                </c:pt>
                <c:pt idx="13">
                  <c:v>62.976084274999998</c:v>
                </c:pt>
                <c:pt idx="14">
                  <c:v>66.882805993000005</c:v>
                </c:pt>
                <c:pt idx="15">
                  <c:v>81.161706738999996</c:v>
                </c:pt>
                <c:pt idx="16">
                  <c:v>97.605225133000005</c:v>
                </c:pt>
                <c:pt idx="17">
                  <c:v>70.705205737</c:v>
                </c:pt>
                <c:pt idx="18">
                  <c:v>74.092735587000007</c:v>
                </c:pt>
                <c:pt idx="19">
                  <c:v>86.248119911000003</c:v>
                </c:pt>
                <c:pt idx="20">
                  <c:v>103.66608444000001</c:v>
                </c:pt>
                <c:pt idx="21">
                  <c:v>72.440176703000006</c:v>
                </c:pt>
                <c:pt idx="22">
                  <c:v>75.295711738999998</c:v>
                </c:pt>
                <c:pt idx="23">
                  <c:v>87.305006848000005</c:v>
                </c:pt>
                <c:pt idx="24">
                  <c:v>100.90099648</c:v>
                </c:pt>
                <c:pt idx="25">
                  <c:v>74.071175823999994</c:v>
                </c:pt>
                <c:pt idx="26">
                  <c:v>76.902829238999999</c:v>
                </c:pt>
                <c:pt idx="27">
                  <c:v>87.220997283000003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3.9122504777999998</c:v>
                </c:pt>
                <c:pt idx="1">
                  <c:v>2.7811335604000003</c:v>
                </c:pt>
                <c:pt idx="2">
                  <c:v>2.6824365542999997</c:v>
                </c:pt>
                <c:pt idx="3">
                  <c:v>3.5778995325999992</c:v>
                </c:pt>
                <c:pt idx="4">
                  <c:v>3.7495253666999995</c:v>
                </c:pt>
                <c:pt idx="5">
                  <c:v>2.3402167033000003</c:v>
                </c:pt>
                <c:pt idx="6">
                  <c:v>2.0477072608000002</c:v>
                </c:pt>
                <c:pt idx="7">
                  <c:v>2.1279889456000003</c:v>
                </c:pt>
                <c:pt idx="8">
                  <c:v>2.6367814616</c:v>
                </c:pt>
                <c:pt idx="9">
                  <c:v>2.0041725824999999</c:v>
                </c:pt>
                <c:pt idx="10">
                  <c:v>1.7456647609000004</c:v>
                </c:pt>
                <c:pt idx="11">
                  <c:v>0.95720925000000001</c:v>
                </c:pt>
                <c:pt idx="12">
                  <c:v>0.31292997779999965</c:v>
                </c:pt>
                <c:pt idx="13">
                  <c:v>-0.35164689009999961</c:v>
                </c:pt>
                <c:pt idx="14">
                  <c:v>-0.19292671740000067</c:v>
                </c:pt>
                <c:pt idx="15">
                  <c:v>-1.129137934800001</c:v>
                </c:pt>
                <c:pt idx="16">
                  <c:v>-0.56420273330000015</c:v>
                </c:pt>
                <c:pt idx="17">
                  <c:v>-1.2126997583000003</c:v>
                </c:pt>
                <c:pt idx="18">
                  <c:v>-2.3224078478000001</c:v>
                </c:pt>
                <c:pt idx="19">
                  <c:v>-3.4380733694999996</c:v>
                </c:pt>
                <c:pt idx="20">
                  <c:v>-2.8907918447000007</c:v>
                </c:pt>
                <c:pt idx="21">
                  <c:v>-4.0689371869999995</c:v>
                </c:pt>
                <c:pt idx="22">
                  <c:v>-5.2586151411999991</c:v>
                </c:pt>
                <c:pt idx="23">
                  <c:v>-6.3011748264999996</c:v>
                </c:pt>
                <c:pt idx="24">
                  <c:v>-7.4498928134999982</c:v>
                </c:pt>
                <c:pt idx="25">
                  <c:v>-7.2212412412999996</c:v>
                </c:pt>
                <c:pt idx="26">
                  <c:v>-7.0582263911000007</c:v>
                </c:pt>
                <c:pt idx="27">
                  <c:v>-8.2398270764999992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6760576"/>
        <c:axId val="746761136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9.0944984666999993</c:v>
                      </c:pt>
                      <c:pt idx="17">
                        <c:v>7.7307749780000004</c:v>
                      </c:pt>
                      <c:pt idx="18">
                        <c:v>7.6540237174000003</c:v>
                      </c:pt>
                      <c:pt idx="19">
                        <c:v>7.4755909564999996</c:v>
                      </c:pt>
                      <c:pt idx="20">
                        <c:v>8.8799459333000001</c:v>
                      </c:pt>
                      <c:pt idx="21">
                        <c:v>7.3309399559999999</c:v>
                      </c:pt>
                      <c:pt idx="22">
                        <c:v>7.1035551848000003</c:v>
                      </c:pt>
                      <c:pt idx="23">
                        <c:v>7.7379474564999997</c:v>
                      </c:pt>
                      <c:pt idx="24">
                        <c:v>8.6802894945000002</c:v>
                      </c:pt>
                      <c:pt idx="25">
                        <c:v>7.0371373297000002</c:v>
                      </c:pt>
                      <c:pt idx="26">
                        <c:v>7.1430606739</c:v>
                      </c:pt>
                      <c:pt idx="27">
                        <c:v>7.2436427065000002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-18.314766667000001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-2.5792173912999998</c:v>
                      </c:pt>
                      <c:pt idx="20">
                        <c:v>-17.145377778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-2.6804653261000002</c:v>
                      </c:pt>
                      <c:pt idx="24">
                        <c:v>-15.747834198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-3.1657699891000002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760576"/>
        <c:axId val="746761136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9.6587011999999994</c:v>
                      </c:pt>
                      <c:pt idx="17">
                        <c:v>8.9434747363000007</c:v>
                      </c:pt>
                      <c:pt idx="18">
                        <c:v>9.9764315652000004</c:v>
                      </c:pt>
                      <c:pt idx="19">
                        <c:v>10.913664325999999</c:v>
                      </c:pt>
                      <c:pt idx="20">
                        <c:v>11.770737778000001</c:v>
                      </c:pt>
                      <c:pt idx="21">
                        <c:v>11.399877142999999</c:v>
                      </c:pt>
                      <c:pt idx="22">
                        <c:v>12.362170325999999</c:v>
                      </c:pt>
                      <c:pt idx="23">
                        <c:v>14.039122282999999</c:v>
                      </c:pt>
                      <c:pt idx="24">
                        <c:v>16.130182307999998</c:v>
                      </c:pt>
                      <c:pt idx="25">
                        <c:v>14.258378571</c:v>
                      </c:pt>
                      <c:pt idx="26">
                        <c:v>14.201287065000001</c:v>
                      </c:pt>
                      <c:pt idx="27">
                        <c:v>15.483469783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746760576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746761136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746761136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6760576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7.9720594179999997</c:v>
                </c:pt>
                <c:pt idx="1">
                  <c:v>8.1206433562000004</c:v>
                </c:pt>
                <c:pt idx="2">
                  <c:v>7.7729309507000002</c:v>
                </c:pt>
                <c:pt idx="3">
                  <c:v>7.5335625999999998</c:v>
                </c:pt>
                <c:pt idx="4">
                  <c:v>7.3059116475000003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0.24144010929000001</c:v>
                </c:pt>
                <c:pt idx="1">
                  <c:v>0.21372901095999999</c:v>
                </c:pt>
                <c:pt idx="2">
                  <c:v>0.20945425478999999</c:v>
                </c:pt>
                <c:pt idx="3">
                  <c:v>0.22448416235999999</c:v>
                </c:pt>
                <c:pt idx="4">
                  <c:v>0.21830308470000001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-5.8705115519</c:v>
                </c:pt>
                <c:pt idx="1">
                  <c:v>-6.7405887699000004</c:v>
                </c:pt>
                <c:pt idx="2">
                  <c:v>-6.9093432301000002</c:v>
                </c:pt>
                <c:pt idx="3">
                  <c:v>-7.5596573178000002</c:v>
                </c:pt>
                <c:pt idx="4">
                  <c:v>-8.3887488470000005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-0.51049440164000004</c:v>
                </c:pt>
                <c:pt idx="1">
                  <c:v>-1.9384710110000001</c:v>
                </c:pt>
                <c:pt idx="2">
                  <c:v>-2.9674461699000001</c:v>
                </c:pt>
                <c:pt idx="3">
                  <c:v>-4.8394480675000002</c:v>
                </c:pt>
                <c:pt idx="4">
                  <c:v>-6.628620765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46766736"/>
        <c:axId val="746767296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0.2420634920634920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261904761904761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8205927384076993E-2"/>
                  <c:y val="0.2261904761904761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42198891888E-2"/>
                  <c:y val="0.218253968253968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1.832493573749999</c:v>
                </c:pt>
                <c:pt idx="1">
                  <c:v>-0.34468741374000023</c:v>
                </c:pt>
                <c:pt idx="2">
                  <c:v>-1.8944041945100003</c:v>
                </c:pt>
                <c:pt idx="3">
                  <c:v>-4.641058622940001</c:v>
                </c:pt>
                <c:pt idx="4">
                  <c:v>-7.4931548798000005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6766736"/>
        <c:axId val="746767296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768416"/>
        <c:axId val="746767856"/>
      </c:scatterChart>
      <c:dateAx>
        <c:axId val="746766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46767296"/>
        <c:crosses val="autoZero"/>
        <c:auto val="0"/>
        <c:lblOffset val="100"/>
        <c:baseTimeUnit val="days"/>
      </c:dateAx>
      <c:valAx>
        <c:axId val="74676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46766736"/>
        <c:crosses val="autoZero"/>
        <c:crossBetween val="between"/>
      </c:valAx>
      <c:valAx>
        <c:axId val="746767856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46768416"/>
        <c:crosses val="max"/>
        <c:crossBetween val="midCat"/>
      </c:valAx>
      <c:valAx>
        <c:axId val="746768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676785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-0.20015932640796985</c:v>
                </c:pt>
                <c:pt idx="1">
                  <c:v>-0.36242021532365221</c:v>
                </c:pt>
                <c:pt idx="2">
                  <c:v>-0.48158571362918423</c:v>
                </c:pt>
                <c:pt idx="3">
                  <c:v>-0.42193887203327485</c:v>
                </c:pt>
                <c:pt idx="4">
                  <c:v>-0.31361711414862781</c:v>
                </c:pt>
                <c:pt idx="5">
                  <c:v>-0.22513418617674708</c:v>
                </c:pt>
                <c:pt idx="6">
                  <c:v>-0.14765684065357243</c:v>
                </c:pt>
                <c:pt idx="7">
                  <c:v>-9.6404245088350993E-2</c:v>
                </c:pt>
                <c:pt idx="8">
                  <c:v>-6.3993890703817113E-2</c:v>
                </c:pt>
                <c:pt idx="9">
                  <c:v>-3.545800358222273E-2</c:v>
                </c:pt>
                <c:pt idx="10">
                  <c:v>-5.1795907407887087E-2</c:v>
                </c:pt>
                <c:pt idx="11">
                  <c:v>-8.8539905621548565E-3</c:v>
                </c:pt>
                <c:pt idx="12">
                  <c:v>2.032716429658521E-4</c:v>
                </c:pt>
                <c:pt idx="13">
                  <c:v>-0.1150573004473201</c:v>
                </c:pt>
                <c:pt idx="14">
                  <c:v>-0.11020030041433948</c:v>
                </c:pt>
                <c:pt idx="15">
                  <c:v>-2.8007543557321712E-2</c:v>
                </c:pt>
                <c:pt idx="16">
                  <c:v>1.4197554348813979E-2</c:v>
                </c:pt>
                <c:pt idx="17">
                  <c:v>2.2554729854570743E-2</c:v>
                </c:pt>
                <c:pt idx="18">
                  <c:v>3.8600624887951129E-2</c:v>
                </c:pt>
                <c:pt idx="19">
                  <c:v>5.8057407421188589E-2</c:v>
                </c:pt>
                <c:pt idx="20">
                  <c:v>6.1432060424280399E-2</c:v>
                </c:pt>
                <c:pt idx="21">
                  <c:v>5.9996503495939324E-2</c:v>
                </c:pt>
                <c:pt idx="22">
                  <c:v>8.653986417940418E-2</c:v>
                </c:pt>
                <c:pt idx="23">
                  <c:v>0.15692799645396116</c:v>
                </c:pt>
                <c:pt idx="24">
                  <c:v>0.22083029069922522</c:v>
                </c:pt>
                <c:pt idx="25">
                  <c:v>0.34652571041768843</c:v>
                </c:pt>
                <c:pt idx="26">
                  <c:v>0.50347580842176054</c:v>
                </c:pt>
                <c:pt idx="27">
                  <c:v>0.43409984968177318</c:v>
                </c:pt>
                <c:pt idx="28">
                  <c:v>0.31528888054084669</c:v>
                </c:pt>
                <c:pt idx="29">
                  <c:v>0.23100376646277132</c:v>
                </c:pt>
                <c:pt idx="30">
                  <c:v>0.17842654895869536</c:v>
                </c:pt>
                <c:pt idx="31">
                  <c:v>0.12323685440869792</c:v>
                </c:pt>
                <c:pt idx="32">
                  <c:v>8.8181964548014191E-2</c:v>
                </c:pt>
                <c:pt idx="33">
                  <c:v>7.893742413911764E-2</c:v>
                </c:pt>
                <c:pt idx="34">
                  <c:v>0.10030803016749923</c:v>
                </c:pt>
                <c:pt idx="35">
                  <c:v>4.0280785293126842E-2</c:v>
                </c:pt>
                <c:pt idx="36">
                  <c:v>8.9555120147585487E-2</c:v>
                </c:pt>
                <c:pt idx="37">
                  <c:v>0.24187595007058649</c:v>
                </c:pt>
                <c:pt idx="38">
                  <c:v>0.24719359309579159</c:v>
                </c:pt>
                <c:pt idx="39">
                  <c:v>0.24203619671576626</c:v>
                </c:pt>
                <c:pt idx="40">
                  <c:v>0.16463480227245308</c:v>
                </c:pt>
                <c:pt idx="41">
                  <c:v>0.12311853628090219</c:v>
                </c:pt>
                <c:pt idx="42">
                  <c:v>8.4672047472618805E-2</c:v>
                </c:pt>
                <c:pt idx="43">
                  <c:v>6.075507550010828E-2</c:v>
                </c:pt>
                <c:pt idx="44">
                  <c:v>4.7671929244284872E-2</c:v>
                </c:pt>
                <c:pt idx="45">
                  <c:v>2.6176081298720622E-2</c:v>
                </c:pt>
                <c:pt idx="46">
                  <c:v>2.6341941709017824E-2</c:v>
                </c:pt>
                <c:pt idx="47">
                  <c:v>-4.312704438997994E-2</c:v>
                </c:pt>
                <c:pt idx="48">
                  <c:v>-0.11042935608180693</c:v>
                </c:pt>
                <c:pt idx="49">
                  <c:v>-0.11092414471730194</c:v>
                </c:pt>
                <c:pt idx="50">
                  <c:v>-0.15888338747402808</c:v>
                </c:pt>
                <c:pt idx="51">
                  <c:v>-0.22618963080694265</c:v>
                </c:pt>
                <c:pt idx="52">
                  <c:v>-0.18050412301348595</c:v>
                </c:pt>
                <c:pt idx="53">
                  <c:v>-0.15154284642149718</c:v>
                </c:pt>
                <c:pt idx="54">
                  <c:v>-0.15404238066569287</c:v>
                </c:pt>
                <c:pt idx="55">
                  <c:v>-0.14564509224164368</c:v>
                </c:pt>
                <c:pt idx="56">
                  <c:v>-0.13329206351276179</c:v>
                </c:pt>
                <c:pt idx="57">
                  <c:v>-0.12965200535155486</c:v>
                </c:pt>
                <c:pt idx="58">
                  <c:v>-0.16139392864803415</c:v>
                </c:pt>
                <c:pt idx="59">
                  <c:v>-0.14522774679495309</c:v>
                </c:pt>
                <c:pt idx="60">
                  <c:v>-0.17102400126184658</c:v>
                </c:pt>
                <c:pt idx="61">
                  <c:v>-0.23276961814401698</c:v>
                </c:pt>
                <c:pt idx="62">
                  <c:v>-0.29771375496155317</c:v>
                </c:pt>
                <c:pt idx="63">
                  <c:v>-0.19816528283190216</c:v>
                </c:pt>
                <c:pt idx="64">
                  <c:v>-0.13421417002709357</c:v>
                </c:pt>
                <c:pt idx="65">
                  <c:v>-8.5882244119736439E-2</c:v>
                </c:pt>
                <c:pt idx="66">
                  <c:v>-6.5873273382654252E-2</c:v>
                </c:pt>
                <c:pt idx="67">
                  <c:v>-4.965935290172474E-2</c:v>
                </c:pt>
                <c:pt idx="68">
                  <c:v>-2.1452376970735099E-2</c:v>
                </c:pt>
                <c:pt idx="69">
                  <c:v>-1.2452168421362875E-2</c:v>
                </c:pt>
                <c:pt idx="70">
                  <c:v>-2.1938198286383104E-3</c:v>
                </c:pt>
                <c:pt idx="71">
                  <c:v>-2.6510666703520425E-2</c:v>
                </c:pt>
                <c:pt idx="72">
                  <c:v>-2.3652891148533861E-2</c:v>
                </c:pt>
                <c:pt idx="73">
                  <c:v>-2.719519769703671E-2</c:v>
                </c:pt>
                <c:pt idx="74">
                  <c:v>-9.1007162052003654E-4</c:v>
                </c:pt>
                <c:pt idx="75">
                  <c:v>2.3524016494349098E-2</c:v>
                </c:pt>
                <c:pt idx="76">
                  <c:v>3.1224279110050324E-2</c:v>
                </c:pt>
                <c:pt idx="77">
                  <c:v>3.0948344803396477E-2</c:v>
                </c:pt>
                <c:pt idx="78">
                  <c:v>9.6930934737935459E-3</c:v>
                </c:pt>
                <c:pt idx="79">
                  <c:v>4.8894213940942066E-5</c:v>
                </c:pt>
                <c:pt idx="80">
                  <c:v>1.6207773399199432E-3</c:v>
                </c:pt>
                <c:pt idx="81">
                  <c:v>-2.2689095558939831E-3</c:v>
                </c:pt>
                <c:pt idx="82">
                  <c:v>4.9460695412606448E-3</c:v>
                </c:pt>
                <c:pt idx="83">
                  <c:v>-1.5809507438086623E-2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746772336"/>
        <c:axId val="746772896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774016"/>
        <c:axId val="746773456"/>
      </c:scatterChart>
      <c:catAx>
        <c:axId val="74677233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746772896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746772896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746772336"/>
        <c:crosses val="max"/>
        <c:crossBetween val="between"/>
        <c:majorUnit val="0.25"/>
      </c:valAx>
      <c:valAx>
        <c:axId val="746773456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746774016"/>
        <c:crosses val="autoZero"/>
        <c:crossBetween val="midCat"/>
        <c:majorUnit val="0.25"/>
      </c:valAx>
      <c:valAx>
        <c:axId val="74677401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46773456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2381.9940000000001</c:v>
                </c:pt>
                <c:pt idx="7">
                  <c:v>2617.5360000000001</c:v>
                </c:pt>
                <c:pt idx="8">
                  <c:v>2951.0619999999999</c:v>
                </c:pt>
                <c:pt idx="9">
                  <c:v>3236.9490000000001</c:v>
                </c:pt>
                <c:pt idx="10">
                  <c:v>3030.7739999999999</c:v>
                </c:pt>
                <c:pt idx="11">
                  <c:v>2709.0149999999999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2381.9940000000001</c:v>
                </c:pt>
                <c:pt idx="19">
                  <c:v>2617.5360000000001</c:v>
                </c:pt>
                <c:pt idx="20">
                  <c:v>2951.0619999999999</c:v>
                </c:pt>
                <c:pt idx="21">
                  <c:v>3236.9490000000001</c:v>
                </c:pt>
                <c:pt idx="22">
                  <c:v>3030.7739999999999</c:v>
                </c:pt>
                <c:pt idx="23">
                  <c:v>2709.0149999999999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2381.9940000000001</c:v>
                </c:pt>
                <c:pt idx="31">
                  <c:v>2617.5360000000001</c:v>
                </c:pt>
                <c:pt idx="32">
                  <c:v>2951.0619999999999</c:v>
                </c:pt>
                <c:pt idx="33">
                  <c:v>3236.9490000000001</c:v>
                </c:pt>
                <c:pt idx="34">
                  <c:v>3030.7739999999999</c:v>
                </c:pt>
                <c:pt idx="35">
                  <c:v>2709.0149999999999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2381.9940000000001</c:v>
                </c:pt>
                <c:pt idx="43">
                  <c:v>2617.5360000000001</c:v>
                </c:pt>
                <c:pt idx="44">
                  <c:v>2951.0619999999999</c:v>
                </c:pt>
                <c:pt idx="45">
                  <c:v>3236.9490000000001</c:v>
                </c:pt>
                <c:pt idx="46">
                  <c:v>3030.7739999999999</c:v>
                </c:pt>
                <c:pt idx="47">
                  <c:v>2709.0149999999999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2381.9940000000001</c:v>
                </c:pt>
                <c:pt idx="55">
                  <c:v>2617.5360000000001</c:v>
                </c:pt>
                <c:pt idx="56">
                  <c:v>2951.0619999999999</c:v>
                </c:pt>
                <c:pt idx="57">
                  <c:v>3236.9490000000001</c:v>
                </c:pt>
                <c:pt idx="58">
                  <c:v>3030.7739999999999</c:v>
                </c:pt>
                <c:pt idx="59">
                  <c:v>2709.0149999999999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2381.9940000000001</c:v>
                </c:pt>
                <c:pt idx="67">
                  <c:v>2617.5360000000001</c:v>
                </c:pt>
                <c:pt idx="68">
                  <c:v>2951.0619999999999</c:v>
                </c:pt>
                <c:pt idx="69">
                  <c:v>3236.9490000000001</c:v>
                </c:pt>
                <c:pt idx="70">
                  <c:v>3030.7739999999999</c:v>
                </c:pt>
                <c:pt idx="71">
                  <c:v>2709.0149999999999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2381.9940000000001</c:v>
                </c:pt>
                <c:pt idx="79">
                  <c:v>2617.5360000000001</c:v>
                </c:pt>
                <c:pt idx="80">
                  <c:v>2951.0619999999999</c:v>
                </c:pt>
                <c:pt idx="81">
                  <c:v>3236.9490000000001</c:v>
                </c:pt>
                <c:pt idx="82">
                  <c:v>3030.7739999999999</c:v>
                </c:pt>
                <c:pt idx="83">
                  <c:v>2709.0149999999999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936.14499999999998</c:v>
                </c:pt>
                <c:pt idx="7">
                  <c:v>823.78899999999976</c:v>
                </c:pt>
                <c:pt idx="8">
                  <c:v>754.09900000000016</c:v>
                </c:pt>
                <c:pt idx="9">
                  <c:v>775.77399999999989</c:v>
                </c:pt>
                <c:pt idx="10">
                  <c:v>945.80700000000024</c:v>
                </c:pt>
                <c:pt idx="11">
                  <c:v>957.61700000000019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936.14499999999998</c:v>
                </c:pt>
                <c:pt idx="19">
                  <c:v>823.78899999999976</c:v>
                </c:pt>
                <c:pt idx="20">
                  <c:v>754.09900000000016</c:v>
                </c:pt>
                <c:pt idx="21">
                  <c:v>775.77399999999989</c:v>
                </c:pt>
                <c:pt idx="22">
                  <c:v>945.80700000000024</c:v>
                </c:pt>
                <c:pt idx="23">
                  <c:v>957.61700000000019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936.14499999999998</c:v>
                </c:pt>
                <c:pt idx="31">
                  <c:v>823.78899999999976</c:v>
                </c:pt>
                <c:pt idx="32">
                  <c:v>754.09900000000016</c:v>
                </c:pt>
                <c:pt idx="33">
                  <c:v>775.77399999999989</c:v>
                </c:pt>
                <c:pt idx="34">
                  <c:v>945.80700000000024</c:v>
                </c:pt>
                <c:pt idx="35">
                  <c:v>957.61700000000019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936.14499999999998</c:v>
                </c:pt>
                <c:pt idx="43">
                  <c:v>823.78899999999976</c:v>
                </c:pt>
                <c:pt idx="44">
                  <c:v>754.09900000000016</c:v>
                </c:pt>
                <c:pt idx="45">
                  <c:v>775.77399999999989</c:v>
                </c:pt>
                <c:pt idx="46">
                  <c:v>945.80700000000024</c:v>
                </c:pt>
                <c:pt idx="47">
                  <c:v>957.61700000000019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936.14499999999998</c:v>
                </c:pt>
                <c:pt idx="55">
                  <c:v>823.78899999999976</c:v>
                </c:pt>
                <c:pt idx="56">
                  <c:v>754.09900000000016</c:v>
                </c:pt>
                <c:pt idx="57">
                  <c:v>775.77399999999989</c:v>
                </c:pt>
                <c:pt idx="58">
                  <c:v>945.80700000000024</c:v>
                </c:pt>
                <c:pt idx="59">
                  <c:v>957.61700000000019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936.14499999999998</c:v>
                </c:pt>
                <c:pt idx="67">
                  <c:v>823.78899999999976</c:v>
                </c:pt>
                <c:pt idx="68">
                  <c:v>754.09900000000016</c:v>
                </c:pt>
                <c:pt idx="69">
                  <c:v>775.77399999999989</c:v>
                </c:pt>
                <c:pt idx="70">
                  <c:v>945.80700000000024</c:v>
                </c:pt>
                <c:pt idx="71">
                  <c:v>957.61700000000019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936.14499999999998</c:v>
                </c:pt>
                <c:pt idx="79">
                  <c:v>823.78899999999976</c:v>
                </c:pt>
                <c:pt idx="80">
                  <c:v>754.09900000000016</c:v>
                </c:pt>
                <c:pt idx="81">
                  <c:v>775.77399999999989</c:v>
                </c:pt>
                <c:pt idx="82">
                  <c:v>945.80700000000024</c:v>
                </c:pt>
                <c:pt idx="83">
                  <c:v>957.61700000000019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779616"/>
        <c:axId val="746780176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3141.2220000000002</c:v>
                </c:pt>
                <c:pt idx="12">
                  <c:v>2407.1210000000001</c:v>
                </c:pt>
                <c:pt idx="13">
                  <c:v>1665.548</c:v>
                </c:pt>
                <c:pt idx="14">
                  <c:v>1471.4760000000001</c:v>
                </c:pt>
                <c:pt idx="15">
                  <c:v>1793.086</c:v>
                </c:pt>
                <c:pt idx="16">
                  <c:v>2287.2379999999998</c:v>
                </c:pt>
                <c:pt idx="17">
                  <c:v>2646.5329999999999</c:v>
                </c:pt>
                <c:pt idx="18">
                  <c:v>2924.4259999999999</c:v>
                </c:pt>
                <c:pt idx="19">
                  <c:v>3241.6309999999999</c:v>
                </c:pt>
                <c:pt idx="20">
                  <c:v>3614.08</c:v>
                </c:pt>
                <c:pt idx="21">
                  <c:v>3942.279</c:v>
                </c:pt>
                <c:pt idx="22">
                  <c:v>3926.8220000000001</c:v>
                </c:pt>
                <c:pt idx="23">
                  <c:v>3666.6320000000001</c:v>
                </c:pt>
                <c:pt idx="24">
                  <c:v>2938.0889999999999</c:v>
                </c:pt>
                <c:pt idx="25">
                  <c:v>2534.2919999999999</c:v>
                </c:pt>
                <c:pt idx="26">
                  <c:v>2486.3220000000001</c:v>
                </c:pt>
                <c:pt idx="27">
                  <c:v>2645.56</c:v>
                </c:pt>
                <c:pt idx="28">
                  <c:v>2966.2649999999999</c:v>
                </c:pt>
                <c:pt idx="29">
                  <c:v>3186.0320000000002</c:v>
                </c:pt>
                <c:pt idx="30">
                  <c:v>3318.1390000000001</c:v>
                </c:pt>
                <c:pt idx="31">
                  <c:v>3441.3249999999998</c:v>
                </c:pt>
                <c:pt idx="32">
                  <c:v>3705.1610000000001</c:v>
                </c:pt>
                <c:pt idx="33">
                  <c:v>4012.723</c:v>
                </c:pt>
                <c:pt idx="34">
                  <c:v>3976.5810000000001</c:v>
                </c:pt>
                <c:pt idx="35">
                  <c:v>3296.944</c:v>
                </c:pt>
                <c:pt idx="36">
                  <c:v>2622.1579999999999</c:v>
                </c:pt>
                <c:pt idx="37">
                  <c:v>2337.3310000000001</c:v>
                </c:pt>
                <c:pt idx="38">
                  <c:v>2062.5039999999999</c:v>
                </c:pt>
                <c:pt idx="39">
                  <c:v>2291.25</c:v>
                </c:pt>
                <c:pt idx="40">
                  <c:v>2626.5070000000001</c:v>
                </c:pt>
                <c:pt idx="41">
                  <c:v>2906.808</c:v>
                </c:pt>
                <c:pt idx="42">
                  <c:v>3054.1509999999998</c:v>
                </c:pt>
                <c:pt idx="43">
                  <c:v>3249.8960000000002</c:v>
                </c:pt>
                <c:pt idx="44">
                  <c:v>3567.2280000000001</c:v>
                </c:pt>
                <c:pt idx="45">
                  <c:v>3816.4960000000001</c:v>
                </c:pt>
                <c:pt idx="46">
                  <c:v>3709.2629999999999</c:v>
                </c:pt>
                <c:pt idx="47">
                  <c:v>3032.6010000000001</c:v>
                </c:pt>
                <c:pt idx="48">
                  <c:v>2140.8690000000001</c:v>
                </c:pt>
                <c:pt idx="49">
                  <c:v>1673.327</c:v>
                </c:pt>
                <c:pt idx="50">
                  <c:v>1390.9680000000001</c:v>
                </c:pt>
                <c:pt idx="51">
                  <c:v>1427.489</c:v>
                </c:pt>
                <c:pt idx="52">
                  <c:v>1848.143</c:v>
                </c:pt>
                <c:pt idx="53">
                  <c:v>2195.9409999999998</c:v>
                </c:pt>
                <c:pt idx="54">
                  <c:v>2381.9940000000001</c:v>
                </c:pt>
                <c:pt idx="55">
                  <c:v>2617.5360000000001</c:v>
                </c:pt>
                <c:pt idx="56">
                  <c:v>2951.0619999999999</c:v>
                </c:pt>
                <c:pt idx="57">
                  <c:v>3236.9490000000001</c:v>
                </c:pt>
                <c:pt idx="58">
                  <c:v>3030.7739999999999</c:v>
                </c:pt>
                <c:pt idx="59">
                  <c:v>2709.0149999999999</c:v>
                </c:pt>
                <c:pt idx="60">
                  <c:v>1995.04</c:v>
                </c:pt>
                <c:pt idx="61">
                  <c:v>1444.002</c:v>
                </c:pt>
                <c:pt idx="62">
                  <c:v>1161.3820000000001</c:v>
                </c:pt>
                <c:pt idx="63">
                  <c:v>1479.1869999999999</c:v>
                </c:pt>
                <c:pt idx="64">
                  <c:v>1952.537</c:v>
                </c:pt>
                <c:pt idx="65">
                  <c:v>2365.8809999999999</c:v>
                </c:pt>
                <c:pt idx="66">
                  <c:v>2630.2550000000001</c:v>
                </c:pt>
                <c:pt idx="67">
                  <c:v>2911.6129999999998</c:v>
                </c:pt>
                <c:pt idx="68">
                  <c:v>3331.866</c:v>
                </c:pt>
                <c:pt idx="69">
                  <c:v>3672.8319999999999</c:v>
                </c:pt>
                <c:pt idx="70">
                  <c:v>3606.1329999999998</c:v>
                </c:pt>
                <c:pt idx="71">
                  <c:v>3085.2629999999999</c:v>
                </c:pt>
                <c:pt idx="72">
                  <c:v>2349.7080000000001</c:v>
                </c:pt>
                <c:pt idx="73">
                  <c:v>1830.913</c:v>
                </c:pt>
                <c:pt idx="74">
                  <c:v>1652.211</c:v>
                </c:pt>
                <c:pt idx="75">
                  <c:v>1888.1489999999999</c:v>
                </c:pt>
                <c:pt idx="76">
                  <c:v>2325.6370000000002</c:v>
                </c:pt>
                <c:pt idx="77">
                  <c:v>2668.2570000000001</c:v>
                </c:pt>
                <c:pt idx="78">
                  <c:v>2843.03</c:v>
                </c:pt>
                <c:pt idx="79">
                  <c:v>3063.9070000000002</c:v>
                </c:pt>
                <c:pt idx="80">
                  <c:v>3410.4279999999999</c:v>
                </c:pt>
                <c:pt idx="81">
                  <c:v>3710.7049999999999</c:v>
                </c:pt>
                <c:pt idx="82">
                  <c:v>3631.9369999999999</c:v>
                </c:pt>
                <c:pt idx="83">
                  <c:v>3119.1779999999999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6779616"/>
        <c:axId val="746780176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781296"/>
        <c:axId val="746780736"/>
      </c:scatterChart>
      <c:dateAx>
        <c:axId val="746779616"/>
        <c:scaling>
          <c:orientation val="minMax"/>
          <c:min val="4164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746780176"/>
        <c:crosses val="autoZero"/>
        <c:auto val="0"/>
        <c:lblOffset val="100"/>
        <c:baseTimeUnit val="months"/>
        <c:majorUnit val="12"/>
        <c:minorUnit val="12"/>
      </c:dateAx>
      <c:valAx>
        <c:axId val="746780176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6779616"/>
        <c:crosses val="autoZero"/>
        <c:crossBetween val="between"/>
        <c:majorUnit val="1000"/>
      </c:valAx>
      <c:valAx>
        <c:axId val="746780736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746781296"/>
        <c:crosses val="max"/>
        <c:crossBetween val="midCat"/>
      </c:valAx>
      <c:valAx>
        <c:axId val="74678129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4678073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26.895404999999982</c:v>
                </c:pt>
                <c:pt idx="1">
                  <c:v>-12.547318000000018</c:v>
                </c:pt>
                <c:pt idx="2">
                  <c:v>-37.542595059999996</c:v>
                </c:pt>
                <c:pt idx="3">
                  <c:v>-25.277899939999998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18.139094999999998</c:v>
                </c:pt>
                <c:pt idx="1">
                  <c:v>1.633057000000008</c:v>
                </c:pt>
                <c:pt idx="2">
                  <c:v>-22.682038320000004</c:v>
                </c:pt>
                <c:pt idx="3">
                  <c:v>-17.672725679999985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1.2103590000000111</c:v>
                </c:pt>
                <c:pt idx="1">
                  <c:v>-8.1725559999999859</c:v>
                </c:pt>
                <c:pt idx="2">
                  <c:v>-11.18970121000001</c:v>
                </c:pt>
                <c:pt idx="3">
                  <c:v>-1.0183927900000072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46787456"/>
        <c:axId val="746788016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223688098469099E-2"/>
                  <c:y val="-4.74214593260665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4.4252873022105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9785163196905531E-2"/>
                  <c:y val="6.81679162433671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3.62811919483510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46.244858999999991</c:v>
                </c:pt>
                <c:pt idx="1">
                  <c:v>-19.086816999999996</c:v>
                </c:pt>
                <c:pt idx="2">
                  <c:v>-71.41433459000001</c:v>
                </c:pt>
                <c:pt idx="3">
                  <c:v>-43.96901840999999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6787456"/>
        <c:axId val="746788016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789136"/>
        <c:axId val="746788576"/>
      </c:scatterChart>
      <c:catAx>
        <c:axId val="7467874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6788016"/>
        <c:crosses val="autoZero"/>
        <c:auto val="1"/>
        <c:lblAlgn val="ctr"/>
        <c:lblOffset val="100"/>
        <c:tickLblSkip val="1"/>
        <c:noMultiLvlLbl val="0"/>
      </c:catAx>
      <c:valAx>
        <c:axId val="746788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6787456"/>
        <c:crosses val="autoZero"/>
        <c:crossBetween val="between"/>
      </c:valAx>
      <c:valAx>
        <c:axId val="746788576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746789136"/>
        <c:crosses val="max"/>
        <c:crossBetween val="midCat"/>
        <c:majorUnit val="30"/>
      </c:valAx>
      <c:valAx>
        <c:axId val="746789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67885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60.568714999999997</c:v>
                </c:pt>
                <c:pt idx="1">
                  <c:v>57.328505999999997</c:v>
                </c:pt>
                <c:pt idx="2">
                  <c:v>55.327888000000002</c:v>
                </c:pt>
                <c:pt idx="3">
                  <c:v>48.216355</c:v>
                </c:pt>
                <c:pt idx="4">
                  <c:v>53.123077000000002</c:v>
                </c:pt>
                <c:pt idx="5">
                  <c:v>59.513340999999997</c:v>
                </c:pt>
                <c:pt idx="6">
                  <c:v>61.783814</c:v>
                </c:pt>
                <c:pt idx="7">
                  <c:v>68.246998000000005</c:v>
                </c:pt>
                <c:pt idx="8">
                  <c:v>65.069716999999997</c:v>
                </c:pt>
                <c:pt idx="9">
                  <c:v>68.725230999999994</c:v>
                </c:pt>
                <c:pt idx="10">
                  <c:v>67.149752000000007</c:v>
                </c:pt>
                <c:pt idx="11">
                  <c:v>63.311104</c:v>
                </c:pt>
                <c:pt idx="12">
                  <c:v>68.414385999999993</c:v>
                </c:pt>
                <c:pt idx="13">
                  <c:v>64.389031000000003</c:v>
                </c:pt>
                <c:pt idx="14">
                  <c:v>64.335048</c:v>
                </c:pt>
                <c:pt idx="15">
                  <c:v>58.753723000000001</c:v>
                </c:pt>
                <c:pt idx="16">
                  <c:v>62.115414000000001</c:v>
                </c:pt>
                <c:pt idx="17">
                  <c:v>66.228987000000004</c:v>
                </c:pt>
                <c:pt idx="18">
                  <c:v>62.966363999999999</c:v>
                </c:pt>
                <c:pt idx="19">
                  <c:v>70.582329999999999</c:v>
                </c:pt>
                <c:pt idx="20">
                  <c:v>62.891468000000003</c:v>
                </c:pt>
                <c:pt idx="21">
                  <c:v>66.367608000000004</c:v>
                </c:pt>
                <c:pt idx="22">
                  <c:v>64.345232999999993</c:v>
                </c:pt>
                <c:pt idx="23">
                  <c:v>63.219765000000002</c:v>
                </c:pt>
                <c:pt idx="24">
                  <c:v>61.936683000000002</c:v>
                </c:pt>
                <c:pt idx="25">
                  <c:v>60.235142000000003</c:v>
                </c:pt>
                <c:pt idx="26">
                  <c:v>65.467141999999996</c:v>
                </c:pt>
                <c:pt idx="27">
                  <c:v>58.032114</c:v>
                </c:pt>
                <c:pt idx="28">
                  <c:v>61.195974999999997</c:v>
                </c:pt>
                <c:pt idx="29">
                  <c:v>61.557372000000001</c:v>
                </c:pt>
                <c:pt idx="30">
                  <c:v>62.945245999999997</c:v>
                </c:pt>
                <c:pt idx="31">
                  <c:v>69.301237999999998</c:v>
                </c:pt>
                <c:pt idx="32">
                  <c:v>62.416694</c:v>
                </c:pt>
                <c:pt idx="33">
                  <c:v>66.384384999999995</c:v>
                </c:pt>
                <c:pt idx="34">
                  <c:v>62.717784999999999</c:v>
                </c:pt>
                <c:pt idx="35">
                  <c:v>63.332763999999997</c:v>
                </c:pt>
                <c:pt idx="36">
                  <c:v>62.479281</c:v>
                </c:pt>
                <c:pt idx="37">
                  <c:v>55.139682000000001</c:v>
                </c:pt>
                <c:pt idx="38">
                  <c:v>54.382608404999999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54.382608404999999</c:v>
                </c:pt>
                <c:pt idx="39">
                  <c:v>43.165590000000002</c:v>
                </c:pt>
                <c:pt idx="40">
                  <c:v>52.25056</c:v>
                </c:pt>
                <c:pt idx="41">
                  <c:v>53.526139999999998</c:v>
                </c:pt>
                <c:pt idx="42">
                  <c:v>64.186610000000002</c:v>
                </c:pt>
                <c:pt idx="43">
                  <c:v>67.232479999999995</c:v>
                </c:pt>
                <c:pt idx="44">
                  <c:v>53.927489999999999</c:v>
                </c:pt>
                <c:pt idx="45">
                  <c:v>60.294789999999999</c:v>
                </c:pt>
                <c:pt idx="46">
                  <c:v>57.107810000000001</c:v>
                </c:pt>
                <c:pt idx="47">
                  <c:v>60.415179999999999</c:v>
                </c:pt>
                <c:pt idx="48">
                  <c:v>58.382370000000002</c:v>
                </c:pt>
                <c:pt idx="49">
                  <c:v>55.24521</c:v>
                </c:pt>
                <c:pt idx="50">
                  <c:v>59.318510000000003</c:v>
                </c:pt>
                <c:pt idx="51">
                  <c:v>42.475650000000002</c:v>
                </c:pt>
                <c:pt idx="52">
                  <c:v>47.175420000000003</c:v>
                </c:pt>
                <c:pt idx="53">
                  <c:v>46.468600000000002</c:v>
                </c:pt>
                <c:pt idx="54">
                  <c:v>57.44744</c:v>
                </c:pt>
                <c:pt idx="55">
                  <c:v>60.992899999999999</c:v>
                </c:pt>
                <c:pt idx="56">
                  <c:v>48.941699999999997</c:v>
                </c:pt>
                <c:pt idx="57">
                  <c:v>54.78875</c:v>
                </c:pt>
                <c:pt idx="58">
                  <c:v>52.630470000000003</c:v>
                </c:pt>
                <c:pt idx="59">
                  <c:v>56.27214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60.697041500000012</c:v>
                </c:pt>
                <c:pt idx="2">
                  <c:v>60.697041500000012</c:v>
                </c:pt>
                <c:pt idx="3">
                  <c:v>60.697041500000012</c:v>
                </c:pt>
                <c:pt idx="4">
                  <c:v>60.697041500000012</c:v>
                </c:pt>
                <c:pt idx="5">
                  <c:v>60.697041500000012</c:v>
                </c:pt>
                <c:pt idx="6">
                  <c:v>60.697041500000012</c:v>
                </c:pt>
                <c:pt idx="7">
                  <c:v>60.697041500000012</c:v>
                </c:pt>
                <c:pt idx="8">
                  <c:v>60.697041500000012</c:v>
                </c:pt>
                <c:pt idx="9">
                  <c:v>60.697041500000012</c:v>
                </c:pt>
                <c:pt idx="10">
                  <c:v>60.697041500000012</c:v>
                </c:pt>
                <c:pt idx="13">
                  <c:v>64.550779750000018</c:v>
                </c:pt>
                <c:pt idx="14">
                  <c:v>64.550779750000018</c:v>
                </c:pt>
                <c:pt idx="15">
                  <c:v>64.550779750000018</c:v>
                </c:pt>
                <c:pt idx="16">
                  <c:v>64.550779750000018</c:v>
                </c:pt>
                <c:pt idx="17">
                  <c:v>64.550779750000018</c:v>
                </c:pt>
                <c:pt idx="18">
                  <c:v>64.550779750000018</c:v>
                </c:pt>
                <c:pt idx="19">
                  <c:v>64.550779750000018</c:v>
                </c:pt>
                <c:pt idx="20">
                  <c:v>64.550779750000018</c:v>
                </c:pt>
                <c:pt idx="21">
                  <c:v>64.550779750000018</c:v>
                </c:pt>
                <c:pt idx="22">
                  <c:v>64.550779750000018</c:v>
                </c:pt>
                <c:pt idx="25">
                  <c:v>62.960211666666659</c:v>
                </c:pt>
                <c:pt idx="26">
                  <c:v>62.960211666666659</c:v>
                </c:pt>
                <c:pt idx="27">
                  <c:v>62.960211666666659</c:v>
                </c:pt>
                <c:pt idx="28">
                  <c:v>62.960211666666659</c:v>
                </c:pt>
                <c:pt idx="29">
                  <c:v>62.960211666666659</c:v>
                </c:pt>
                <c:pt idx="30">
                  <c:v>62.960211666666659</c:v>
                </c:pt>
                <c:pt idx="31">
                  <c:v>62.960211666666659</c:v>
                </c:pt>
                <c:pt idx="32">
                  <c:v>62.960211666666659</c:v>
                </c:pt>
                <c:pt idx="33">
                  <c:v>62.960211666666659</c:v>
                </c:pt>
                <c:pt idx="34">
                  <c:v>62.960211666666659</c:v>
                </c:pt>
                <c:pt idx="37">
                  <c:v>57.009018450416654</c:v>
                </c:pt>
                <c:pt idx="38">
                  <c:v>57.009018450416654</c:v>
                </c:pt>
                <c:pt idx="39">
                  <c:v>57.009018450416654</c:v>
                </c:pt>
                <c:pt idx="40">
                  <c:v>57.009018450416654</c:v>
                </c:pt>
                <c:pt idx="41">
                  <c:v>57.009018450416654</c:v>
                </c:pt>
                <c:pt idx="42">
                  <c:v>57.009018450416654</c:v>
                </c:pt>
                <c:pt idx="43">
                  <c:v>57.009018450416654</c:v>
                </c:pt>
                <c:pt idx="44">
                  <c:v>57.009018450416654</c:v>
                </c:pt>
                <c:pt idx="45">
                  <c:v>57.009018450416654</c:v>
                </c:pt>
                <c:pt idx="46">
                  <c:v>57.009018450416654</c:v>
                </c:pt>
                <c:pt idx="49">
                  <c:v>53.344930000000012</c:v>
                </c:pt>
                <c:pt idx="50">
                  <c:v>53.344930000000012</c:v>
                </c:pt>
                <c:pt idx="51">
                  <c:v>53.344930000000012</c:v>
                </c:pt>
                <c:pt idx="52">
                  <c:v>53.344930000000012</c:v>
                </c:pt>
                <c:pt idx="53">
                  <c:v>53.344930000000012</c:v>
                </c:pt>
                <c:pt idx="54">
                  <c:v>53.344930000000012</c:v>
                </c:pt>
                <c:pt idx="55">
                  <c:v>53.344930000000012</c:v>
                </c:pt>
                <c:pt idx="56">
                  <c:v>53.344930000000012</c:v>
                </c:pt>
                <c:pt idx="57">
                  <c:v>53.344930000000012</c:v>
                </c:pt>
                <c:pt idx="58">
                  <c:v>53.344930000000012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9024784"/>
        <c:axId val="749025344"/>
      </c:lineChart>
      <c:catAx>
        <c:axId val="749024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902534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749025344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9024784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-13.561433480000005</c:v>
                </c:pt>
                <c:pt idx="1">
                  <c:v>-28.495453829999974</c:v>
                </c:pt>
                <c:pt idx="2">
                  <c:v>-83.210566940000035</c:v>
                </c:pt>
                <c:pt idx="3">
                  <c:v>-41.212632070000041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-1.7065281060000004</c:v>
                </c:pt>
                <c:pt idx="1">
                  <c:v>-1.8196050289999945</c:v>
                </c:pt>
                <c:pt idx="2">
                  <c:v>-1.3846171110000007</c:v>
                </c:pt>
                <c:pt idx="3">
                  <c:v>-0.76621684000000201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1.0529550059999977</c:v>
                </c:pt>
                <c:pt idx="1">
                  <c:v>0.79945597000000035</c:v>
                </c:pt>
                <c:pt idx="2">
                  <c:v>-0.22222397199999833</c:v>
                </c:pt>
                <c:pt idx="3">
                  <c:v>-0.14220399999999955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49031504"/>
        <c:axId val="749032064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-14.215006580000008</c:v>
                </c:pt>
                <c:pt idx="1">
                  <c:v>-29.515602888999968</c:v>
                </c:pt>
                <c:pt idx="2">
                  <c:v>-84.817408023000027</c:v>
                </c:pt>
                <c:pt idx="3">
                  <c:v>-42.121052910000039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9031504"/>
        <c:axId val="749032064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9033184"/>
        <c:axId val="749032624"/>
      </c:scatterChart>
      <c:catAx>
        <c:axId val="74903150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9032064"/>
        <c:crosses val="autoZero"/>
        <c:auto val="1"/>
        <c:lblAlgn val="ctr"/>
        <c:lblOffset val="100"/>
        <c:tickLblSkip val="1"/>
        <c:noMultiLvlLbl val="0"/>
      </c:catAx>
      <c:valAx>
        <c:axId val="749032064"/>
        <c:scaling>
          <c:orientation val="minMax"/>
          <c:max val="20"/>
          <c:min val="-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9031504"/>
        <c:crosses val="autoZero"/>
        <c:crossBetween val="between"/>
        <c:majorUnit val="20"/>
      </c:valAx>
      <c:valAx>
        <c:axId val="749032624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749033184"/>
        <c:crosses val="max"/>
        <c:crossBetween val="midCat"/>
      </c:valAx>
      <c:valAx>
        <c:axId val="749033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9032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66.662224447</c:v>
                </c:pt>
                <c:pt idx="1">
                  <c:v>55.210717475999999</c:v>
                </c:pt>
                <c:pt idx="2">
                  <c:v>44.574606430000003</c:v>
                </c:pt>
                <c:pt idx="3">
                  <c:v>43.383704280000003</c:v>
                </c:pt>
                <c:pt idx="4">
                  <c:v>49.342932779000002</c:v>
                </c:pt>
                <c:pt idx="5">
                  <c:v>67.551228989999998</c:v>
                </c:pt>
                <c:pt idx="6">
                  <c:v>78.568539092999998</c:v>
                </c:pt>
                <c:pt idx="7">
                  <c:v>78.174536501999995</c:v>
                </c:pt>
                <c:pt idx="8">
                  <c:v>66.614897790000001</c:v>
                </c:pt>
                <c:pt idx="9">
                  <c:v>58.952702821000003</c:v>
                </c:pt>
                <c:pt idx="10">
                  <c:v>52.533241680000003</c:v>
                </c:pt>
                <c:pt idx="11">
                  <c:v>69.501358113999999</c:v>
                </c:pt>
                <c:pt idx="12">
                  <c:v>68.005594380999995</c:v>
                </c:pt>
                <c:pt idx="13">
                  <c:v>52.380923840000001</c:v>
                </c:pt>
                <c:pt idx="14">
                  <c:v>53.325237356999999</c:v>
                </c:pt>
                <c:pt idx="15">
                  <c:v>48.565446540000003</c:v>
                </c:pt>
                <c:pt idx="16">
                  <c:v>55.201684469</c:v>
                </c:pt>
                <c:pt idx="17">
                  <c:v>63.09854739</c:v>
                </c:pt>
                <c:pt idx="18">
                  <c:v>74.213783961000004</c:v>
                </c:pt>
                <c:pt idx="19">
                  <c:v>70.229130451000003</c:v>
                </c:pt>
                <c:pt idx="20">
                  <c:v>59.039437139999997</c:v>
                </c:pt>
                <c:pt idx="21">
                  <c:v>54.435841869000001</c:v>
                </c:pt>
                <c:pt idx="22">
                  <c:v>55.357275270000002</c:v>
                </c:pt>
                <c:pt idx="23">
                  <c:v>63.002781149</c:v>
                </c:pt>
                <c:pt idx="24">
                  <c:v>68.900167022999995</c:v>
                </c:pt>
                <c:pt idx="25">
                  <c:v>49.884312127999998</c:v>
                </c:pt>
                <c:pt idx="26">
                  <c:v>48.745963670999998</c:v>
                </c:pt>
                <c:pt idx="27">
                  <c:v>44.785429739999998</c:v>
                </c:pt>
                <c:pt idx="28">
                  <c:v>51.702892284999997</c:v>
                </c:pt>
                <c:pt idx="29">
                  <c:v>60.181123919999997</c:v>
                </c:pt>
                <c:pt idx="30">
                  <c:v>68.026385368000007</c:v>
                </c:pt>
                <c:pt idx="31">
                  <c:v>67.903561632000006</c:v>
                </c:pt>
                <c:pt idx="32">
                  <c:v>58.152892620000003</c:v>
                </c:pt>
                <c:pt idx="33">
                  <c:v>52.941104762999998</c:v>
                </c:pt>
                <c:pt idx="34">
                  <c:v>56.233084980000001</c:v>
                </c:pt>
                <c:pt idx="35">
                  <c:v>59.883162798999997</c:v>
                </c:pt>
                <c:pt idx="36">
                  <c:v>60.065973270999997</c:v>
                </c:pt>
                <c:pt idx="37">
                  <c:v>46.323166960000002</c:v>
                </c:pt>
                <c:pt idx="38">
                  <c:v>46.505663079999998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46.505663079999998</c:v>
                </c:pt>
                <c:pt idx="39">
                  <c:v>37.336109999999998</c:v>
                </c:pt>
                <c:pt idx="40">
                  <c:v>42.55885</c:v>
                </c:pt>
                <c:pt idx="41">
                  <c:v>50.61551</c:v>
                </c:pt>
                <c:pt idx="42">
                  <c:v>60.072600000000001</c:v>
                </c:pt>
                <c:pt idx="43">
                  <c:v>62.32208</c:v>
                </c:pt>
                <c:pt idx="44">
                  <c:v>48.577779999999997</c:v>
                </c:pt>
                <c:pt idx="45">
                  <c:v>48.005189999999999</c:v>
                </c:pt>
                <c:pt idx="46">
                  <c:v>45.752279999999999</c:v>
                </c:pt>
                <c:pt idx="47">
                  <c:v>54.387479999999996</c:v>
                </c:pt>
                <c:pt idx="48">
                  <c:v>56.060519999999997</c:v>
                </c:pt>
                <c:pt idx="49">
                  <c:v>48.899329999999999</c:v>
                </c:pt>
                <c:pt idx="50">
                  <c:v>43.061799999999998</c:v>
                </c:pt>
                <c:pt idx="51">
                  <c:v>34.71725</c:v>
                </c:pt>
                <c:pt idx="52">
                  <c:v>39.17257</c:v>
                </c:pt>
                <c:pt idx="53">
                  <c:v>46.502470000000002</c:v>
                </c:pt>
                <c:pt idx="54">
                  <c:v>55.880510000000001</c:v>
                </c:pt>
                <c:pt idx="55">
                  <c:v>57.491219999999998</c:v>
                </c:pt>
                <c:pt idx="56">
                  <c:v>44.207430000000002</c:v>
                </c:pt>
                <c:pt idx="57">
                  <c:v>42.777030000000003</c:v>
                </c:pt>
                <c:pt idx="58">
                  <c:v>41.268909999999998</c:v>
                </c:pt>
                <c:pt idx="59">
                  <c:v>50.3626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60.922557533500019</c:v>
                </c:pt>
                <c:pt idx="3">
                  <c:v>60.922557533500019</c:v>
                </c:pt>
                <c:pt idx="4">
                  <c:v>60.922557533500019</c:v>
                </c:pt>
                <c:pt idx="5">
                  <c:v>60.922557533500019</c:v>
                </c:pt>
                <c:pt idx="6">
                  <c:v>60.922557533500019</c:v>
                </c:pt>
                <c:pt idx="7">
                  <c:v>60.922557533500019</c:v>
                </c:pt>
                <c:pt idx="8">
                  <c:v>60.922557533500019</c:v>
                </c:pt>
                <c:pt idx="9">
                  <c:v>60.922557533500019</c:v>
                </c:pt>
                <c:pt idx="14">
                  <c:v>59.737973651416674</c:v>
                </c:pt>
                <c:pt idx="15">
                  <c:v>59.737973651416674</c:v>
                </c:pt>
                <c:pt idx="16">
                  <c:v>59.737973651416674</c:v>
                </c:pt>
                <c:pt idx="17">
                  <c:v>59.737973651416674</c:v>
                </c:pt>
                <c:pt idx="18">
                  <c:v>59.737973651416674</c:v>
                </c:pt>
                <c:pt idx="19">
                  <c:v>59.737973651416674</c:v>
                </c:pt>
                <c:pt idx="20">
                  <c:v>59.737973651416674</c:v>
                </c:pt>
                <c:pt idx="21">
                  <c:v>59.737973651416674</c:v>
                </c:pt>
                <c:pt idx="26">
                  <c:v>57.278340077416679</c:v>
                </c:pt>
                <c:pt idx="27">
                  <c:v>57.278340077416679</c:v>
                </c:pt>
                <c:pt idx="28">
                  <c:v>57.278340077416679</c:v>
                </c:pt>
                <c:pt idx="29">
                  <c:v>57.278340077416679</c:v>
                </c:pt>
                <c:pt idx="30">
                  <c:v>57.278340077416679</c:v>
                </c:pt>
                <c:pt idx="31">
                  <c:v>57.278340077416679</c:v>
                </c:pt>
                <c:pt idx="32">
                  <c:v>57.278340077416679</c:v>
                </c:pt>
                <c:pt idx="33">
                  <c:v>57.278340077416679</c:v>
                </c:pt>
                <c:pt idx="38">
                  <c:v>50.210223609250001</c:v>
                </c:pt>
                <c:pt idx="39">
                  <c:v>50.210223609250001</c:v>
                </c:pt>
                <c:pt idx="40">
                  <c:v>50.210223609250001</c:v>
                </c:pt>
                <c:pt idx="41">
                  <c:v>50.210223609250001</c:v>
                </c:pt>
                <c:pt idx="42">
                  <c:v>50.210223609250001</c:v>
                </c:pt>
                <c:pt idx="43">
                  <c:v>50.210223609250001</c:v>
                </c:pt>
                <c:pt idx="44">
                  <c:v>50.210223609250001</c:v>
                </c:pt>
                <c:pt idx="45">
                  <c:v>50.210223609250001</c:v>
                </c:pt>
                <c:pt idx="50">
                  <c:v>46.700136666666673</c:v>
                </c:pt>
                <c:pt idx="51">
                  <c:v>46.700136666666673</c:v>
                </c:pt>
                <c:pt idx="52">
                  <c:v>46.700136666666673</c:v>
                </c:pt>
                <c:pt idx="53">
                  <c:v>46.700136666666673</c:v>
                </c:pt>
                <c:pt idx="54">
                  <c:v>46.700136666666673</c:v>
                </c:pt>
                <c:pt idx="55">
                  <c:v>46.700136666666673</c:v>
                </c:pt>
                <c:pt idx="56">
                  <c:v>46.700136666666673</c:v>
                </c:pt>
                <c:pt idx="57">
                  <c:v>46.700136666666673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9037104"/>
        <c:axId val="749037664"/>
      </c:lineChart>
      <c:catAx>
        <c:axId val="749037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90376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749037664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9037104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123.722841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128.453889</c:v>
                </c:pt>
                <c:pt idx="5">
                  <c:v>121.52869099999999</c:v>
                </c:pt>
                <c:pt idx="6">
                  <c:v>110.794301</c:v>
                </c:pt>
                <c:pt idx="7">
                  <c:v>104.172499</c:v>
                </c:pt>
                <c:pt idx="8">
                  <c:v>100.781006</c:v>
                </c:pt>
                <c:pt idx="9">
                  <c:v>105.208663</c:v>
                </c:pt>
                <c:pt idx="10">
                  <c:v>104.324217</c:v>
                </c:pt>
                <c:pt idx="11">
                  <c:v>102.78612200000001</c:v>
                </c:pt>
                <c:pt idx="12">
                  <c:v>123.722841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128.453889</c:v>
                </c:pt>
                <c:pt idx="17">
                  <c:v>121.52869099999999</c:v>
                </c:pt>
                <c:pt idx="18">
                  <c:v>110.794301</c:v>
                </c:pt>
                <c:pt idx="19">
                  <c:v>104.172499</c:v>
                </c:pt>
                <c:pt idx="20">
                  <c:v>100.781006</c:v>
                </c:pt>
                <c:pt idx="21">
                  <c:v>105.208663</c:v>
                </c:pt>
                <c:pt idx="22">
                  <c:v>104.324217</c:v>
                </c:pt>
                <c:pt idx="23">
                  <c:v>102.78612200000001</c:v>
                </c:pt>
                <c:pt idx="24">
                  <c:v>123.722841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128.453889</c:v>
                </c:pt>
                <c:pt idx="29">
                  <c:v>121.52869099999999</c:v>
                </c:pt>
                <c:pt idx="30">
                  <c:v>110.794301</c:v>
                </c:pt>
                <c:pt idx="31">
                  <c:v>104.172499</c:v>
                </c:pt>
                <c:pt idx="32">
                  <c:v>100.781006</c:v>
                </c:pt>
                <c:pt idx="33">
                  <c:v>105.208663</c:v>
                </c:pt>
                <c:pt idx="34">
                  <c:v>104.324217</c:v>
                </c:pt>
                <c:pt idx="35">
                  <c:v>102.78612200000001</c:v>
                </c:pt>
                <c:pt idx="36">
                  <c:v>123.722841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128.453889</c:v>
                </c:pt>
                <c:pt idx="41">
                  <c:v>121.52869099999999</c:v>
                </c:pt>
                <c:pt idx="42">
                  <c:v>110.794301</c:v>
                </c:pt>
                <c:pt idx="43">
                  <c:v>104.172499</c:v>
                </c:pt>
                <c:pt idx="44">
                  <c:v>100.781006</c:v>
                </c:pt>
                <c:pt idx="45">
                  <c:v>105.208663</c:v>
                </c:pt>
                <c:pt idx="46">
                  <c:v>104.324217</c:v>
                </c:pt>
                <c:pt idx="47">
                  <c:v>102.78612200000001</c:v>
                </c:pt>
                <c:pt idx="48">
                  <c:v>123.722841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123.722841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128.453889</c:v>
                </c:pt>
                <c:pt idx="65">
                  <c:v>121.52869099999999</c:v>
                </c:pt>
                <c:pt idx="66">
                  <c:v>110.794301</c:v>
                </c:pt>
                <c:pt idx="67">
                  <c:v>104.172499</c:v>
                </c:pt>
                <c:pt idx="68">
                  <c:v>100.781006</c:v>
                </c:pt>
                <c:pt idx="69">
                  <c:v>105.208663</c:v>
                </c:pt>
                <c:pt idx="70">
                  <c:v>104.324217</c:v>
                </c:pt>
                <c:pt idx="71">
                  <c:v>102.78612200000001</c:v>
                </c:pt>
                <c:pt idx="72">
                  <c:v>123.722841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128.453889</c:v>
                </c:pt>
                <c:pt idx="77">
                  <c:v>121.52869099999999</c:v>
                </c:pt>
                <c:pt idx="78">
                  <c:v>110.794301</c:v>
                </c:pt>
                <c:pt idx="79">
                  <c:v>104.172499</c:v>
                </c:pt>
                <c:pt idx="80">
                  <c:v>100.781006</c:v>
                </c:pt>
                <c:pt idx="81">
                  <c:v>105.208663</c:v>
                </c:pt>
                <c:pt idx="82">
                  <c:v>104.324217</c:v>
                </c:pt>
                <c:pt idx="83">
                  <c:v>102.78612200000001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63.480205999999995</c:v>
                </c:pt>
                <c:pt idx="1">
                  <c:v>67.159334999999984</c:v>
                </c:pt>
                <c:pt idx="2">
                  <c:v>73.292497000000012</c:v>
                </c:pt>
                <c:pt idx="3">
                  <c:v>64.260194000000013</c:v>
                </c:pt>
                <c:pt idx="4">
                  <c:v>63.963041000000004</c:v>
                </c:pt>
                <c:pt idx="5">
                  <c:v>60.55778500000001</c:v>
                </c:pt>
                <c:pt idx="6">
                  <c:v>57.324307999999988</c:v>
                </c:pt>
                <c:pt idx="7">
                  <c:v>54.735675000000001</c:v>
                </c:pt>
                <c:pt idx="8">
                  <c:v>61.327612999999999</c:v>
                </c:pt>
                <c:pt idx="9">
                  <c:v>70.379323999999997</c:v>
                </c:pt>
                <c:pt idx="10">
                  <c:v>84.270353999999998</c:v>
                </c:pt>
                <c:pt idx="11">
                  <c:v>92.761914999999988</c:v>
                </c:pt>
                <c:pt idx="12">
                  <c:v>63.480205999999995</c:v>
                </c:pt>
                <c:pt idx="13">
                  <c:v>67.159334999999984</c:v>
                </c:pt>
                <c:pt idx="14">
                  <c:v>73.292497000000012</c:v>
                </c:pt>
                <c:pt idx="15">
                  <c:v>64.260194000000013</c:v>
                </c:pt>
                <c:pt idx="16">
                  <c:v>63.963041000000004</c:v>
                </c:pt>
                <c:pt idx="17">
                  <c:v>60.55778500000001</c:v>
                </c:pt>
                <c:pt idx="18">
                  <c:v>57.324307999999988</c:v>
                </c:pt>
                <c:pt idx="19">
                  <c:v>54.735675000000001</c:v>
                </c:pt>
                <c:pt idx="20">
                  <c:v>61.327612999999999</c:v>
                </c:pt>
                <c:pt idx="21">
                  <c:v>70.379323999999997</c:v>
                </c:pt>
                <c:pt idx="22">
                  <c:v>84.270353999999998</c:v>
                </c:pt>
                <c:pt idx="23">
                  <c:v>92.761914999999988</c:v>
                </c:pt>
                <c:pt idx="24">
                  <c:v>63.480205999999995</c:v>
                </c:pt>
                <c:pt idx="25">
                  <c:v>67.159334999999984</c:v>
                </c:pt>
                <c:pt idx="26">
                  <c:v>73.292497000000012</c:v>
                </c:pt>
                <c:pt idx="27">
                  <c:v>64.260194000000013</c:v>
                </c:pt>
                <c:pt idx="28">
                  <c:v>63.963041000000004</c:v>
                </c:pt>
                <c:pt idx="29">
                  <c:v>60.55778500000001</c:v>
                </c:pt>
                <c:pt idx="30">
                  <c:v>57.324307999999988</c:v>
                </c:pt>
                <c:pt idx="31">
                  <c:v>54.735675000000001</c:v>
                </c:pt>
                <c:pt idx="32">
                  <c:v>61.327612999999999</c:v>
                </c:pt>
                <c:pt idx="33">
                  <c:v>70.379323999999997</c:v>
                </c:pt>
                <c:pt idx="34">
                  <c:v>84.270353999999998</c:v>
                </c:pt>
                <c:pt idx="35">
                  <c:v>92.761914999999988</c:v>
                </c:pt>
                <c:pt idx="36">
                  <c:v>63.480205999999995</c:v>
                </c:pt>
                <c:pt idx="37">
                  <c:v>67.159334999999984</c:v>
                </c:pt>
                <c:pt idx="38">
                  <c:v>73.292497000000012</c:v>
                </c:pt>
                <c:pt idx="39">
                  <c:v>64.260194000000013</c:v>
                </c:pt>
                <c:pt idx="40">
                  <c:v>63.963041000000004</c:v>
                </c:pt>
                <c:pt idx="41">
                  <c:v>60.55778500000001</c:v>
                </c:pt>
                <c:pt idx="42">
                  <c:v>57.324307999999988</c:v>
                </c:pt>
                <c:pt idx="43">
                  <c:v>54.735675000000001</c:v>
                </c:pt>
                <c:pt idx="44">
                  <c:v>61.327612999999999</c:v>
                </c:pt>
                <c:pt idx="45">
                  <c:v>70.379323999999997</c:v>
                </c:pt>
                <c:pt idx="46">
                  <c:v>84.270353999999998</c:v>
                </c:pt>
                <c:pt idx="47">
                  <c:v>92.761914999999988</c:v>
                </c:pt>
                <c:pt idx="48">
                  <c:v>63.480205999999995</c:v>
                </c:pt>
                <c:pt idx="49">
                  <c:v>67.159334999999984</c:v>
                </c:pt>
                <c:pt idx="50">
                  <c:v>73.292497000000012</c:v>
                </c:pt>
                <c:pt idx="51">
                  <c:v>64.260194000000013</c:v>
                </c:pt>
                <c:pt idx="52">
                  <c:v>63.963041000000004</c:v>
                </c:pt>
                <c:pt idx="53">
                  <c:v>60.55778500000001</c:v>
                </c:pt>
                <c:pt idx="54">
                  <c:v>57.324307999999988</c:v>
                </c:pt>
                <c:pt idx="55">
                  <c:v>54.735675000000001</c:v>
                </c:pt>
                <c:pt idx="56">
                  <c:v>61.327612999999999</c:v>
                </c:pt>
                <c:pt idx="57">
                  <c:v>70.379323999999997</c:v>
                </c:pt>
                <c:pt idx="58">
                  <c:v>84.270353999999998</c:v>
                </c:pt>
                <c:pt idx="59">
                  <c:v>92.761914999999988</c:v>
                </c:pt>
                <c:pt idx="60">
                  <c:v>63.480205999999995</c:v>
                </c:pt>
                <c:pt idx="61">
                  <c:v>67.159334999999984</c:v>
                </c:pt>
                <c:pt idx="62">
                  <c:v>73.292497000000012</c:v>
                </c:pt>
                <c:pt idx="63">
                  <c:v>64.260194000000013</c:v>
                </c:pt>
                <c:pt idx="64">
                  <c:v>63.963041000000004</c:v>
                </c:pt>
                <c:pt idx="65">
                  <c:v>60.55778500000001</c:v>
                </c:pt>
                <c:pt idx="66">
                  <c:v>57.324307999999988</c:v>
                </c:pt>
                <c:pt idx="67">
                  <c:v>54.735675000000001</c:v>
                </c:pt>
                <c:pt idx="68">
                  <c:v>61.327612999999999</c:v>
                </c:pt>
                <c:pt idx="69">
                  <c:v>70.379323999999997</c:v>
                </c:pt>
                <c:pt idx="70">
                  <c:v>84.270353999999998</c:v>
                </c:pt>
                <c:pt idx="71">
                  <c:v>92.761914999999988</c:v>
                </c:pt>
                <c:pt idx="72">
                  <c:v>63.480205999999995</c:v>
                </c:pt>
                <c:pt idx="73">
                  <c:v>67.159334999999984</c:v>
                </c:pt>
                <c:pt idx="74">
                  <c:v>73.292497000000012</c:v>
                </c:pt>
                <c:pt idx="75">
                  <c:v>64.260194000000013</c:v>
                </c:pt>
                <c:pt idx="76">
                  <c:v>63.963041000000004</c:v>
                </c:pt>
                <c:pt idx="77">
                  <c:v>60.55778500000001</c:v>
                </c:pt>
                <c:pt idx="78">
                  <c:v>57.324307999999988</c:v>
                </c:pt>
                <c:pt idx="79">
                  <c:v>54.735675000000001</c:v>
                </c:pt>
                <c:pt idx="80">
                  <c:v>61.327612999999999</c:v>
                </c:pt>
                <c:pt idx="81">
                  <c:v>70.379323999999997</c:v>
                </c:pt>
                <c:pt idx="82">
                  <c:v>84.270353999999998</c:v>
                </c:pt>
                <c:pt idx="83">
                  <c:v>92.761914999999988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9042704"/>
        <c:axId val="749043264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151.54845399999999</c:v>
                </c:pt>
                <c:pt idx="12">
                  <c:v>154.389578</c:v>
                </c:pt>
                <c:pt idx="13">
                  <c:v>149.07128700000001</c:v>
                </c:pt>
                <c:pt idx="14">
                  <c:v>154.346698</c:v>
                </c:pt>
                <c:pt idx="15">
                  <c:v>167.06340900000001</c:v>
                </c:pt>
                <c:pt idx="16">
                  <c:v>172.809335</c:v>
                </c:pt>
                <c:pt idx="17">
                  <c:v>166.43659700000001</c:v>
                </c:pt>
                <c:pt idx="18">
                  <c:v>157.93807699999999</c:v>
                </c:pt>
                <c:pt idx="19">
                  <c:v>155.95185499999999</c:v>
                </c:pt>
                <c:pt idx="20">
                  <c:v>162.108619</c:v>
                </c:pt>
                <c:pt idx="21">
                  <c:v>175.587987</c:v>
                </c:pt>
                <c:pt idx="22">
                  <c:v>188.594571</c:v>
                </c:pt>
                <c:pt idx="23">
                  <c:v>195.54803699999999</c:v>
                </c:pt>
                <c:pt idx="24">
                  <c:v>187.203047</c:v>
                </c:pt>
                <c:pt idx="25">
                  <c:v>187.06361799999999</c:v>
                </c:pt>
                <c:pt idx="26">
                  <c:v>191.55273500000001</c:v>
                </c:pt>
                <c:pt idx="27">
                  <c:v>193.18521200000001</c:v>
                </c:pt>
                <c:pt idx="28">
                  <c:v>192.41693000000001</c:v>
                </c:pt>
                <c:pt idx="29">
                  <c:v>182.086476</c:v>
                </c:pt>
                <c:pt idx="30">
                  <c:v>168.11860899999999</c:v>
                </c:pt>
                <c:pt idx="31">
                  <c:v>158.908174</c:v>
                </c:pt>
                <c:pt idx="32">
                  <c:v>156.56690900000001</c:v>
                </c:pt>
                <c:pt idx="33">
                  <c:v>160.93226000000001</c:v>
                </c:pt>
                <c:pt idx="34">
                  <c:v>170.27655799999999</c:v>
                </c:pt>
                <c:pt idx="35">
                  <c:v>162.00901400000001</c:v>
                </c:pt>
                <c:pt idx="36">
                  <c:v>156.21421000000001</c:v>
                </c:pt>
                <c:pt idx="37">
                  <c:v>160.50150199999999</c:v>
                </c:pt>
                <c:pt idx="38">
                  <c:v>161.81549000000001</c:v>
                </c:pt>
                <c:pt idx="39">
                  <c:v>163.93691200000001</c:v>
                </c:pt>
                <c:pt idx="40">
                  <c:v>162.54224199999999</c:v>
                </c:pt>
                <c:pt idx="41">
                  <c:v>158.013959</c:v>
                </c:pt>
                <c:pt idx="42">
                  <c:v>145.81148300000001</c:v>
                </c:pt>
                <c:pt idx="43">
                  <c:v>141.204061</c:v>
                </c:pt>
                <c:pt idx="44">
                  <c:v>139.5712</c:v>
                </c:pt>
                <c:pt idx="45">
                  <c:v>141.46251899999999</c:v>
                </c:pt>
                <c:pt idx="46">
                  <c:v>143.424037</c:v>
                </c:pt>
                <c:pt idx="47">
                  <c:v>137.68714800000001</c:v>
                </c:pt>
                <c:pt idx="48">
                  <c:v>123.722841</c:v>
                </c:pt>
                <c:pt idx="49">
                  <c:v>121.01869499999999</c:v>
                </c:pt>
                <c:pt idx="50">
                  <c:v>126.53183900000001</c:v>
                </c:pt>
                <c:pt idx="51">
                  <c:v>129.07092700000001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99.200647000000004</c:v>
                </c:pt>
                <c:pt idx="61">
                  <c:v>98.347139999999996</c:v>
                </c:pt>
                <c:pt idx="62">
                  <c:v>103.44070000000001</c:v>
                </c:pt>
                <c:pt idx="63">
                  <c:v>103.9632</c:v>
                </c:pt>
                <c:pt idx="64">
                  <c:v>105.5621</c:v>
                </c:pt>
                <c:pt idx="65">
                  <c:v>100.7159</c:v>
                </c:pt>
                <c:pt idx="66">
                  <c:v>99.332819999999998</c:v>
                </c:pt>
                <c:pt idx="67">
                  <c:v>97.54692</c:v>
                </c:pt>
                <c:pt idx="68">
                  <c:v>95.723879999999994</c:v>
                </c:pt>
                <c:pt idx="69">
                  <c:v>100.40179999999999</c:v>
                </c:pt>
                <c:pt idx="70">
                  <c:v>105.089</c:v>
                </c:pt>
                <c:pt idx="71">
                  <c:v>103.74930000000001</c:v>
                </c:pt>
                <c:pt idx="72">
                  <c:v>98.837419999999995</c:v>
                </c:pt>
                <c:pt idx="73">
                  <c:v>97.012360000000001</c:v>
                </c:pt>
                <c:pt idx="74">
                  <c:v>105.21129999999999</c:v>
                </c:pt>
                <c:pt idx="75">
                  <c:v>105.634</c:v>
                </c:pt>
                <c:pt idx="76">
                  <c:v>107.0748</c:v>
                </c:pt>
                <c:pt idx="77">
                  <c:v>101.9816</c:v>
                </c:pt>
                <c:pt idx="78">
                  <c:v>99.359840000000005</c:v>
                </c:pt>
                <c:pt idx="79">
                  <c:v>96.577960000000004</c:v>
                </c:pt>
                <c:pt idx="80">
                  <c:v>95.260679999999994</c:v>
                </c:pt>
                <c:pt idx="81">
                  <c:v>100.19799999999999</c:v>
                </c:pt>
                <c:pt idx="82">
                  <c:v>105.3964</c:v>
                </c:pt>
                <c:pt idx="83">
                  <c:v>103.57550000000001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9042704"/>
        <c:axId val="749043264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9043824"/>
        <c:axId val="749044384"/>
      </c:scatterChart>
      <c:dateAx>
        <c:axId val="7490427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749043264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749043264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749042704"/>
        <c:crosses val="autoZero"/>
        <c:crossBetween val="between"/>
        <c:majorUnit val="25"/>
      </c:valAx>
      <c:valAx>
        <c:axId val="749043824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749044384"/>
        <c:crosses val="max"/>
        <c:crossBetween val="midCat"/>
      </c:valAx>
      <c:valAx>
        <c:axId val="7490443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4904382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-78.233043100000032</c:v>
                </c:pt>
                <c:pt idx="1">
                  <c:v>234.86324419999937</c:v>
                </c:pt>
                <c:pt idx="2">
                  <c:v>-154.46079789999976</c:v>
                </c:pt>
                <c:pt idx="3">
                  <c:v>34.946921900000234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28.085985599999731</c:v>
                </c:pt>
                <c:pt idx="1">
                  <c:v>-85.538218600000164</c:v>
                </c:pt>
                <c:pt idx="2">
                  <c:v>17.431164200000239</c:v>
                </c:pt>
                <c:pt idx="3">
                  <c:v>-6.3582781000000068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-28.827479691000008</c:v>
                </c:pt>
                <c:pt idx="1">
                  <c:v>65.941325724999388</c:v>
                </c:pt>
                <c:pt idx="2">
                  <c:v>-41.160070538999662</c:v>
                </c:pt>
                <c:pt idx="3">
                  <c:v>10.007381271000213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4.5263938300000746</c:v>
                </c:pt>
                <c:pt idx="1">
                  <c:v>6.7523748799999339</c:v>
                </c:pt>
                <c:pt idx="2">
                  <c:v>7.6853449900000328</c:v>
                </c:pt>
                <c:pt idx="3">
                  <c:v>5.0147733200000175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49051664"/>
        <c:axId val="749052224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124621924629775E-2"/>
                  <c:y val="5.1702842346119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8822173236874E-2"/>
                  <c:y val="-7.30990093039499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069170013688975E-2"/>
                  <c:y val="4.71576219274729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5136848877125286E-2"/>
                  <c:y val="-2.862698271118566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-74.448142999999618</c:v>
                </c:pt>
                <c:pt idx="1">
                  <c:v>222.01872600000024</c:v>
                </c:pt>
                <c:pt idx="2">
                  <c:v>-170.50474200000099</c:v>
                </c:pt>
                <c:pt idx="3">
                  <c:v>43.610799000001862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9051664"/>
        <c:axId val="749052224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9053344"/>
        <c:axId val="749052784"/>
      </c:scatterChart>
      <c:catAx>
        <c:axId val="749051664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9052224"/>
        <c:crosses val="autoZero"/>
        <c:auto val="1"/>
        <c:lblAlgn val="ctr"/>
        <c:lblOffset val="100"/>
        <c:tickLblSkip val="1"/>
        <c:noMultiLvlLbl val="0"/>
      </c:catAx>
      <c:valAx>
        <c:axId val="749052224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9051664"/>
        <c:crosses val="autoZero"/>
        <c:crossBetween val="between"/>
      </c:valAx>
      <c:valAx>
        <c:axId val="749052784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749053344"/>
        <c:crosses val="max"/>
        <c:crossBetween val="midCat"/>
      </c:valAx>
      <c:valAx>
        <c:axId val="7490533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9052784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10735.82944</c:v>
                </c:pt>
                <c:pt idx="1">
                  <c:v>10616.690930000001</c:v>
                </c:pt>
                <c:pt idx="2">
                  <c:v>9593.1623380000001</c:v>
                </c:pt>
                <c:pt idx="3">
                  <c:v>9347.2501539999994</c:v>
                </c:pt>
                <c:pt idx="4">
                  <c:v>9551.1917690000009</c:v>
                </c:pt>
                <c:pt idx="5">
                  <c:v>11387.90897</c:v>
                </c:pt>
                <c:pt idx="6">
                  <c:v>12410.94657</c:v>
                </c:pt>
                <c:pt idx="7">
                  <c:v>12705.331759999999</c:v>
                </c:pt>
                <c:pt idx="8">
                  <c:v>11613.767389999999</c:v>
                </c:pt>
                <c:pt idx="9">
                  <c:v>9936.4685769999996</c:v>
                </c:pt>
                <c:pt idx="10">
                  <c:v>9619.5098940000007</c:v>
                </c:pt>
                <c:pt idx="11">
                  <c:v>10401.55011</c:v>
                </c:pt>
                <c:pt idx="12">
                  <c:v>10653.87563</c:v>
                </c:pt>
                <c:pt idx="13">
                  <c:v>10238.19623</c:v>
                </c:pt>
                <c:pt idx="14">
                  <c:v>9776.9945020000014</c:v>
                </c:pt>
                <c:pt idx="15">
                  <c:v>9466.2947919999988</c:v>
                </c:pt>
                <c:pt idx="16">
                  <c:v>9785.435254</c:v>
                </c:pt>
                <c:pt idx="17">
                  <c:v>11351.659229999999</c:v>
                </c:pt>
                <c:pt idx="18">
                  <c:v>12270.18161</c:v>
                </c:pt>
                <c:pt idx="19">
                  <c:v>12026.465099999999</c:v>
                </c:pt>
                <c:pt idx="20">
                  <c:v>11097.96204</c:v>
                </c:pt>
                <c:pt idx="21">
                  <c:v>10028.777619999999</c:v>
                </c:pt>
                <c:pt idx="22">
                  <c:v>9826.7426269999996</c:v>
                </c:pt>
                <c:pt idx="23">
                  <c:v>10475.08193</c:v>
                </c:pt>
                <c:pt idx="24">
                  <c:v>11383.110885</c:v>
                </c:pt>
                <c:pt idx="25">
                  <c:v>10683.189733000001</c:v>
                </c:pt>
                <c:pt idx="26">
                  <c:v>9801.0686030999987</c:v>
                </c:pt>
                <c:pt idx="27">
                  <c:v>9505.2135249000003</c:v>
                </c:pt>
                <c:pt idx="28">
                  <c:v>9991.2352502000012</c:v>
                </c:pt>
                <c:pt idx="29">
                  <c:v>11505.767214000001</c:v>
                </c:pt>
                <c:pt idx="30">
                  <c:v>12331.911184999999</c:v>
                </c:pt>
                <c:pt idx="31">
                  <c:v>12599.276044</c:v>
                </c:pt>
                <c:pt idx="32">
                  <c:v>11458.027461</c:v>
                </c:pt>
                <c:pt idx="33">
                  <c:v>10187.306479999999</c:v>
                </c:pt>
                <c:pt idx="34">
                  <c:v>9919.1446828000007</c:v>
                </c:pt>
                <c:pt idx="35">
                  <c:v>10310.393233999999</c:v>
                </c:pt>
                <c:pt idx="36">
                  <c:v>10835.727591999999</c:v>
                </c:pt>
                <c:pt idx="37">
                  <c:v>10720.363583999999</c:v>
                </c:pt>
                <c:pt idx="38">
                  <c:v>9927.7668180000001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9927.7668180000001</c:v>
                </c:pt>
                <c:pt idx="39">
                  <c:v>9429.9120000000003</c:v>
                </c:pt>
                <c:pt idx="40">
                  <c:v>9738.262999999999</c:v>
                </c:pt>
                <c:pt idx="41">
                  <c:v>11203.12</c:v>
                </c:pt>
                <c:pt idx="42">
                  <c:v>12154.16</c:v>
                </c:pt>
                <c:pt idx="43">
                  <c:v>12379.92</c:v>
                </c:pt>
                <c:pt idx="44">
                  <c:v>11086.14</c:v>
                </c:pt>
                <c:pt idx="45">
                  <c:v>10090.490000000002</c:v>
                </c:pt>
                <c:pt idx="46">
                  <c:v>9740.6570000000011</c:v>
                </c:pt>
                <c:pt idx="47">
                  <c:v>10335.219999999999</c:v>
                </c:pt>
                <c:pt idx="48">
                  <c:v>10959.26</c:v>
                </c:pt>
                <c:pt idx="49">
                  <c:v>10789.57</c:v>
                </c:pt>
                <c:pt idx="50">
                  <c:v>9906.61</c:v>
                </c:pt>
                <c:pt idx="51">
                  <c:v>9430.360999999999</c:v>
                </c:pt>
                <c:pt idx="52">
                  <c:v>9797.3870000000006</c:v>
                </c:pt>
                <c:pt idx="53">
                  <c:v>11287.24</c:v>
                </c:pt>
                <c:pt idx="54">
                  <c:v>12216.039999999999</c:v>
                </c:pt>
                <c:pt idx="55">
                  <c:v>12423.04</c:v>
                </c:pt>
                <c:pt idx="56">
                  <c:v>11120.23</c:v>
                </c:pt>
                <c:pt idx="57">
                  <c:v>10116.07</c:v>
                </c:pt>
                <c:pt idx="58">
                  <c:v>9759.3140000000003</c:v>
                </c:pt>
                <c:pt idx="59">
                  <c:v>10357.780000000001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10659.967325166666</c:v>
                </c:pt>
                <c:pt idx="2">
                  <c:v>10659.967325166666</c:v>
                </c:pt>
                <c:pt idx="3">
                  <c:v>10659.967325166666</c:v>
                </c:pt>
                <c:pt idx="4">
                  <c:v>10659.967325166666</c:v>
                </c:pt>
                <c:pt idx="5">
                  <c:v>10659.967325166666</c:v>
                </c:pt>
                <c:pt idx="6">
                  <c:v>10659.967325166666</c:v>
                </c:pt>
                <c:pt idx="7">
                  <c:v>10659.967325166666</c:v>
                </c:pt>
                <c:pt idx="8">
                  <c:v>10659.967325166666</c:v>
                </c:pt>
                <c:pt idx="9">
                  <c:v>10659.967325166666</c:v>
                </c:pt>
                <c:pt idx="10">
                  <c:v>10659.967325166666</c:v>
                </c:pt>
                <c:pt idx="13">
                  <c:v>10583.138880416665</c:v>
                </c:pt>
                <c:pt idx="14">
                  <c:v>10583.138880416665</c:v>
                </c:pt>
                <c:pt idx="15">
                  <c:v>10583.138880416665</c:v>
                </c:pt>
                <c:pt idx="16">
                  <c:v>10583.138880416665</c:v>
                </c:pt>
                <c:pt idx="17">
                  <c:v>10583.138880416665</c:v>
                </c:pt>
                <c:pt idx="18">
                  <c:v>10583.138880416665</c:v>
                </c:pt>
                <c:pt idx="19">
                  <c:v>10583.138880416665</c:v>
                </c:pt>
                <c:pt idx="20">
                  <c:v>10583.138880416665</c:v>
                </c:pt>
                <c:pt idx="21">
                  <c:v>10583.138880416665</c:v>
                </c:pt>
                <c:pt idx="22">
                  <c:v>10583.138880416665</c:v>
                </c:pt>
                <c:pt idx="25">
                  <c:v>10806.303691416668</c:v>
                </c:pt>
                <c:pt idx="26">
                  <c:v>10806.303691416668</c:v>
                </c:pt>
                <c:pt idx="27">
                  <c:v>10806.303691416668</c:v>
                </c:pt>
                <c:pt idx="28">
                  <c:v>10806.303691416668</c:v>
                </c:pt>
                <c:pt idx="29">
                  <c:v>10806.303691416668</c:v>
                </c:pt>
                <c:pt idx="30">
                  <c:v>10806.303691416668</c:v>
                </c:pt>
                <c:pt idx="31">
                  <c:v>10806.303691416668</c:v>
                </c:pt>
                <c:pt idx="32">
                  <c:v>10806.303691416668</c:v>
                </c:pt>
                <c:pt idx="33">
                  <c:v>10806.303691416668</c:v>
                </c:pt>
                <c:pt idx="34">
                  <c:v>10806.303691416668</c:v>
                </c:pt>
                <c:pt idx="37">
                  <c:v>10636.811666166668</c:v>
                </c:pt>
                <c:pt idx="38">
                  <c:v>10636.811666166668</c:v>
                </c:pt>
                <c:pt idx="39">
                  <c:v>10636.811666166668</c:v>
                </c:pt>
                <c:pt idx="40">
                  <c:v>10636.811666166668</c:v>
                </c:pt>
                <c:pt idx="41">
                  <c:v>10636.811666166668</c:v>
                </c:pt>
                <c:pt idx="42">
                  <c:v>10636.811666166668</c:v>
                </c:pt>
                <c:pt idx="43">
                  <c:v>10636.811666166668</c:v>
                </c:pt>
                <c:pt idx="44">
                  <c:v>10636.811666166668</c:v>
                </c:pt>
                <c:pt idx="45">
                  <c:v>10636.811666166668</c:v>
                </c:pt>
                <c:pt idx="46">
                  <c:v>10636.811666166668</c:v>
                </c:pt>
                <c:pt idx="49">
                  <c:v>10680.241833333332</c:v>
                </c:pt>
                <c:pt idx="50">
                  <c:v>10680.241833333332</c:v>
                </c:pt>
                <c:pt idx="51">
                  <c:v>10680.241833333332</c:v>
                </c:pt>
                <c:pt idx="52">
                  <c:v>10680.241833333332</c:v>
                </c:pt>
                <c:pt idx="53">
                  <c:v>10680.241833333332</c:v>
                </c:pt>
                <c:pt idx="54">
                  <c:v>10680.241833333332</c:v>
                </c:pt>
                <c:pt idx="55">
                  <c:v>10680.241833333332</c:v>
                </c:pt>
                <c:pt idx="56">
                  <c:v>10680.241833333332</c:v>
                </c:pt>
                <c:pt idx="57">
                  <c:v>10680.241833333332</c:v>
                </c:pt>
                <c:pt idx="58">
                  <c:v>10680.241833333332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9848448"/>
        <c:axId val="749849008"/>
      </c:lineChart>
      <c:catAx>
        <c:axId val="749848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984900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74984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49848448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2.0868738840338796E-2</c:v>
                </c:pt>
                <c:pt idx="1">
                  <c:v>3.2291906060659459E-2</c:v>
                </c:pt>
                <c:pt idx="2">
                  <c:v>1.0652888363746671E-2</c:v>
                </c:pt>
                <c:pt idx="3">
                  <c:v>-8.0926157446510327E-3</c:v>
                </c:pt>
                <c:pt idx="4">
                  <c:v>2.6949346988028866E-2</c:v>
                </c:pt>
                <c:pt idx="5">
                  <c:v>1.7124123869005636E-4</c:v>
                </c:pt>
                <c:pt idx="6">
                  <c:v>1.7083932525264522E-2</c:v>
                </c:pt>
                <c:pt idx="7">
                  <c:v>1.2831461809338363E-2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749852928"/>
        <c:axId val="749853488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9854608"/>
        <c:axId val="749854048"/>
      </c:scatterChart>
      <c:catAx>
        <c:axId val="74985292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9853488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749853488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9852928"/>
        <c:crosses val="autoZero"/>
        <c:crossBetween val="between"/>
        <c:majorUnit val="2.0000000000000004E-2"/>
      </c:valAx>
      <c:valAx>
        <c:axId val="749854048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749854608"/>
        <c:crosses val="max"/>
        <c:crossBetween val="midCat"/>
        <c:majorUnit val="1"/>
      </c:valAx>
      <c:valAx>
        <c:axId val="7498546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9854048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11.46</c:v>
                </c:pt>
                <c:pt idx="1">
                  <c:v>11.63</c:v>
                </c:pt>
                <c:pt idx="2">
                  <c:v>11.61</c:v>
                </c:pt>
                <c:pt idx="3">
                  <c:v>11.93</c:v>
                </c:pt>
                <c:pt idx="4">
                  <c:v>12.4</c:v>
                </c:pt>
                <c:pt idx="5">
                  <c:v>12.54</c:v>
                </c:pt>
                <c:pt idx="6">
                  <c:v>12.65</c:v>
                </c:pt>
                <c:pt idx="7">
                  <c:v>12.53</c:v>
                </c:pt>
                <c:pt idx="8">
                  <c:v>12.51</c:v>
                </c:pt>
                <c:pt idx="9">
                  <c:v>12.36</c:v>
                </c:pt>
                <c:pt idx="10">
                  <c:v>12.1</c:v>
                </c:pt>
                <c:pt idx="11">
                  <c:v>11.72</c:v>
                </c:pt>
                <c:pt idx="12">
                  <c:v>11.65</c:v>
                </c:pt>
                <c:pt idx="13">
                  <c:v>11.94</c:v>
                </c:pt>
                <c:pt idx="14">
                  <c:v>12.25</c:v>
                </c:pt>
                <c:pt idx="15">
                  <c:v>12.31</c:v>
                </c:pt>
                <c:pt idx="16">
                  <c:v>12.85</c:v>
                </c:pt>
                <c:pt idx="17">
                  <c:v>12.99</c:v>
                </c:pt>
                <c:pt idx="18">
                  <c:v>13.09</c:v>
                </c:pt>
                <c:pt idx="19">
                  <c:v>13.04</c:v>
                </c:pt>
                <c:pt idx="20">
                  <c:v>12.95</c:v>
                </c:pt>
                <c:pt idx="21">
                  <c:v>12.6</c:v>
                </c:pt>
                <c:pt idx="22">
                  <c:v>12.48</c:v>
                </c:pt>
                <c:pt idx="23">
                  <c:v>12.17</c:v>
                </c:pt>
                <c:pt idx="24">
                  <c:v>12.1</c:v>
                </c:pt>
                <c:pt idx="25">
                  <c:v>12.29</c:v>
                </c:pt>
                <c:pt idx="26">
                  <c:v>12.33</c:v>
                </c:pt>
                <c:pt idx="27">
                  <c:v>12.62</c:v>
                </c:pt>
                <c:pt idx="28">
                  <c:v>12.93</c:v>
                </c:pt>
                <c:pt idx="29">
                  <c:v>12.92</c:v>
                </c:pt>
                <c:pt idx="30">
                  <c:v>12.94</c:v>
                </c:pt>
                <c:pt idx="31">
                  <c:v>12.91</c:v>
                </c:pt>
                <c:pt idx="32">
                  <c:v>13.03</c:v>
                </c:pt>
                <c:pt idx="33">
                  <c:v>12.72</c:v>
                </c:pt>
                <c:pt idx="34">
                  <c:v>12.71</c:v>
                </c:pt>
                <c:pt idx="35">
                  <c:v>12.32</c:v>
                </c:pt>
                <c:pt idx="36">
                  <c:v>11.99</c:v>
                </c:pt>
                <c:pt idx="37">
                  <c:v>12.14</c:v>
                </c:pt>
                <c:pt idx="38">
                  <c:v>12.56</c:v>
                </c:pt>
                <c:pt idx="39">
                  <c:v>12.43</c:v>
                </c:pt>
                <c:pt idx="40">
                  <c:v>12.79</c:v>
                </c:pt>
                <c:pt idx="41">
                  <c:v>12.73</c:v>
                </c:pt>
                <c:pt idx="42">
                  <c:v>12.68</c:v>
                </c:pt>
                <c:pt idx="43">
                  <c:v>12.88</c:v>
                </c:pt>
                <c:pt idx="44">
                  <c:v>12.87</c:v>
                </c:pt>
                <c:pt idx="45">
                  <c:v>12.46</c:v>
                </c:pt>
                <c:pt idx="46">
                  <c:v>12.75</c:v>
                </c:pt>
                <c:pt idx="47">
                  <c:v>12.23</c:v>
                </c:pt>
                <c:pt idx="48">
                  <c:v>12.21</c:v>
                </c:pt>
                <c:pt idx="49">
                  <c:v>12.79</c:v>
                </c:pt>
                <c:pt idx="50">
                  <c:v>12.89</c:v>
                </c:pt>
                <c:pt idx="51">
                  <c:v>12.72</c:v>
                </c:pt>
                <c:pt idx="52">
                  <c:v>13.07</c:v>
                </c:pt>
                <c:pt idx="53">
                  <c:v>13.2</c:v>
                </c:pt>
                <c:pt idx="54">
                  <c:v>13.08</c:v>
                </c:pt>
                <c:pt idx="55">
                  <c:v>13.15</c:v>
                </c:pt>
                <c:pt idx="56">
                  <c:v>13.28</c:v>
                </c:pt>
                <c:pt idx="57">
                  <c:v>12.8</c:v>
                </c:pt>
                <c:pt idx="58">
                  <c:v>12.94</c:v>
                </c:pt>
                <c:pt idx="59">
                  <c:v>12.45</c:v>
                </c:pt>
                <c:pt idx="60">
                  <c:v>12.25</c:v>
                </c:pt>
                <c:pt idx="61">
                  <c:v>12.66</c:v>
                </c:pt>
                <c:pt idx="62">
                  <c:v>12.99</c:v>
                </c:pt>
                <c:pt idx="63">
                  <c:v>12.88</c:v>
                </c:pt>
                <c:pt idx="64">
                  <c:v>13.15</c:v>
                </c:pt>
                <c:pt idx="65">
                  <c:v>13.04</c:v>
                </c:pt>
                <c:pt idx="66">
                  <c:v>13.13</c:v>
                </c:pt>
                <c:pt idx="67">
                  <c:v>13.28</c:v>
                </c:pt>
                <c:pt idx="68">
                  <c:v>13.01</c:v>
                </c:pt>
                <c:pt idx="69">
                  <c:v>12.87</c:v>
                </c:pt>
                <c:pt idx="70">
                  <c:v>12.95</c:v>
                </c:pt>
                <c:pt idx="71">
                  <c:v>12.47</c:v>
                </c:pt>
                <c:pt idx="72">
                  <c:v>12.47</c:v>
                </c:pt>
                <c:pt idx="73">
                  <c:v>12.802099999999999</c:v>
                </c:pt>
                <c:pt idx="74">
                  <c:v>13.09872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13.09872</c:v>
                </c:pt>
                <c:pt idx="75">
                  <c:v>13.159000000000001</c:v>
                </c:pt>
                <c:pt idx="76">
                  <c:v>13.49546</c:v>
                </c:pt>
                <c:pt idx="77">
                  <c:v>13.421849999999999</c:v>
                </c:pt>
                <c:pt idx="78">
                  <c:v>13.35913</c:v>
                </c:pt>
                <c:pt idx="79">
                  <c:v>13.402509999999999</c:v>
                </c:pt>
                <c:pt idx="80">
                  <c:v>13.2545</c:v>
                </c:pt>
                <c:pt idx="81">
                  <c:v>13.03862</c:v>
                </c:pt>
                <c:pt idx="82">
                  <c:v>13.20214</c:v>
                </c:pt>
                <c:pt idx="83">
                  <c:v>12.6328</c:v>
                </c:pt>
                <c:pt idx="84">
                  <c:v>12.58649</c:v>
                </c:pt>
                <c:pt idx="85">
                  <c:v>12.911099999999999</c:v>
                </c:pt>
                <c:pt idx="86">
                  <c:v>13.258150000000001</c:v>
                </c:pt>
                <c:pt idx="87">
                  <c:v>13.423679999999999</c:v>
                </c:pt>
                <c:pt idx="88">
                  <c:v>13.657550000000001</c:v>
                </c:pt>
                <c:pt idx="89">
                  <c:v>13.56794</c:v>
                </c:pt>
                <c:pt idx="90">
                  <c:v>13.53064</c:v>
                </c:pt>
                <c:pt idx="91">
                  <c:v>13.594469999999999</c:v>
                </c:pt>
                <c:pt idx="92">
                  <c:v>13.43474</c:v>
                </c:pt>
                <c:pt idx="93">
                  <c:v>13.183909999999999</c:v>
                </c:pt>
                <c:pt idx="94">
                  <c:v>13.41212</c:v>
                </c:pt>
                <c:pt idx="95">
                  <c:v>12.834059999999999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9857968"/>
        <c:axId val="749858528"/>
      </c:lineChart>
      <c:catAx>
        <c:axId val="7498579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9858528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749858528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9857968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128.63818035600002</c:v>
                </c:pt>
                <c:pt idx="5">
                  <c:v>135.502056767</c:v>
                </c:pt>
                <c:pt idx="6">
                  <c:v>128.78377413800001</c:v>
                </c:pt>
                <c:pt idx="7">
                  <c:v>129.44773032799998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783.06649959000003</c:v>
                </c:pt>
                <c:pt idx="6">
                  <c:v>758.89042181000002</c:v>
                </c:pt>
                <c:pt idx="7">
                  <c:v>748.30717376999996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1153.5590709999999</c:v>
                </c:pt>
                <c:pt idx="6">
                  <c:v>1285.7923625999999</c:v>
                </c:pt>
                <c:pt idx="7">
                  <c:v>1435.2158933999999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2211.1719425000001</c:v>
                </c:pt>
                <c:pt idx="6">
                  <c:v>2184.731526</c:v>
                </c:pt>
                <c:pt idx="7">
                  <c:v>2144.3385819999999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4021.9522996000001</c:v>
                </c:pt>
                <c:pt idx="6">
                  <c:v>4130.5952454999997</c:v>
                </c:pt>
                <c:pt idx="7">
                  <c:v>4268.1200300999999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3140.8019481000001</c:v>
                </c:pt>
                <c:pt idx="6">
                  <c:v>2726.2683956999999</c:v>
                </c:pt>
                <c:pt idx="7">
                  <c:v>2509.0992732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9864688"/>
        <c:axId val="749865248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9865808"/>
        <c:axId val="749866368"/>
      </c:scatterChart>
      <c:catAx>
        <c:axId val="749864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9865248"/>
        <c:crosses val="autoZero"/>
        <c:auto val="0"/>
        <c:lblAlgn val="ctr"/>
        <c:lblOffset val="100"/>
        <c:tickLblSkip val="1"/>
        <c:noMultiLvlLbl val="0"/>
      </c:catAx>
      <c:valAx>
        <c:axId val="74986524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9864688"/>
        <c:crosses val="autoZero"/>
        <c:crossBetween val="midCat"/>
        <c:majorUnit val="0.2"/>
      </c:valAx>
      <c:valAx>
        <c:axId val="7498658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749866368"/>
        <c:crosses val="autoZero"/>
        <c:crossBetween val="midCat"/>
      </c:valAx>
      <c:valAx>
        <c:axId val="74986636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49865808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128.63818035600002</c:v>
                </c:pt>
                <c:pt idx="5">
                  <c:v>135.502056767</c:v>
                </c:pt>
                <c:pt idx="6">
                  <c:v>128.78377413800001</c:v>
                </c:pt>
                <c:pt idx="7">
                  <c:v>129.44773032799998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783.06649959000003</c:v>
                </c:pt>
                <c:pt idx="6">
                  <c:v>758.89042181000002</c:v>
                </c:pt>
                <c:pt idx="7">
                  <c:v>748.30717376999996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1153.5590709999999</c:v>
                </c:pt>
                <c:pt idx="6">
                  <c:v>1285.7923625999999</c:v>
                </c:pt>
                <c:pt idx="7">
                  <c:v>1435.2158933999999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2211.1719425000001</c:v>
                </c:pt>
                <c:pt idx="6">
                  <c:v>2184.731526</c:v>
                </c:pt>
                <c:pt idx="7">
                  <c:v>2144.3385819999999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E21A87EA-9D9F-4D75-B1BE-CDE2BA3BBE6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B16C0CB2-EA37-4450-A3E3-D1AED8617B8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B8492768-09BD-465D-8057-E6F7A06B69C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F1496144-6D96-416D-B988-539CFD64BAE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C1A74DEC-62DE-45AC-ADB6-313BB9CA3EA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7C71D71A-13C9-4E77-B8A8-39C6CDB0BE7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43C5D062-3109-4D41-8B9C-5B176DA0C8C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67EC9AF7-95D5-4363-9374-C6AF3F40820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4021.9522996000001</c:v>
                </c:pt>
                <c:pt idx="6">
                  <c:v>4130.5952454999997</c:v>
                </c:pt>
                <c:pt idx="7">
                  <c:v>4268.1200300999999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28%</c:v>
                  </c:pt>
                  <c:pt idx="1">
                    <c:v>28%</c:v>
                  </c:pt>
                  <c:pt idx="2">
                    <c:v>33%</c:v>
                  </c:pt>
                  <c:pt idx="3">
                    <c:v>34%</c:v>
                  </c:pt>
                  <c:pt idx="4">
                    <c:v>32%</c:v>
                  </c:pt>
                  <c:pt idx="5">
                    <c:v>35%</c:v>
                  </c:pt>
                  <c:pt idx="6">
                    <c:v>37%</c:v>
                  </c:pt>
                  <c:pt idx="7">
                    <c:v>38%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E626EB30-F94B-4CF0-9544-E0A4A471BEE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30FBBD31-9EC4-428F-94A2-1F55D86280F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CE87D40C-AD28-4842-ACA4-3F2D185CC1D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BD707639-2409-4955-A642-6AA202DCDA9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A935BE9B-71FD-4D0B-BC0F-84248E58428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8147F64B-D523-4801-9AB4-2763D92C2E8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1F1B920F-F45B-4861-9582-754AF003F50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A193E6CF-20CF-4389-B8FE-BF5D4B8476D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3140.8019481000001</c:v>
                </c:pt>
                <c:pt idx="6">
                  <c:v>2726.2683956999999</c:v>
                </c:pt>
                <c:pt idx="7">
                  <c:v>2509.0992732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39%</c:v>
                  </c:pt>
                  <c:pt idx="1">
                    <c:v>39%</c:v>
                  </c:pt>
                  <c:pt idx="2">
                    <c:v>33%</c:v>
                  </c:pt>
                  <c:pt idx="3">
                    <c:v>30%</c:v>
                  </c:pt>
                  <c:pt idx="4">
                    <c:v>30%</c:v>
                  </c:pt>
                  <c:pt idx="5">
                    <c:v>27%</c:v>
                  </c:pt>
                  <c:pt idx="6">
                    <c:v>24%</c:v>
                  </c:pt>
                  <c:pt idx="7">
                    <c:v>22%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749872528"/>
        <c:axId val="749873088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9873648"/>
        <c:axId val="749874208"/>
      </c:scatterChart>
      <c:catAx>
        <c:axId val="749872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9873088"/>
        <c:crosses val="autoZero"/>
        <c:auto val="0"/>
        <c:lblAlgn val="ctr"/>
        <c:lblOffset val="100"/>
        <c:noMultiLvlLbl val="0"/>
      </c:catAx>
      <c:valAx>
        <c:axId val="749873088"/>
        <c:scaling>
          <c:orientation val="minMax"/>
          <c:max val="125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49872528"/>
        <c:crosses val="autoZero"/>
        <c:crossBetween val="between"/>
        <c:majorUnit val="2500"/>
        <c:dispUnits>
          <c:builtInUnit val="thousands"/>
        </c:dispUnits>
      </c:valAx>
      <c:valAx>
        <c:axId val="749873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749874208"/>
        <c:crosses val="autoZero"/>
        <c:crossBetween val="midCat"/>
      </c:valAx>
      <c:valAx>
        <c:axId val="7498742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49873648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4.2808694233941277E-4"/>
          <c:y val="7.740508316500370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606959331683871"/>
          <c:y val="0.11931305809762495"/>
          <c:w val="0.57686067433626642"/>
          <c:h val="0.62588071602121653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5.5724746999999741E-2</c:v>
                </c:pt>
                <c:pt idx="1">
                  <c:v>7.1420898000000399E-2</c:v>
                </c:pt>
                <c:pt idx="2">
                  <c:v>-6.4793753000000009E-2</c:v>
                </c:pt>
                <c:pt idx="3">
                  <c:v>-1.2036630000000326E-2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-7.9587449999999893E-3</c:v>
                </c:pt>
                <c:pt idx="1">
                  <c:v>-3.2143599999999717E-3</c:v>
                </c:pt>
                <c:pt idx="2">
                  <c:v>-8.6703659999999849E-3</c:v>
                </c:pt>
                <c:pt idx="3">
                  <c:v>2.3764239999999881E-3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6.2943199999998534E-4</c:v>
                </c:pt>
                <c:pt idx="1">
                  <c:v>7.3859710000000189E-3</c:v>
                </c:pt>
                <c:pt idx="2">
                  <c:v>-1.5269560000000237E-3</c:v>
                </c:pt>
                <c:pt idx="3">
                  <c:v>2.3240030000000189E-3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4.7531301700000084E-2</c:v>
                </c:pt>
                <c:pt idx="1">
                  <c:v>4.1880821899999976E-2</c:v>
                </c:pt>
                <c:pt idx="2">
                  <c:v>1.2258778599999909E-2</c:v>
                </c:pt>
                <c:pt idx="3">
                  <c:v>4.2084018199999962E-2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0.29452756400000002</c:v>
                </c:pt>
                <c:pt idx="1">
                  <c:v>-7.931784800000008E-2</c:v>
                </c:pt>
                <c:pt idx="2">
                  <c:v>-8.5655095999999986E-2</c:v>
                </c:pt>
                <c:pt idx="3">
                  <c:v>-2.4294618000000323E-2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0.25188304480000001</c:v>
                </c:pt>
                <c:pt idx="1">
                  <c:v>0.19001293199999969</c:v>
                </c:pt>
                <c:pt idx="2">
                  <c:v>0.36064433750000013</c:v>
                </c:pt>
                <c:pt idx="3">
                  <c:v>0.38263930020000014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0.20580063700000006</c:v>
                </c:pt>
                <c:pt idx="1">
                  <c:v>0.17418281299999994</c:v>
                </c:pt>
                <c:pt idx="2">
                  <c:v>0.13641057299999992</c:v>
                </c:pt>
                <c:pt idx="3">
                  <c:v>0.19700700000000015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750156528"/>
        <c:axId val="750157088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922772846E-2"/>
                  <c:y val="-4.88769951555428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2918423039346E-2"/>
                  <c:y val="-6.417335689167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109147037608097E-2"/>
                  <c:y val="-0.11878027785719088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36194700536E-2"/>
                  <c:y val="-4.47433500022652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0.84813798149999986</c:v>
                </c:pt>
                <c:pt idx="1">
                  <c:v>0.4023512279</c:v>
                </c:pt>
                <c:pt idx="2">
                  <c:v>0.34866751809999996</c:v>
                </c:pt>
                <c:pt idx="3">
                  <c:v>0.59009949739999956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0156528"/>
        <c:axId val="750157088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0638364055493254E-3"/>
                  <c:y val="2.778228219080066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0157648"/>
        <c:axId val="750158208"/>
      </c:scatterChart>
      <c:catAx>
        <c:axId val="75015652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0157088"/>
        <c:crosses val="autoZero"/>
        <c:auto val="1"/>
        <c:lblAlgn val="ctr"/>
        <c:lblOffset val="100"/>
        <c:noMultiLvlLbl val="0"/>
      </c:catAx>
      <c:valAx>
        <c:axId val="750157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0156528"/>
        <c:crosses val="autoZero"/>
        <c:crossBetween val="between"/>
        <c:majorUnit val="0.25"/>
      </c:valAx>
      <c:valAx>
        <c:axId val="750157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750158208"/>
        <c:crosses val="autoZero"/>
        <c:crossBetween val="midCat"/>
      </c:valAx>
      <c:valAx>
        <c:axId val="750158208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75015764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0.50321864699999996</c:v>
                </c:pt>
                <c:pt idx="1">
                  <c:v>0.49525990199999997</c:v>
                </c:pt>
                <c:pt idx="2">
                  <c:v>0.492045542</c:v>
                </c:pt>
                <c:pt idx="3">
                  <c:v>0.48337517600000002</c:v>
                </c:pt>
                <c:pt idx="4">
                  <c:v>0.48575160000000001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2.2297628380000001</c:v>
                </c:pt>
                <c:pt idx="1">
                  <c:v>2.2854875849999998</c:v>
                </c:pt>
                <c:pt idx="2">
                  <c:v>2.3569084830000002</c:v>
                </c:pt>
                <c:pt idx="3">
                  <c:v>2.2921147300000002</c:v>
                </c:pt>
                <c:pt idx="4">
                  <c:v>2.2800780999999999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0.20960385000000001</c:v>
                </c:pt>
                <c:pt idx="1">
                  <c:v>0.21023328199999999</c:v>
                </c:pt>
                <c:pt idx="2">
                  <c:v>0.21761925300000001</c:v>
                </c:pt>
                <c:pt idx="3">
                  <c:v>0.21609229699999999</c:v>
                </c:pt>
                <c:pt idx="4">
                  <c:v>0.21841630000000001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1.4707870796</c:v>
                </c:pt>
                <c:pt idx="1">
                  <c:v>1.5183183813000001</c:v>
                </c:pt>
                <c:pt idx="2">
                  <c:v>1.5601992032000001</c:v>
                </c:pt>
                <c:pt idx="3">
                  <c:v>1.5724579818</c:v>
                </c:pt>
                <c:pt idx="4">
                  <c:v>1.6145419999999999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2.4724417980000002</c:v>
                </c:pt>
                <c:pt idx="1">
                  <c:v>2.7669693620000002</c:v>
                </c:pt>
                <c:pt idx="2">
                  <c:v>2.6876515140000001</c:v>
                </c:pt>
                <c:pt idx="3">
                  <c:v>2.6019964180000001</c:v>
                </c:pt>
                <c:pt idx="4">
                  <c:v>2.5777017999999998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2.0937279855000002</c:v>
                </c:pt>
                <c:pt idx="1">
                  <c:v>2.3456110303000002</c:v>
                </c:pt>
                <c:pt idx="2">
                  <c:v>2.5356239622999999</c:v>
                </c:pt>
                <c:pt idx="3">
                  <c:v>2.8962682998</c:v>
                </c:pt>
                <c:pt idx="4">
                  <c:v>3.2789076000000001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0.56866517699999997</c:v>
                </c:pt>
                <c:pt idx="1">
                  <c:v>0.77446581400000003</c:v>
                </c:pt>
                <c:pt idx="2">
                  <c:v>0.94864862699999997</c:v>
                </c:pt>
                <c:pt idx="3">
                  <c:v>1.0850591999999999</c:v>
                </c:pt>
                <c:pt idx="4">
                  <c:v>1.2820662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750164928"/>
        <c:axId val="750165488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0166048"/>
        <c:axId val="750166608"/>
      </c:scatterChart>
      <c:catAx>
        <c:axId val="750164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0165488"/>
        <c:crosses val="autoZero"/>
        <c:auto val="1"/>
        <c:lblAlgn val="ctr"/>
        <c:lblOffset val="100"/>
        <c:noMultiLvlLbl val="0"/>
      </c:catAx>
      <c:valAx>
        <c:axId val="750165488"/>
        <c:scaling>
          <c:orientation val="minMax"/>
          <c:max val="1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0164928"/>
        <c:crosses val="autoZero"/>
        <c:crossBetween val="between"/>
      </c:valAx>
      <c:valAx>
        <c:axId val="750166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750166608"/>
        <c:crosses val="autoZero"/>
        <c:crossBetween val="midCat"/>
      </c:valAx>
      <c:valAx>
        <c:axId val="7501666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5016604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-38.18602739999983</c:v>
                </c:pt>
                <c:pt idx="1">
                  <c:v>-55.503439300000082</c:v>
                </c:pt>
                <c:pt idx="2">
                  <c:v>-145.50585109999997</c:v>
                </c:pt>
                <c:pt idx="3">
                  <c:v>-79.826250000000073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16.972931400000107</c:v>
                </c:pt>
                <c:pt idx="1">
                  <c:v>39.204099300000053</c:v>
                </c:pt>
                <c:pt idx="2">
                  <c:v>13.102932199999941</c:v>
                </c:pt>
                <c:pt idx="3">
                  <c:v>18.448499999999967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-20.046540399999913</c:v>
                </c:pt>
                <c:pt idx="1">
                  <c:v>156.04375789999995</c:v>
                </c:pt>
                <c:pt idx="2">
                  <c:v>46.532849800000122</c:v>
                </c:pt>
                <c:pt idx="3">
                  <c:v>10.448799999999892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750172768"/>
        <c:axId val="750173328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0"/>
              <c:layout>
                <c:manualLayout>
                  <c:x val="-7.7430737824438614E-2"/>
                  <c:y val="-4.46428571428572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5092592592592674E-2"/>
                  <c:y val="-5.85317460317460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722222222222227E-2"/>
                  <c:y val="-3.47222222222222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-41.259636800000408</c:v>
                </c:pt>
                <c:pt idx="1">
                  <c:v>139.74441759999991</c:v>
                </c:pt>
                <c:pt idx="2">
                  <c:v>-85.870325799999591</c:v>
                </c:pt>
                <c:pt idx="3">
                  <c:v>-50.928799999999683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0172768"/>
        <c:axId val="750173328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0173888"/>
        <c:axId val="750174448"/>
      </c:scatterChart>
      <c:catAx>
        <c:axId val="75017276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0173328"/>
        <c:crosses val="autoZero"/>
        <c:auto val="1"/>
        <c:lblAlgn val="ctr"/>
        <c:lblOffset val="100"/>
        <c:noMultiLvlLbl val="0"/>
      </c:catAx>
      <c:valAx>
        <c:axId val="750173328"/>
        <c:scaling>
          <c:orientation val="minMax"/>
          <c:max val="200"/>
          <c:min val="-2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0172768"/>
        <c:crosses val="autoZero"/>
        <c:crossBetween val="between"/>
        <c:majorUnit val="50"/>
      </c:valAx>
      <c:valAx>
        <c:axId val="7501738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750174448"/>
        <c:crosses val="autoZero"/>
        <c:crossBetween val="midCat"/>
      </c:valAx>
      <c:valAx>
        <c:axId val="750174448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750173888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2312.6078370999999</c:v>
                </c:pt>
                <c:pt idx="1">
                  <c:v>2329.5807685</c:v>
                </c:pt>
                <c:pt idx="2">
                  <c:v>2368.7848678</c:v>
                </c:pt>
                <c:pt idx="3">
                  <c:v>2381.8878</c:v>
                </c:pt>
                <c:pt idx="4">
                  <c:v>2400.3362999999999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5172.4004450000002</c:v>
                </c:pt>
                <c:pt idx="1">
                  <c:v>5131.1408081999998</c:v>
                </c:pt>
                <c:pt idx="2">
                  <c:v>5270.8852257999997</c:v>
                </c:pt>
                <c:pt idx="3">
                  <c:v>5185.0149000000001</c:v>
                </c:pt>
                <c:pt idx="4">
                  <c:v>5134.0861000000004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1493.9813326999999</c:v>
                </c:pt>
                <c:pt idx="1">
                  <c:v>1473.9347923</c:v>
                </c:pt>
                <c:pt idx="2">
                  <c:v>1629.9785502</c:v>
                </c:pt>
                <c:pt idx="3">
                  <c:v>1676.5114000000001</c:v>
                </c:pt>
                <c:pt idx="4">
                  <c:v>1686.9602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1354.1614477999999</c:v>
                </c:pt>
                <c:pt idx="1">
                  <c:v>1315.9754204000001</c:v>
                </c:pt>
                <c:pt idx="2">
                  <c:v>1260.4719811</c:v>
                </c:pt>
                <c:pt idx="3">
                  <c:v>1114.96613</c:v>
                </c:pt>
                <c:pt idx="4">
                  <c:v>1035.1398799999999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0179488"/>
        <c:axId val="750180048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0180608"/>
        <c:axId val="750181168"/>
      </c:scatterChart>
      <c:catAx>
        <c:axId val="750179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0180048"/>
        <c:crosses val="autoZero"/>
        <c:auto val="1"/>
        <c:lblAlgn val="ctr"/>
        <c:lblOffset val="100"/>
        <c:noMultiLvlLbl val="0"/>
      </c:catAx>
      <c:valAx>
        <c:axId val="750180048"/>
        <c:scaling>
          <c:orientation val="minMax"/>
          <c:max val="8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0179488"/>
        <c:crosses val="autoZero"/>
        <c:crossBetween val="midCat"/>
      </c:valAx>
      <c:valAx>
        <c:axId val="7501806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750181168"/>
        <c:crosses val="autoZero"/>
        <c:crossBetween val="midCat"/>
      </c:valAx>
      <c:valAx>
        <c:axId val="75018116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75018060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'37'!$A$28:$A$47</c:f>
              <c:numCache>
                <c:formatCode>General</c:formatCod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numCache>
            </c:numRef>
          </c:cat>
          <c:val>
            <c:numRef>
              <c:f>'37'!$B$28:$B$47</c:f>
              <c:numCache>
                <c:formatCode>0.0%</c:formatCode>
                <c:ptCount val="20"/>
                <c:pt idx="0">
                  <c:v>6.5769924332999996E-2</c:v>
                </c:pt>
                <c:pt idx="1">
                  <c:v>6.0721109483000003E-2</c:v>
                </c:pt>
                <c:pt idx="2">
                  <c:v>6.5889692127999999E-2</c:v>
                </c:pt>
                <c:pt idx="3">
                  <c:v>7.1331804967999998E-2</c:v>
                </c:pt>
                <c:pt idx="4">
                  <c:v>8.0227309122000004E-2</c:v>
                </c:pt>
                <c:pt idx="5">
                  <c:v>8.3876457488000003E-2</c:v>
                </c:pt>
                <c:pt idx="6">
                  <c:v>8.5366501720999993E-2</c:v>
                </c:pt>
                <c:pt idx="7">
                  <c:v>9.5771286846999995E-2</c:v>
                </c:pt>
                <c:pt idx="8">
                  <c:v>7.3799616205999993E-2</c:v>
                </c:pt>
                <c:pt idx="9">
                  <c:v>8.0951678321000003E-2</c:v>
                </c:pt>
                <c:pt idx="10">
                  <c:v>8.9525252311999995E-2</c:v>
                </c:pt>
                <c:pt idx="11">
                  <c:v>8.3654199703000004E-2</c:v>
                </c:pt>
                <c:pt idx="12">
                  <c:v>8.1976495134999994E-2</c:v>
                </c:pt>
                <c:pt idx="13">
                  <c:v>7.9607922351000004E-2</c:v>
                </c:pt>
                <c:pt idx="14">
                  <c:v>6.1915938338E-2</c:v>
                </c:pt>
                <c:pt idx="15">
                  <c:v>5.5532564654E-2</c:v>
                </c:pt>
                <c:pt idx="16">
                  <c:v>5.8957737476999998E-2</c:v>
                </c:pt>
                <c:pt idx="17">
                  <c:v>6.3015766402000004E-2</c:v>
                </c:pt>
                <c:pt idx="18">
                  <c:v>5.843785864E-2</c:v>
                </c:pt>
                <c:pt idx="19">
                  <c:v>5.6617603044000001E-2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0185088"/>
        <c:axId val="750185648"/>
      </c:lineChart>
      <c:scatterChart>
        <c:scatterStyle val="lineMarker"/>
        <c:varyColors val="0"/>
        <c:ser>
          <c:idx val="0"/>
          <c:order val="1"/>
          <c:tx>
            <c:strRef>
              <c:f>'37'!$B$50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'37'!$A$51:$A$52</c:f>
              <c:numCache>
                <c:formatCode>General</c:formatCode>
                <c:ptCount val="2"/>
                <c:pt idx="0">
                  <c:v>18.5</c:v>
                </c:pt>
                <c:pt idx="1">
                  <c:v>18.5</c:v>
                </c:pt>
              </c:numCache>
            </c:numRef>
          </c:xVal>
          <c:yVal>
            <c:numRef>
              <c:f>'37'!$B$51:$B$52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0185088"/>
        <c:axId val="750185648"/>
      </c:scatterChart>
      <c:catAx>
        <c:axId val="75018508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0185648"/>
        <c:crosses val="autoZero"/>
        <c:auto val="1"/>
        <c:lblAlgn val="ctr"/>
        <c:lblOffset val="100"/>
        <c:noMultiLvlLbl val="0"/>
      </c:catAx>
      <c:valAx>
        <c:axId val="750185648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750185088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1242.799909011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1434.582080637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1234.06601922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1243.755712739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1166416"/>
        <c:axId val="751166976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1290.3094000000001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751168096"/>
        <c:axId val="751167536"/>
      </c:barChart>
      <c:catAx>
        <c:axId val="75116641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1166976"/>
        <c:crosses val="autoZero"/>
        <c:auto val="1"/>
        <c:lblAlgn val="ctr"/>
        <c:lblOffset val="100"/>
        <c:noMultiLvlLbl val="0"/>
      </c:catAx>
      <c:valAx>
        <c:axId val="751166976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1166416"/>
        <c:crosses val="autoZero"/>
        <c:crossBetween val="between"/>
        <c:majorUnit val="200"/>
      </c:valAx>
      <c:valAx>
        <c:axId val="751167536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751168096"/>
        <c:crosses val="max"/>
        <c:crossBetween val="between"/>
      </c:valAx>
      <c:catAx>
        <c:axId val="75116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5116753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55.953113090999999</c:v>
                </c:pt>
                <c:pt idx="1">
                  <c:v>105.75397253</c:v>
                </c:pt>
                <c:pt idx="2">
                  <c:v>241.40321084000001</c:v>
                </c:pt>
                <c:pt idx="3">
                  <c:v>363.10332433999997</c:v>
                </c:pt>
                <c:pt idx="4">
                  <c:v>292.22535173</c:v>
                </c:pt>
                <c:pt idx="5">
                  <c:v>184.36093647999999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32.406626946999999</c:v>
                </c:pt>
                <c:pt idx="1">
                  <c:v>174.06735624000001</c:v>
                </c:pt>
                <c:pt idx="2">
                  <c:v>269.87517372999997</c:v>
                </c:pt>
                <c:pt idx="3">
                  <c:v>375.88938523000002</c:v>
                </c:pt>
                <c:pt idx="4">
                  <c:v>351.04562874999999</c:v>
                </c:pt>
                <c:pt idx="5">
                  <c:v>231.29790973999999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37.364405599999998</c:v>
                </c:pt>
                <c:pt idx="1">
                  <c:v>117.37406331</c:v>
                </c:pt>
                <c:pt idx="2">
                  <c:v>235.94066975000001</c:v>
                </c:pt>
                <c:pt idx="3">
                  <c:v>347.83407033999998</c:v>
                </c:pt>
                <c:pt idx="4">
                  <c:v>320.92855175</c:v>
                </c:pt>
                <c:pt idx="5">
                  <c:v>174.62425847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39.667736208999997</c:v>
                </c:pt>
                <c:pt idx="1">
                  <c:v>120.24886511</c:v>
                </c:pt>
                <c:pt idx="2">
                  <c:v>239.23404163999999</c:v>
                </c:pt>
                <c:pt idx="3">
                  <c:v>348.20494583999999</c:v>
                </c:pt>
                <c:pt idx="4">
                  <c:v>321.34287637</c:v>
                </c:pt>
                <c:pt idx="5">
                  <c:v>175.05724756999999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1173136"/>
        <c:axId val="751173696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42.572099999999999</c:v>
                </c:pt>
                <c:pt idx="1">
                  <c:v>122.5003</c:v>
                </c:pt>
                <c:pt idx="2">
                  <c:v>252.17910000000001</c:v>
                </c:pt>
                <c:pt idx="3">
                  <c:v>356.51</c:v>
                </c:pt>
                <c:pt idx="4">
                  <c:v>323.41699999999997</c:v>
                </c:pt>
                <c:pt idx="5">
                  <c:v>193.1309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751174816"/>
        <c:axId val="751174256"/>
      </c:barChart>
      <c:catAx>
        <c:axId val="7511731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751173696"/>
        <c:crosses val="autoZero"/>
        <c:auto val="1"/>
        <c:lblAlgn val="ctr"/>
        <c:lblOffset val="100"/>
        <c:noMultiLvlLbl val="0"/>
      </c:catAx>
      <c:valAx>
        <c:axId val="751173696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751173136"/>
        <c:crosses val="autoZero"/>
        <c:crossBetween val="between"/>
        <c:majorUnit val="50"/>
      </c:valAx>
      <c:valAx>
        <c:axId val="751174256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751174816"/>
        <c:crosses val="max"/>
        <c:crossBetween val="between"/>
      </c:valAx>
      <c:catAx>
        <c:axId val="751174816"/>
        <c:scaling>
          <c:orientation val="minMax"/>
        </c:scaling>
        <c:delete val="1"/>
        <c:axPos val="b"/>
        <c:majorTickMark val="out"/>
        <c:minorTickMark val="none"/>
        <c:tickLblPos val="nextTo"/>
        <c:crossAx val="751174256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3254.4112989599998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3610.5532524099999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3764.9076013600002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3604.1887363000001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1180976"/>
        <c:axId val="75118153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3684.4952046799999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751182656"/>
        <c:axId val="751182096"/>
      </c:barChart>
      <c:catAx>
        <c:axId val="75118097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1181536"/>
        <c:crosses val="autoZero"/>
        <c:auto val="1"/>
        <c:lblAlgn val="ctr"/>
        <c:lblOffset val="100"/>
        <c:noMultiLvlLbl val="0"/>
      </c:catAx>
      <c:valAx>
        <c:axId val="751181536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1180976"/>
        <c:crosses val="autoZero"/>
        <c:crossBetween val="between"/>
        <c:majorUnit val="1000"/>
      </c:valAx>
      <c:valAx>
        <c:axId val="751182096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751182656"/>
        <c:crosses val="max"/>
        <c:crossBetween val="between"/>
      </c:valAx>
      <c:catAx>
        <c:axId val="7511826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5118209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197.54607181</c:v>
                </c:pt>
                <c:pt idx="1">
                  <c:v>418.06465137999999</c:v>
                </c:pt>
                <c:pt idx="2">
                  <c:v>782.91352504999998</c:v>
                </c:pt>
                <c:pt idx="3">
                  <c:v>766.29638852999994</c:v>
                </c:pt>
                <c:pt idx="4">
                  <c:v>547.07809648</c:v>
                </c:pt>
                <c:pt idx="5">
                  <c:v>542.51256570999999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192.87689646000001</c:v>
                </c:pt>
                <c:pt idx="1">
                  <c:v>489.98299234000001</c:v>
                </c:pt>
                <c:pt idx="2">
                  <c:v>797.70663006999996</c:v>
                </c:pt>
                <c:pt idx="3">
                  <c:v>896.55088737000005</c:v>
                </c:pt>
                <c:pt idx="4">
                  <c:v>624.54751018000002</c:v>
                </c:pt>
                <c:pt idx="5">
                  <c:v>608.88833598999997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253.37816119999999</c:v>
                </c:pt>
                <c:pt idx="1">
                  <c:v>592.93284650999999</c:v>
                </c:pt>
                <c:pt idx="2">
                  <c:v>730.82540037000001</c:v>
                </c:pt>
                <c:pt idx="3">
                  <c:v>859.13047375999997</c:v>
                </c:pt>
                <c:pt idx="4">
                  <c:v>714.86301488000004</c:v>
                </c:pt>
                <c:pt idx="5">
                  <c:v>613.77770464000002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246.49623513</c:v>
                </c:pt>
                <c:pt idx="1">
                  <c:v>490.55116545999999</c:v>
                </c:pt>
                <c:pt idx="2">
                  <c:v>774.40648575</c:v>
                </c:pt>
                <c:pt idx="3">
                  <c:v>848.68602157999999</c:v>
                </c:pt>
                <c:pt idx="4">
                  <c:v>686.25763124000002</c:v>
                </c:pt>
                <c:pt idx="5">
                  <c:v>557.79119714000001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1187696"/>
        <c:axId val="75118825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246.72823450999999</c:v>
                </c:pt>
                <c:pt idx="1">
                  <c:v>506.00175913999999</c:v>
                </c:pt>
                <c:pt idx="2">
                  <c:v>771.74344923000001</c:v>
                </c:pt>
                <c:pt idx="3">
                  <c:v>880.45325579999997</c:v>
                </c:pt>
                <c:pt idx="4">
                  <c:v>717.57499055000005</c:v>
                </c:pt>
                <c:pt idx="5">
                  <c:v>561.99351545000002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751189376"/>
        <c:axId val="751188816"/>
      </c:barChart>
      <c:catAx>
        <c:axId val="7511876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1188256"/>
        <c:crosses val="autoZero"/>
        <c:auto val="1"/>
        <c:lblAlgn val="ctr"/>
        <c:lblOffset val="100"/>
        <c:noMultiLvlLbl val="0"/>
      </c:catAx>
      <c:valAx>
        <c:axId val="751188256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751187696"/>
        <c:crosses val="autoZero"/>
        <c:crossBetween val="between"/>
        <c:majorUnit val="250"/>
      </c:valAx>
      <c:valAx>
        <c:axId val="751188816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751189376"/>
        <c:crosses val="max"/>
        <c:crossBetween val="between"/>
      </c:valAx>
      <c:catAx>
        <c:axId val="7511893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5118881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Apr 4,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0.1422</cdr:x>
      <cdr:y>0.56548</cdr:y>
    </cdr:from>
    <cdr:to>
      <cdr:x>0.65943</cdr:x>
      <cdr:y>0.84226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9745" y="1809751"/>
          <a:ext cx="1417635" cy="8858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0.18056</cdr:x>
      <cdr:y>0.5119</cdr:y>
    </cdr:from>
    <cdr:to>
      <cdr:x>0.75</cdr:x>
      <cdr:y>0.82143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5303" y="1638291"/>
          <a:ext cx="1562097" cy="9906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Apr 4,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0.1568</cdr:y>
    </cdr:from>
    <cdr:to>
      <cdr:x>1</cdr:x>
      <cdr:y>0.76627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504825"/>
          <a:ext cx="1162031" cy="196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April 2019,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0.24311</cdr:x>
      <cdr:y>0.31258</cdr:y>
    </cdr:from>
    <cdr:to>
      <cdr:x>0.51747</cdr:x>
      <cdr:y>0.62515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3500" y="704850"/>
          <a:ext cx="150495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April 2019</a:t>
          </a:fld>
          <a:endParaRPr lang="en-US" sz="900"/>
        </a:p>
      </cdr:txBody>
    </cdr:sp>
  </cdr:absSizeAnchor>
  <cdr:relSizeAnchor xmlns:cdr="http://schemas.openxmlformats.org/drawingml/2006/chartDrawing">
    <cdr:from>
      <cdr:x>0.07292</cdr:x>
      <cdr:y>0.03682</cdr:y>
    </cdr:from>
    <cdr:to>
      <cdr:x>0.48678</cdr:x>
      <cdr:y>0.69901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00068" y="34955"/>
          <a:ext cx="2270602" cy="6286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April 2019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0.80651</cdr:x>
      <cdr:y>0.29057</cdr:y>
    </cdr:from>
    <cdr:to>
      <cdr:x>0.99129</cdr:x>
      <cdr:y>0.86537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24836" y="945624"/>
          <a:ext cx="1013777" cy="18706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1" y="3630434"/>
            <a:ext cx="2743184" cy="231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April 2019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7" name="Picture 6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0.15017</cdr:x>
      <cdr:y>0.13393</cdr:y>
    </cdr:from>
    <cdr:to>
      <cdr:x>0.45225</cdr:x>
      <cdr:y>0.49703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1952" y="428617"/>
          <a:ext cx="828666" cy="11620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0.02083</cdr:x>
      <cdr:y>0.76786</cdr:y>
    </cdr:from>
    <cdr:to>
      <cdr:x>0.09028</cdr:x>
      <cdr:y>0.89881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7150" y="2457448"/>
          <a:ext cx="190500" cy="41910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April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2009-2018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0.28152</cdr:y>
    </cdr:from>
    <cdr:to>
      <cdr:x>0.63937</cdr:x>
      <cdr:y>0.41349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400331" y="914400"/>
          <a:ext cx="1095329" cy="428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2009-2018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734" y="0"/>
          <a:ext cx="2614201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0.14915</cdr:x>
      <cdr:y>0.13392</cdr:y>
    </cdr:from>
    <cdr:to>
      <cdr:x>0.61507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5970" y="428613"/>
          <a:ext cx="1268203" cy="9906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2"/>
          <xdr:cNvSpPr txBox="1"/>
        </xdr:nvSpPr>
        <xdr:spPr>
          <a:xfrm>
            <a:off x="676275" y="3495675"/>
            <a:ext cx="18473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1100"/>
          </a:p>
        </xdr:txBody>
      </xdr:sp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0.125</cdr:x>
      <cdr:y>0.16369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42899" y="523875"/>
          <a:ext cx="1285875" cy="1181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r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9127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0.14931</cdr:x>
      <cdr:y>0.18155</cdr:y>
    </cdr:from>
    <cdr:to>
      <cdr:x>0.52083</cdr:x>
      <cdr:y>0.55357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581024"/>
          <a:ext cx="1019166" cy="1190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9144" rIns="27432" b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0.13393</cdr:y>
    </cdr:from>
    <cdr:to>
      <cdr:x>0.51907</cdr:x>
      <cdr:y>0.45833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66" y="428625"/>
          <a:ext cx="1104915" cy="1038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27432" rIns="9144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0.11837</cdr:y>
    </cdr:from>
    <cdr:to>
      <cdr:x>0.94792</cdr:x>
      <cdr:y>0.17857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25" y="378831"/>
          <a:ext cx="871069" cy="1926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0.1589</cdr:x>
      <cdr:y>0.18155</cdr:y>
    </cdr:from>
    <cdr:to>
      <cdr:x>0.54855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7" y="581025"/>
          <a:ext cx="1051073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April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0.20535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40" y="657211"/>
          <a:ext cx="752460" cy="428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0.14286</cdr:y>
    </cdr:from>
    <cdr:to>
      <cdr:x>0.89931</cdr:x>
      <cdr:y>0.21429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5720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0.11736</cdr:x>
      <cdr:y>0.12798</cdr:y>
    </cdr:from>
    <cdr:to>
      <cdr:x>0.6166</cdr:x>
      <cdr:y>0.48369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8662" y="409576"/>
          <a:ext cx="1398078" cy="11384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0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April 2019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April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2014 - 2018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0.13992</cdr:x>
      <cdr:y>0.55304</cdr:y>
    </cdr:from>
    <cdr:to>
      <cdr:x>0.50004</cdr:x>
      <cdr:y>0.84599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1191" y="1762125"/>
          <a:ext cx="981081" cy="933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0.30555</cdr:x>
      <cdr:y>0.54465</cdr:y>
    </cdr:from>
    <cdr:to>
      <cdr:x>0.74305</cdr:x>
      <cdr:y>0.79465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38185" y="1743098"/>
          <a:ext cx="1200150" cy="80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#REF!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#REF!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kilowatthours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0.13616</cdr:x>
      <cdr:y>0.16572</cdr:y>
    </cdr:from>
    <cdr:to>
      <cdr:x>0.48552</cdr:x>
      <cdr:y>0.48138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74197" y="527656"/>
          <a:ext cx="960120" cy="1005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 per day 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megawatthours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0.59821</cdr:y>
    </cdr:from>
    <cdr:to>
      <cdr:x>0.43793</cdr:x>
      <cdr:y>0.78274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0" y="1914524"/>
          <a:ext cx="791770" cy="5905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0.28274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904875"/>
          <a:ext cx="1238238" cy="15430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April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workbookViewId="0">
      <selection activeCell="C42" sqref="C42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2"/>
      <c r="B1" s="557" t="s">
        <v>64</v>
      </c>
      <c r="C1" s="558"/>
      <c r="D1" s="110"/>
    </row>
    <row r="2" spans="1:8" ht="19.5" customHeight="1" x14ac:dyDescent="0.35">
      <c r="A2" s="111"/>
      <c r="B2" s="559" t="s">
        <v>65</v>
      </c>
      <c r="C2" s="560"/>
    </row>
    <row r="3" spans="1:8" ht="12.75" customHeight="1" x14ac:dyDescent="0.2">
      <c r="B3" s="561"/>
      <c r="C3" s="562"/>
    </row>
    <row r="4" spans="1:8" ht="19.5" customHeight="1" x14ac:dyDescent="0.25">
      <c r="B4" s="389" t="s">
        <v>549</v>
      </c>
      <c r="C4" s="388"/>
    </row>
    <row r="5" spans="1:8" ht="12.75" customHeight="1" x14ac:dyDescent="0.2">
      <c r="B5" s="561"/>
      <c r="C5" s="562"/>
    </row>
    <row r="6" spans="1:8" ht="15" customHeight="1" x14ac:dyDescent="0.2">
      <c r="B6" s="96" t="s">
        <v>229</v>
      </c>
      <c r="C6" s="125"/>
    </row>
    <row r="7" spans="1:8" ht="15" customHeight="1" x14ac:dyDescent="0.2">
      <c r="A7" s="294">
        <v>1</v>
      </c>
      <c r="B7" s="392"/>
      <c r="C7" s="94" t="s">
        <v>230</v>
      </c>
    </row>
    <row r="8" spans="1:8" ht="15" customHeight="1" x14ac:dyDescent="0.2">
      <c r="A8" s="294">
        <v>2</v>
      </c>
      <c r="B8" s="392"/>
      <c r="C8" s="94" t="s">
        <v>198</v>
      </c>
      <c r="D8" s="294"/>
    </row>
    <row r="9" spans="1:8" ht="15" customHeight="1" x14ac:dyDescent="0.2">
      <c r="A9" s="294">
        <v>3</v>
      </c>
      <c r="B9" s="392"/>
      <c r="C9" s="94" t="s">
        <v>199</v>
      </c>
      <c r="D9" s="294"/>
    </row>
    <row r="10" spans="1:8" ht="15" customHeight="1" x14ac:dyDescent="0.2">
      <c r="A10" s="294">
        <v>4</v>
      </c>
      <c r="B10" s="392"/>
      <c r="C10" s="94" t="s">
        <v>231</v>
      </c>
      <c r="D10" s="294"/>
      <c r="H10" s="113"/>
    </row>
    <row r="11" spans="1:8" ht="15" customHeight="1" x14ac:dyDescent="0.2">
      <c r="A11" s="294">
        <v>5</v>
      </c>
      <c r="B11" s="392"/>
      <c r="C11" s="94" t="s">
        <v>200</v>
      </c>
    </row>
    <row r="12" spans="1:8" ht="15" customHeight="1" x14ac:dyDescent="0.2">
      <c r="B12" s="96" t="s">
        <v>201</v>
      </c>
      <c r="C12" s="95"/>
    </row>
    <row r="13" spans="1:8" ht="15" customHeight="1" x14ac:dyDescent="0.2">
      <c r="A13" s="21">
        <v>6</v>
      </c>
      <c r="B13" s="392"/>
      <c r="C13" s="94" t="s">
        <v>202</v>
      </c>
    </row>
    <row r="14" spans="1:8" ht="15" customHeight="1" x14ac:dyDescent="0.2">
      <c r="A14" s="21">
        <v>7</v>
      </c>
      <c r="B14" s="392"/>
      <c r="C14" s="402" t="s">
        <v>532</v>
      </c>
      <c r="D14" s="294"/>
      <c r="E14" s="113"/>
    </row>
    <row r="15" spans="1:8" ht="15" customHeight="1" x14ac:dyDescent="0.2">
      <c r="A15" s="21">
        <v>8</v>
      </c>
      <c r="B15" s="392"/>
      <c r="C15" s="94" t="s">
        <v>203</v>
      </c>
    </row>
    <row r="16" spans="1:8" ht="15" customHeight="1" x14ac:dyDescent="0.2">
      <c r="A16" s="21">
        <v>9</v>
      </c>
      <c r="B16" s="392"/>
      <c r="C16" s="94" t="s">
        <v>204</v>
      </c>
      <c r="D16" s="294"/>
    </row>
    <row r="17" spans="1:4" ht="15" customHeight="1" x14ac:dyDescent="0.2">
      <c r="A17" s="21">
        <v>10</v>
      </c>
      <c r="B17" s="392"/>
      <c r="C17" s="94" t="s">
        <v>447</v>
      </c>
    </row>
    <row r="18" spans="1:4" ht="15" customHeight="1" x14ac:dyDescent="0.2">
      <c r="A18" s="21">
        <v>11</v>
      </c>
      <c r="B18" s="392"/>
      <c r="C18" s="94" t="s">
        <v>446</v>
      </c>
    </row>
    <row r="19" spans="1:4" ht="15" customHeight="1" x14ac:dyDescent="0.2">
      <c r="A19" s="21">
        <v>12</v>
      </c>
      <c r="B19" s="392"/>
      <c r="C19" s="94" t="s">
        <v>205</v>
      </c>
    </row>
    <row r="20" spans="1:4" ht="15" customHeight="1" x14ac:dyDescent="0.2">
      <c r="A20" s="21">
        <v>13</v>
      </c>
      <c r="B20" s="392"/>
      <c r="C20" s="94" t="s">
        <v>206</v>
      </c>
    </row>
    <row r="21" spans="1:4" ht="15" customHeight="1" x14ac:dyDescent="0.2">
      <c r="B21" s="127" t="s">
        <v>228</v>
      </c>
      <c r="C21" s="94"/>
    </row>
    <row r="22" spans="1:4" ht="15" customHeight="1" x14ac:dyDescent="0.2">
      <c r="A22" s="128">
        <v>14</v>
      </c>
      <c r="B22" s="128"/>
      <c r="C22" s="94" t="s">
        <v>491</v>
      </c>
    </row>
    <row r="23" spans="1:4" ht="15" customHeight="1" x14ac:dyDescent="0.2">
      <c r="A23" s="21">
        <v>15</v>
      </c>
      <c r="C23" s="94" t="s">
        <v>207</v>
      </c>
    </row>
    <row r="24" spans="1:4" ht="15" customHeight="1" x14ac:dyDescent="0.2">
      <c r="A24" s="21">
        <v>16</v>
      </c>
      <c r="C24" s="94" t="s">
        <v>490</v>
      </c>
    </row>
    <row r="25" spans="1:4" ht="15" customHeight="1" x14ac:dyDescent="0.2">
      <c r="A25" s="21">
        <v>17</v>
      </c>
      <c r="C25" s="94" t="s">
        <v>208</v>
      </c>
    </row>
    <row r="26" spans="1:4" ht="15" customHeight="1" x14ac:dyDescent="0.2">
      <c r="A26" s="21">
        <v>18</v>
      </c>
      <c r="C26" s="94" t="s">
        <v>209</v>
      </c>
    </row>
    <row r="27" spans="1:4" ht="15" customHeight="1" x14ac:dyDescent="0.2">
      <c r="A27" s="21">
        <v>19</v>
      </c>
      <c r="C27" s="94" t="s">
        <v>492</v>
      </c>
    </row>
    <row r="28" spans="1:4" ht="15" customHeight="1" x14ac:dyDescent="0.2">
      <c r="B28" s="127" t="s">
        <v>424</v>
      </c>
      <c r="C28" s="95"/>
    </row>
    <row r="29" spans="1:4" ht="15" customHeight="1" x14ac:dyDescent="0.2">
      <c r="A29" s="21">
        <v>20</v>
      </c>
      <c r="C29" s="94" t="s">
        <v>426</v>
      </c>
      <c r="D29" s="294"/>
    </row>
    <row r="30" spans="1:4" ht="15" customHeight="1" x14ac:dyDescent="0.2">
      <c r="A30" s="21">
        <v>21</v>
      </c>
      <c r="C30" s="94" t="s">
        <v>427</v>
      </c>
      <c r="D30" s="294"/>
    </row>
    <row r="31" spans="1:4" ht="15" customHeight="1" x14ac:dyDescent="0.2">
      <c r="A31" s="21">
        <v>22</v>
      </c>
      <c r="C31" s="94" t="s">
        <v>495</v>
      </c>
      <c r="D31" s="294"/>
    </row>
    <row r="32" spans="1:4" ht="15" customHeight="1" x14ac:dyDescent="0.2">
      <c r="A32" s="21">
        <v>23</v>
      </c>
      <c r="C32" s="94" t="s">
        <v>493</v>
      </c>
      <c r="D32" s="294"/>
    </row>
    <row r="33" spans="1:4" ht="15" customHeight="1" x14ac:dyDescent="0.2">
      <c r="B33" s="96" t="s">
        <v>227</v>
      </c>
      <c r="C33" s="95"/>
    </row>
    <row r="34" spans="1:4" ht="15" customHeight="1" x14ac:dyDescent="0.2">
      <c r="A34" s="21">
        <v>24</v>
      </c>
      <c r="C34" s="94" t="s">
        <v>494</v>
      </c>
      <c r="D34" s="294"/>
    </row>
    <row r="35" spans="1:4" ht="15" customHeight="1" x14ac:dyDescent="0.25">
      <c r="A35" s="21">
        <v>25</v>
      </c>
      <c r="C35" s="94" t="s">
        <v>210</v>
      </c>
      <c r="D35" s="148"/>
    </row>
    <row r="36" spans="1:4" ht="15" customHeight="1" x14ac:dyDescent="0.2">
      <c r="A36" s="21">
        <v>26</v>
      </c>
      <c r="C36" s="22" t="s">
        <v>425</v>
      </c>
    </row>
    <row r="37" spans="1:4" ht="15" customHeight="1" x14ac:dyDescent="0.2">
      <c r="A37" s="21">
        <v>27</v>
      </c>
      <c r="C37" s="94" t="s">
        <v>428</v>
      </c>
    </row>
    <row r="38" spans="1:4" ht="15" customHeight="1" x14ac:dyDescent="0.2">
      <c r="A38" s="21">
        <v>28</v>
      </c>
      <c r="C38" s="94" t="s">
        <v>211</v>
      </c>
    </row>
    <row r="39" spans="1:4" ht="15" customHeight="1" x14ac:dyDescent="0.2">
      <c r="B39" s="96" t="s">
        <v>226</v>
      </c>
      <c r="C39" s="95"/>
    </row>
    <row r="40" spans="1:4" ht="15" customHeight="1" x14ac:dyDescent="0.2">
      <c r="A40" s="21">
        <v>29</v>
      </c>
      <c r="C40" s="94" t="s">
        <v>213</v>
      </c>
    </row>
    <row r="41" spans="1:4" ht="15" customHeight="1" x14ac:dyDescent="0.2">
      <c r="A41" s="21">
        <v>30</v>
      </c>
      <c r="C41" s="94" t="s">
        <v>212</v>
      </c>
    </row>
    <row r="42" spans="1:4" ht="15" customHeight="1" x14ac:dyDescent="0.2">
      <c r="A42" s="21">
        <v>31</v>
      </c>
      <c r="C42" s="94" t="s">
        <v>214</v>
      </c>
    </row>
    <row r="43" spans="1:4" ht="15" customHeight="1" x14ac:dyDescent="0.2">
      <c r="B43" s="96" t="s">
        <v>225</v>
      </c>
      <c r="C43" s="95"/>
    </row>
    <row r="44" spans="1:4" ht="15" customHeight="1" x14ac:dyDescent="0.2">
      <c r="A44" s="21">
        <v>32</v>
      </c>
      <c r="C44" s="94" t="s">
        <v>215</v>
      </c>
    </row>
    <row r="45" spans="1:4" ht="15" customHeight="1" x14ac:dyDescent="0.2">
      <c r="A45" s="21">
        <v>33</v>
      </c>
      <c r="C45" s="94" t="s">
        <v>216</v>
      </c>
    </row>
    <row r="46" spans="1:4" ht="15" customHeight="1" x14ac:dyDescent="0.2">
      <c r="A46" s="21">
        <v>34</v>
      </c>
      <c r="C46" s="404" t="s">
        <v>217</v>
      </c>
    </row>
    <row r="47" spans="1:4" ht="15" customHeight="1" x14ac:dyDescent="0.2">
      <c r="B47" s="96" t="s">
        <v>224</v>
      </c>
      <c r="C47" s="97"/>
    </row>
    <row r="48" spans="1:4" ht="15" customHeight="1" x14ac:dyDescent="0.2">
      <c r="A48" s="21">
        <v>35</v>
      </c>
      <c r="C48" s="404" t="s">
        <v>218</v>
      </c>
    </row>
    <row r="49" spans="1:4" ht="15" customHeight="1" x14ac:dyDescent="0.2">
      <c r="A49" s="21">
        <v>36</v>
      </c>
      <c r="C49" s="94" t="s">
        <v>219</v>
      </c>
    </row>
    <row r="50" spans="1:4" ht="15" customHeight="1" x14ac:dyDescent="0.2">
      <c r="B50" s="96" t="s">
        <v>6</v>
      </c>
      <c r="C50" s="95"/>
    </row>
    <row r="51" spans="1:4" ht="15" customHeight="1" x14ac:dyDescent="0.2">
      <c r="A51" s="21">
        <v>37</v>
      </c>
      <c r="C51" s="404" t="s">
        <v>220</v>
      </c>
    </row>
    <row r="52" spans="1:4" ht="15" customHeight="1" x14ac:dyDescent="0.2">
      <c r="A52" s="21">
        <v>38</v>
      </c>
      <c r="C52" s="94" t="s">
        <v>221</v>
      </c>
    </row>
    <row r="53" spans="1:4" ht="15" customHeight="1" x14ac:dyDescent="0.2">
      <c r="A53" s="21">
        <v>39</v>
      </c>
      <c r="C53" s="94" t="s">
        <v>222</v>
      </c>
    </row>
    <row r="54" spans="1:4" ht="15" customHeight="1" x14ac:dyDescent="0.2">
      <c r="A54" s="21">
        <v>40</v>
      </c>
      <c r="C54" s="22" t="s">
        <v>223</v>
      </c>
      <c r="D54" s="294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18"/>
      <c r="P1" s="117"/>
    </row>
    <row r="2" spans="1:18" ht="15.75" x14ac:dyDescent="0.25">
      <c r="A2" s="44" t="s">
        <v>549</v>
      </c>
      <c r="P2" s="117"/>
    </row>
    <row r="3" spans="1:18" x14ac:dyDescent="0.2">
      <c r="A3" s="22" t="s">
        <v>16</v>
      </c>
      <c r="D3" s="94"/>
      <c r="P3" s="117"/>
    </row>
    <row r="5" spans="1:18" x14ac:dyDescent="0.2">
      <c r="Q5" s="180" t="s">
        <v>369</v>
      </c>
      <c r="R5" s="181"/>
    </row>
    <row r="6" spans="1:18" x14ac:dyDescent="0.2">
      <c r="Q6" s="242" t="s">
        <v>383</v>
      </c>
      <c r="R6" s="243" t="s">
        <v>240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63">
        <v>0.95</v>
      </c>
      <c r="I25" s="563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4" t="s">
        <v>56</v>
      </c>
      <c r="I27" s="564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29">
        <v>41640</v>
      </c>
      <c r="C29" s="130">
        <v>94.617000000000004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v>41671</v>
      </c>
      <c r="C30" s="130">
        <v>100.81699999999999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v>41699</v>
      </c>
      <c r="C31" s="130">
        <v>100.804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v>41730</v>
      </c>
      <c r="C32" s="130">
        <v>102.069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v>41760</v>
      </c>
      <c r="C33" s="130">
        <v>102.17700000000001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v>41791</v>
      </c>
      <c r="C34" s="130">
        <v>105.794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v>41821</v>
      </c>
      <c r="C35" s="130">
        <v>103.58799999999999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v>41852</v>
      </c>
      <c r="C36" s="130">
        <v>96.534999999999997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v>41883</v>
      </c>
      <c r="C37" s="130">
        <v>93.212000000000003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v>41913</v>
      </c>
      <c r="C38" s="130">
        <v>84.397000000000006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v>41944</v>
      </c>
      <c r="C39" s="130">
        <v>75.789000000000001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v>41974</v>
      </c>
      <c r="C40" s="130">
        <v>59.29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v>42005</v>
      </c>
      <c r="C41" s="130">
        <v>47.216999999999999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v>42036</v>
      </c>
      <c r="C42" s="130">
        <v>50.584000000000003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v>42064</v>
      </c>
      <c r="C43" s="130">
        <v>47.823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v>42095</v>
      </c>
      <c r="C44" s="130">
        <v>54.453000000000003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v>42125</v>
      </c>
      <c r="C45" s="130">
        <v>59.265000000000001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v>42156</v>
      </c>
      <c r="C46" s="130">
        <v>59.819000000000003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v>42186</v>
      </c>
      <c r="C47" s="130">
        <v>50.901000000000003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v>42217</v>
      </c>
      <c r="C48" s="130">
        <v>42.866999999999997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v>42248</v>
      </c>
      <c r="C49" s="130">
        <v>45.478999999999999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v>42278</v>
      </c>
      <c r="C50" s="130">
        <v>46.222999999999999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v>42309</v>
      </c>
      <c r="C51" s="130">
        <v>42.442999999999998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v>42339</v>
      </c>
      <c r="C52" s="130">
        <v>37.189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v>42370</v>
      </c>
      <c r="C53" s="130">
        <v>31.683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v>42401</v>
      </c>
      <c r="C54" s="130">
        <v>30.323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v>42430</v>
      </c>
      <c r="C55" s="130">
        <v>37.545000000000002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v>42461</v>
      </c>
      <c r="C56" s="130">
        <v>40.753999999999998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v>42491</v>
      </c>
      <c r="C57" s="130">
        <v>46.712000000000003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v>42522</v>
      </c>
      <c r="C58" s="130">
        <v>48.756999999999998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v>42552</v>
      </c>
      <c r="C59" s="130">
        <v>44.651000000000003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v>42583</v>
      </c>
      <c r="C60" s="130">
        <v>44.723999999999997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v>42614</v>
      </c>
      <c r="C61" s="130">
        <v>45.182000000000002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v>42644</v>
      </c>
      <c r="C62" s="130">
        <v>49.774999999999999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v>42675</v>
      </c>
      <c r="C63" s="130">
        <v>45.661000000000001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v>42705</v>
      </c>
      <c r="C64" s="130">
        <v>51.972000000000001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v>42736</v>
      </c>
      <c r="C65" s="130">
        <v>52.503999999999998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v>42767</v>
      </c>
      <c r="C66" s="130">
        <v>53.468000000000004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v>42795</v>
      </c>
      <c r="C67" s="130">
        <v>49.328000000000003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v>42826</v>
      </c>
      <c r="C68" s="130">
        <v>51.06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v>42856</v>
      </c>
      <c r="C69" s="130">
        <v>48.475999999999999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v>42887</v>
      </c>
      <c r="C70" s="130">
        <v>45.177999999999997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v>42917</v>
      </c>
      <c r="C71" s="130">
        <v>46.63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v>42948</v>
      </c>
      <c r="C72" s="130">
        <v>48.036999999999999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v>42979</v>
      </c>
      <c r="C73" s="130">
        <v>49.822000000000003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v>43009</v>
      </c>
      <c r="C74" s="130">
        <v>51.578000000000003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v>43040</v>
      </c>
      <c r="C75" s="130">
        <v>56.639000000000003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v>43070</v>
      </c>
      <c r="C76" s="130">
        <v>57.881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v>43101</v>
      </c>
      <c r="C77" s="130">
        <v>63.698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v>43132</v>
      </c>
      <c r="C78" s="130">
        <v>62.228999999999999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v>43160</v>
      </c>
      <c r="C79" s="130">
        <v>62.725000000000001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v>43191</v>
      </c>
      <c r="C80" s="130">
        <v>66.254000000000005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v>43221</v>
      </c>
      <c r="C81" s="130">
        <v>69.977999999999994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v>43252</v>
      </c>
      <c r="C82" s="130">
        <v>67.873000000000005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v>43282</v>
      </c>
      <c r="C83" s="130">
        <v>70.980999999999995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v>43313</v>
      </c>
      <c r="C84" s="130">
        <v>68.055000000000007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v>43344</v>
      </c>
      <c r="C85" s="130">
        <v>70.230999999999995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v>43374</v>
      </c>
      <c r="C86" s="130">
        <v>70.748999999999995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v>43405</v>
      </c>
      <c r="C87" s="130">
        <v>56.963000000000001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v>43435</v>
      </c>
      <c r="C88" s="130">
        <v>49.523000000000003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v>43466</v>
      </c>
      <c r="C89" s="130">
        <v>51.375999999999998</v>
      </c>
      <c r="D89" s="59" t="e">
        <v>#N/A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v>43497</v>
      </c>
      <c r="C90" s="130">
        <v>54.954000000000001</v>
      </c>
      <c r="D90" s="59" t="e">
        <v>#N/A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v>43525</v>
      </c>
      <c r="C91" s="130">
        <v>58.15</v>
      </c>
      <c r="D91" s="59">
        <v>58.15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v>43556</v>
      </c>
      <c r="C92" s="130" t="e">
        <v>#N/A</v>
      </c>
      <c r="D92" s="59">
        <v>61.5</v>
      </c>
      <c r="E92" s="51" t="e">
        <v>#N/A</v>
      </c>
      <c r="F92" s="63" t="e">
        <v>#N/A</v>
      </c>
      <c r="G92" s="52" t="e">
        <v>#N/A</v>
      </c>
      <c r="H92" s="51" t="e">
        <f t="shared" si="2"/>
        <v>#N/A</v>
      </c>
      <c r="I92" s="51" t="e">
        <f t="shared" si="3"/>
        <v>#N/A</v>
      </c>
      <c r="J92" t="e">
        <f t="shared" si="4"/>
        <v>#N/A</v>
      </c>
      <c r="K92" t="e">
        <f t="shared" si="5"/>
        <v>#N/A</v>
      </c>
    </row>
    <row r="93" spans="2:11" x14ac:dyDescent="0.2">
      <c r="B93" s="55">
        <v>43586</v>
      </c>
      <c r="C93" s="130" t="e">
        <v>#N/A</v>
      </c>
      <c r="D93" s="59">
        <v>61.5</v>
      </c>
      <c r="E93" s="51" t="e">
        <v>#N/A</v>
      </c>
      <c r="F93" s="63" t="e">
        <v>#N/A</v>
      </c>
      <c r="G93" s="52" t="e">
        <v>#N/A</v>
      </c>
      <c r="H93" s="51" t="e">
        <f t="shared" ref="H93:H112" si="6">$E93*EXP((+NORMSINV((1-$H$25)/2)*$F93*SQRT($G93/252)))</f>
        <v>#N/A</v>
      </c>
      <c r="I93" s="51" t="e">
        <f t="shared" ref="I93:I112" si="7">$E93*EXP(-NORMSINV((1-$H$25)/2)*$F93*SQRT($G93/252))</f>
        <v>#N/A</v>
      </c>
      <c r="J93" t="e">
        <f t="shared" si="4"/>
        <v>#N/A</v>
      </c>
      <c r="K93" t="e">
        <f t="shared" si="5"/>
        <v>#N/A</v>
      </c>
    </row>
    <row r="94" spans="2:11" x14ac:dyDescent="0.2">
      <c r="B94" s="55">
        <v>43617</v>
      </c>
      <c r="C94" s="130" t="e">
        <v>#N/A</v>
      </c>
      <c r="D94" s="59">
        <v>60.5</v>
      </c>
      <c r="E94" s="51">
        <v>61.862000000000009</v>
      </c>
      <c r="F94" s="63">
        <v>0.23952912500000001</v>
      </c>
      <c r="G94" s="52">
        <v>29</v>
      </c>
      <c r="H94" s="51">
        <f t="shared" si="6"/>
        <v>52.754373098626878</v>
      </c>
      <c r="I94" s="51">
        <f t="shared" si="7"/>
        <v>72.541986933394327</v>
      </c>
      <c r="J94">
        <f t="shared" si="4"/>
        <v>52.754373096655264</v>
      </c>
      <c r="K94">
        <f t="shared" si="5"/>
        <v>72.541986936105488</v>
      </c>
    </row>
    <row r="95" spans="2:11" x14ac:dyDescent="0.2">
      <c r="B95" s="55">
        <v>43647</v>
      </c>
      <c r="C95" s="130" t="e">
        <v>#N/A</v>
      </c>
      <c r="D95" s="59">
        <v>60.5</v>
      </c>
      <c r="E95" s="51">
        <v>61.92199999999999</v>
      </c>
      <c r="F95" s="63">
        <v>0.24342322499999999</v>
      </c>
      <c r="G95" s="52">
        <v>50</v>
      </c>
      <c r="H95" s="51">
        <f t="shared" si="6"/>
        <v>50.066792390246071</v>
      </c>
      <c r="I95" s="51">
        <f t="shared" si="7"/>
        <v>76.584376608616083</v>
      </c>
      <c r="J95">
        <f t="shared" si="4"/>
        <v>50.066792387749146</v>
      </c>
      <c r="K95">
        <f t="shared" si="5"/>
        <v>76.584376612435477</v>
      </c>
    </row>
    <row r="96" spans="2:11" x14ac:dyDescent="0.2">
      <c r="B96" s="55">
        <v>43678</v>
      </c>
      <c r="C96" s="130" t="e">
        <v>#N/A</v>
      </c>
      <c r="D96" s="59">
        <v>60.5</v>
      </c>
      <c r="E96" s="51">
        <v>61.942000000000007</v>
      </c>
      <c r="F96" s="63">
        <v>0.25235450000000004</v>
      </c>
      <c r="G96" s="52">
        <v>71</v>
      </c>
      <c r="H96" s="51">
        <f t="shared" si="6"/>
        <v>47.639533695255651</v>
      </c>
      <c r="I96" s="51">
        <f t="shared" si="7"/>
        <v>80.538390416321462</v>
      </c>
      <c r="J96">
        <f t="shared" si="4"/>
        <v>47.639533692320605</v>
      </c>
      <c r="K96">
        <f t="shared" si="5"/>
        <v>80.538390421283395</v>
      </c>
    </row>
    <row r="97" spans="2:11" x14ac:dyDescent="0.2">
      <c r="B97" s="55">
        <v>43709</v>
      </c>
      <c r="C97" s="130" t="e">
        <v>#N/A</v>
      </c>
      <c r="D97" s="59">
        <v>60</v>
      </c>
      <c r="E97" s="51">
        <v>61.9</v>
      </c>
      <c r="F97" s="63">
        <v>0.25485469999999999</v>
      </c>
      <c r="G97" s="52">
        <v>92</v>
      </c>
      <c r="H97" s="51">
        <f t="shared" si="6"/>
        <v>45.773698344035253</v>
      </c>
      <c r="I97" s="51">
        <f t="shared" si="7"/>
        <v>83.707677959548036</v>
      </c>
      <c r="J97">
        <f t="shared" si="4"/>
        <v>45.773698340793281</v>
      </c>
      <c r="K97">
        <f t="shared" si="5"/>
        <v>83.707677965476719</v>
      </c>
    </row>
    <row r="98" spans="2:11" x14ac:dyDescent="0.2">
      <c r="B98" s="55">
        <v>43739</v>
      </c>
      <c r="C98" s="130" t="e">
        <v>#N/A</v>
      </c>
      <c r="D98" s="59">
        <v>59</v>
      </c>
      <c r="E98" s="51">
        <v>61.768000000000008</v>
      </c>
      <c r="F98" s="63">
        <v>0.25556909999999999</v>
      </c>
      <c r="G98" s="52">
        <v>114</v>
      </c>
      <c r="H98" s="51">
        <f t="shared" si="6"/>
        <v>44.100871832344765</v>
      </c>
      <c r="I98" s="51">
        <f t="shared" si="7"/>
        <v>86.512707469918269</v>
      </c>
      <c r="J98">
        <f t="shared" si="4"/>
        <v>44.100871828858061</v>
      </c>
      <c r="K98">
        <f t="shared" si="5"/>
        <v>86.512707476758138</v>
      </c>
    </row>
    <row r="99" spans="2:11" x14ac:dyDescent="0.2">
      <c r="B99" s="55">
        <v>43770</v>
      </c>
      <c r="C99" s="130" t="e">
        <v>#N/A</v>
      </c>
      <c r="D99" s="59">
        <v>59</v>
      </c>
      <c r="E99" s="51">
        <v>61.585999999999991</v>
      </c>
      <c r="F99" s="63">
        <v>0.25546523333333332</v>
      </c>
      <c r="G99" s="52">
        <v>136</v>
      </c>
      <c r="H99" s="51">
        <f t="shared" si="6"/>
        <v>42.631905799327981</v>
      </c>
      <c r="I99" s="51">
        <f t="shared" si="7"/>
        <v>88.967061755418541</v>
      </c>
      <c r="J99">
        <f t="shared" si="4"/>
        <v>42.631905795648031</v>
      </c>
      <c r="K99">
        <f t="shared" si="5"/>
        <v>88.967061763098116</v>
      </c>
    </row>
    <row r="100" spans="2:11" x14ac:dyDescent="0.2">
      <c r="B100" s="55">
        <v>43800</v>
      </c>
      <c r="C100" s="130" t="e">
        <v>#N/A</v>
      </c>
      <c r="D100" s="59">
        <v>58</v>
      </c>
      <c r="E100" s="51">
        <v>61.353999999999999</v>
      </c>
      <c r="F100" s="63">
        <v>0.25505909999999998</v>
      </c>
      <c r="G100" s="52">
        <v>157</v>
      </c>
      <c r="H100" s="51">
        <f t="shared" si="6"/>
        <v>41.350200837061827</v>
      </c>
      <c r="I100" s="51">
        <f t="shared" si="7"/>
        <v>91.034946379899537</v>
      </c>
      <c r="J100">
        <f t="shared" si="4"/>
        <v>41.350200833232911</v>
      </c>
      <c r="K100">
        <f t="shared" si="5"/>
        <v>91.034946388329104</v>
      </c>
    </row>
    <row r="101" spans="2:11" x14ac:dyDescent="0.2">
      <c r="B101" s="55">
        <v>43831</v>
      </c>
      <c r="C101" s="130" t="e">
        <v>#N/A</v>
      </c>
      <c r="D101" s="59">
        <v>58</v>
      </c>
      <c r="E101" s="51">
        <v>61.085999999999999</v>
      </c>
      <c r="F101" s="63">
        <v>0.25837640000000006</v>
      </c>
      <c r="G101" s="52">
        <v>177</v>
      </c>
      <c r="H101" s="51">
        <f t="shared" si="6"/>
        <v>39.959684460745478</v>
      </c>
      <c r="I101" s="51">
        <f t="shared" si="7"/>
        <v>93.381603142178207</v>
      </c>
      <c r="J101">
        <f t="shared" si="4"/>
        <v>39.959684456765615</v>
      </c>
      <c r="K101">
        <f t="shared" si="5"/>
        <v>93.381603151478743</v>
      </c>
    </row>
    <row r="102" spans="2:11" x14ac:dyDescent="0.2">
      <c r="B102" s="55">
        <v>43862</v>
      </c>
      <c r="C102" s="130" t="e">
        <v>#N/A</v>
      </c>
      <c r="D102" s="59">
        <v>58</v>
      </c>
      <c r="E102" s="51">
        <v>60.794000000000004</v>
      </c>
      <c r="F102" s="63">
        <v>0.25128479999999997</v>
      </c>
      <c r="G102" s="52">
        <v>197</v>
      </c>
      <c r="H102" s="51">
        <f t="shared" si="6"/>
        <v>39.331755403007314</v>
      </c>
      <c r="I102" s="51">
        <f t="shared" si="7"/>
        <v>93.967594330087053</v>
      </c>
      <c r="J102">
        <f t="shared" si="4"/>
        <v>39.331755398988015</v>
      </c>
      <c r="K102">
        <f t="shared" si="5"/>
        <v>93.967594339689555</v>
      </c>
    </row>
    <row r="103" spans="2:11" x14ac:dyDescent="0.2">
      <c r="B103" s="55">
        <v>43891</v>
      </c>
      <c r="C103" s="130" t="e">
        <v>#N/A</v>
      </c>
      <c r="D103" s="59">
        <v>58</v>
      </c>
      <c r="E103" s="51">
        <v>60.489999999999995</v>
      </c>
      <c r="F103" s="63">
        <v>0.25167790000000001</v>
      </c>
      <c r="G103" s="52">
        <v>218</v>
      </c>
      <c r="H103" s="51">
        <f t="shared" si="6"/>
        <v>38.232290129592947</v>
      </c>
      <c r="I103" s="51">
        <f t="shared" si="7"/>
        <v>95.705491028584547</v>
      </c>
      <c r="J103">
        <f t="shared" si="4"/>
        <v>38.232290125476609</v>
      </c>
      <c r="K103">
        <f t="shared" si="5"/>
        <v>95.705491038888823</v>
      </c>
    </row>
    <row r="104" spans="2:11" x14ac:dyDescent="0.2">
      <c r="B104" s="55">
        <v>43922</v>
      </c>
      <c r="C104" s="130" t="e">
        <v>#N/A</v>
      </c>
      <c r="D104" s="59">
        <v>58</v>
      </c>
      <c r="E104" s="51">
        <v>60.196000000000005</v>
      </c>
      <c r="F104" s="63" t="e">
        <v>#N/A</v>
      </c>
      <c r="G104" s="52">
        <v>239</v>
      </c>
      <c r="H104" s="51" t="e">
        <f t="shared" si="6"/>
        <v>#N/A</v>
      </c>
      <c r="I104" s="51" t="e">
        <f t="shared" si="7"/>
        <v>#N/A</v>
      </c>
      <c r="J104" t="e">
        <f t="shared" si="4"/>
        <v>#N/A</v>
      </c>
      <c r="K104" t="e">
        <f t="shared" si="5"/>
        <v>#N/A</v>
      </c>
    </row>
    <row r="105" spans="2:11" x14ac:dyDescent="0.2">
      <c r="B105" s="55">
        <v>43952</v>
      </c>
      <c r="C105" s="130" t="e">
        <v>#N/A</v>
      </c>
      <c r="D105" s="59">
        <v>58</v>
      </c>
      <c r="E105" s="51">
        <v>59.905999999999992</v>
      </c>
      <c r="F105" s="63" t="e">
        <v>#N/A</v>
      </c>
      <c r="G105" s="52">
        <v>260</v>
      </c>
      <c r="H105" s="51" t="e">
        <f t="shared" si="6"/>
        <v>#N/A</v>
      </c>
      <c r="I105" s="51" t="e">
        <f t="shared" si="7"/>
        <v>#N/A</v>
      </c>
      <c r="J105" t="e">
        <f t="shared" si="4"/>
        <v>#N/A</v>
      </c>
      <c r="K105" t="e">
        <f t="shared" si="5"/>
        <v>#N/A</v>
      </c>
    </row>
    <row r="106" spans="2:11" x14ac:dyDescent="0.2">
      <c r="B106" s="55">
        <v>43983</v>
      </c>
      <c r="C106" s="130" t="e">
        <v>#N/A</v>
      </c>
      <c r="D106" s="59">
        <v>58</v>
      </c>
      <c r="E106" s="51">
        <v>59.637999999999998</v>
      </c>
      <c r="F106" s="63">
        <v>0.24193366666666666</v>
      </c>
      <c r="G106" s="52">
        <v>280</v>
      </c>
      <c r="H106" s="51">
        <f t="shared" si="6"/>
        <v>36.178390954488584</v>
      </c>
      <c r="I106" s="51">
        <f t="shared" si="7"/>
        <v>98.309818379546471</v>
      </c>
      <c r="J106">
        <f t="shared" si="4"/>
        <v>36.178390950245017</v>
      </c>
      <c r="K106">
        <f t="shared" si="5"/>
        <v>98.309818391077783</v>
      </c>
    </row>
    <row r="107" spans="2:11" x14ac:dyDescent="0.2">
      <c r="B107" s="55">
        <v>44013</v>
      </c>
      <c r="C107" s="130" t="e">
        <v>#N/A</v>
      </c>
      <c r="D107" s="59">
        <v>58</v>
      </c>
      <c r="E107" s="51">
        <v>59.335999999999999</v>
      </c>
      <c r="F107" s="63" t="e">
        <v>#N/A</v>
      </c>
      <c r="G107" s="52">
        <v>303</v>
      </c>
      <c r="H107" s="51" t="e">
        <f t="shared" si="6"/>
        <v>#N/A</v>
      </c>
      <c r="I107" s="51" t="e">
        <f t="shared" si="7"/>
        <v>#N/A</v>
      </c>
      <c r="J107" t="e">
        <f t="shared" si="4"/>
        <v>#N/A</v>
      </c>
      <c r="K107" t="e">
        <f t="shared" si="5"/>
        <v>#N/A</v>
      </c>
    </row>
    <row r="108" spans="2:11" x14ac:dyDescent="0.2">
      <c r="B108" s="55">
        <v>44044</v>
      </c>
      <c r="C108" s="130" t="e">
        <v>#N/A</v>
      </c>
      <c r="D108" s="59">
        <v>58</v>
      </c>
      <c r="E108" s="51">
        <v>59.06</v>
      </c>
      <c r="F108" s="63" t="e">
        <v>#N/A</v>
      </c>
      <c r="G108" s="52">
        <v>323</v>
      </c>
      <c r="H108" s="51" t="e">
        <f t="shared" si="6"/>
        <v>#N/A</v>
      </c>
      <c r="I108" s="51" t="e">
        <f t="shared" si="7"/>
        <v>#N/A</v>
      </c>
      <c r="J108" t="e">
        <f t="shared" si="4"/>
        <v>#N/A</v>
      </c>
      <c r="K108" t="e">
        <f t="shared" si="5"/>
        <v>#N/A</v>
      </c>
    </row>
    <row r="109" spans="2:11" x14ac:dyDescent="0.2">
      <c r="B109" s="55">
        <v>44075</v>
      </c>
      <c r="C109" s="130" t="e">
        <v>#N/A</v>
      </c>
      <c r="D109" s="59">
        <v>58</v>
      </c>
      <c r="E109" s="51">
        <v>58.8</v>
      </c>
      <c r="F109" s="63" t="e">
        <v>#N/A</v>
      </c>
      <c r="G109" s="52">
        <v>345</v>
      </c>
      <c r="H109" s="51" t="e">
        <f t="shared" si="6"/>
        <v>#N/A</v>
      </c>
      <c r="I109" s="51" t="e">
        <f t="shared" si="7"/>
        <v>#N/A</v>
      </c>
      <c r="J109" t="e">
        <f t="shared" si="4"/>
        <v>#N/A</v>
      </c>
      <c r="K109" t="e">
        <f t="shared" si="5"/>
        <v>#N/A</v>
      </c>
    </row>
    <row r="110" spans="2:11" x14ac:dyDescent="0.2">
      <c r="B110" s="55">
        <v>44105</v>
      </c>
      <c r="C110" s="130" t="e">
        <v>#N/A</v>
      </c>
      <c r="D110" s="59">
        <v>58</v>
      </c>
      <c r="E110" s="51">
        <v>58.559999999999988</v>
      </c>
      <c r="F110" s="63" t="e">
        <v>#N/A</v>
      </c>
      <c r="G110" s="52">
        <v>367</v>
      </c>
      <c r="H110" s="51" t="e">
        <f t="shared" si="6"/>
        <v>#N/A</v>
      </c>
      <c r="I110" s="51" t="e">
        <f t="shared" si="7"/>
        <v>#N/A</v>
      </c>
      <c r="J110" t="e">
        <f t="shared" si="4"/>
        <v>#N/A</v>
      </c>
      <c r="K110" t="e">
        <f t="shared" si="5"/>
        <v>#N/A</v>
      </c>
    </row>
    <row r="111" spans="2:11" x14ac:dyDescent="0.2">
      <c r="B111" s="55">
        <v>44136</v>
      </c>
      <c r="C111" s="130" t="e">
        <v>#N/A</v>
      </c>
      <c r="D111" s="59">
        <v>58</v>
      </c>
      <c r="E111" s="51">
        <v>58.358000000000004</v>
      </c>
      <c r="F111" s="63" t="e">
        <v>#N/A</v>
      </c>
      <c r="G111" s="52">
        <v>387</v>
      </c>
      <c r="H111" s="51" t="e">
        <f t="shared" si="6"/>
        <v>#N/A</v>
      </c>
      <c r="I111" s="51" t="e">
        <f t="shared" si="7"/>
        <v>#N/A</v>
      </c>
      <c r="J111" t="e">
        <f t="shared" si="4"/>
        <v>#N/A</v>
      </c>
      <c r="K111" t="e">
        <f t="shared" si="5"/>
        <v>#N/A</v>
      </c>
    </row>
    <row r="112" spans="2:11" x14ac:dyDescent="0.2">
      <c r="B112" s="56">
        <v>44166</v>
      </c>
      <c r="C112" s="411" t="e">
        <v>#N/A</v>
      </c>
      <c r="D112" s="412">
        <v>58</v>
      </c>
      <c r="E112" s="53">
        <v>58.180000000000007</v>
      </c>
      <c r="F112" s="64">
        <v>0.22336563214285715</v>
      </c>
      <c r="G112" s="61">
        <v>410</v>
      </c>
      <c r="H112" s="53">
        <f t="shared" si="6"/>
        <v>33.285701041282024</v>
      </c>
      <c r="I112" s="53">
        <f t="shared" si="7"/>
        <v>101.69268767396309</v>
      </c>
      <c r="J112">
        <f t="shared" si="4"/>
        <v>33.285701036920145</v>
      </c>
      <c r="K112">
        <f t="shared" si="5"/>
        <v>101.69268768728926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">
        <v>550</v>
      </c>
    </row>
    <row r="126" spans="2:13" ht="12.75" customHeight="1" x14ac:dyDescent="0.2">
      <c r="B126" s="565" t="s">
        <v>548</v>
      </c>
      <c r="C126" s="565"/>
      <c r="D126" s="565"/>
      <c r="E126" s="565"/>
      <c r="F126" s="565"/>
      <c r="G126" s="565"/>
      <c r="H126" s="565"/>
      <c r="I126" s="565"/>
      <c r="J126" s="565"/>
      <c r="K126" s="565"/>
      <c r="L126" s="565"/>
      <c r="M126" s="565"/>
    </row>
    <row r="127" spans="2:13" x14ac:dyDescent="0.2">
      <c r="B127" s="565"/>
      <c r="C127" s="565"/>
      <c r="D127" s="565"/>
      <c r="E127" s="565"/>
      <c r="F127" s="565"/>
      <c r="G127" s="565"/>
      <c r="H127" s="565"/>
      <c r="I127" s="565"/>
      <c r="J127" s="565"/>
      <c r="K127" s="565"/>
      <c r="L127" s="565"/>
      <c r="M127" s="565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5" type="noConversion"/>
  <conditionalFormatting sqref="C113:I124 E77:I112">
    <cfRule type="expression" dxfId="127" priority="15" stopIfTrue="1">
      <formula>ISNA(C77)</formula>
    </cfRule>
  </conditionalFormatting>
  <conditionalFormatting sqref="E41:I52">
    <cfRule type="expression" dxfId="126" priority="11" stopIfTrue="1">
      <formula>ISNA(E41)</formula>
    </cfRule>
  </conditionalFormatting>
  <conditionalFormatting sqref="C30:C112">
    <cfRule type="expression" dxfId="125" priority="1" stopIfTrue="1">
      <formula>ISNA(C30)</formula>
    </cfRule>
  </conditionalFormatting>
  <conditionalFormatting sqref="C29:I29 E30:I40">
    <cfRule type="expression" dxfId="124" priority="13" stopIfTrue="1">
      <formula>ISNA(C29)</formula>
    </cfRule>
  </conditionalFormatting>
  <conditionalFormatting sqref="C29">
    <cfRule type="expression" dxfId="123" priority="12" stopIfTrue="1">
      <formula>ISNA(C29)</formula>
    </cfRule>
  </conditionalFormatting>
  <conditionalFormatting sqref="E65:I76">
    <cfRule type="expression" dxfId="122" priority="7" stopIfTrue="1">
      <formula>ISNA(E65)</formula>
    </cfRule>
  </conditionalFormatting>
  <conditionalFormatting sqref="E53:I64">
    <cfRule type="expression" dxfId="121" priority="9" stopIfTrue="1">
      <formula>ISNA(E53)</formula>
    </cfRule>
  </conditionalFormatting>
  <conditionalFormatting sqref="C30:D112">
    <cfRule type="expression" dxfId="12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0.140625" style="131" customWidth="1"/>
    <col min="18" max="18" width="11.5703125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M1" s="148"/>
    </row>
    <row r="2" spans="1:18" ht="15.75" x14ac:dyDescent="0.25">
      <c r="A2" s="44" t="s">
        <v>549</v>
      </c>
      <c r="M2" s="148"/>
    </row>
    <row r="3" spans="1:18" x14ac:dyDescent="0.25">
      <c r="A3" s="22" t="s">
        <v>16</v>
      </c>
      <c r="M3" s="148"/>
      <c r="R3" s="137"/>
    </row>
    <row r="4" spans="1:18" x14ac:dyDescent="0.25">
      <c r="A4" s="137"/>
      <c r="B4" s="144"/>
      <c r="C4" s="144"/>
      <c r="D4" s="144"/>
      <c r="E4" s="144"/>
      <c r="F4" s="144"/>
      <c r="G4" s="144"/>
      <c r="H4" s="144"/>
      <c r="I4" s="144"/>
      <c r="J4" s="144"/>
      <c r="K4" s="144"/>
      <c r="R4" s="137"/>
    </row>
    <row r="5" spans="1:18" x14ac:dyDescent="0.25">
      <c r="A5" s="139"/>
      <c r="B5" s="144"/>
      <c r="C5" s="144"/>
      <c r="D5" s="144"/>
      <c r="E5" s="144"/>
      <c r="F5" s="144"/>
      <c r="G5" s="144"/>
      <c r="H5" s="144"/>
      <c r="I5" s="144"/>
      <c r="J5" s="144"/>
      <c r="K5" s="144"/>
      <c r="Q5" s="180" t="s">
        <v>369</v>
      </c>
      <c r="R5" s="181"/>
    </row>
    <row r="6" spans="1:18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Q6" s="452" t="s">
        <v>305</v>
      </c>
      <c r="R6" s="453" t="s">
        <v>304</v>
      </c>
    </row>
    <row r="7" spans="1:18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Q7" s="454" t="s">
        <v>306</v>
      </c>
      <c r="R7" s="455" t="s">
        <v>307</v>
      </c>
    </row>
    <row r="8" spans="1:18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Q8" s="456" t="s">
        <v>303</v>
      </c>
      <c r="R8" s="457" t="s">
        <v>302</v>
      </c>
    </row>
    <row r="9" spans="1:18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</row>
    <row r="10" spans="1:18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</row>
    <row r="11" spans="1:18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</row>
    <row r="12" spans="1:18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</row>
    <row r="13" spans="1:18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</row>
    <row r="14" spans="1:18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</row>
    <row r="15" spans="1:18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</row>
    <row r="16" spans="1:18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</row>
    <row r="17" spans="2:29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</row>
    <row r="18" spans="2:29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</row>
    <row r="19" spans="2:29" x14ac:dyDescent="0.25">
      <c r="B19" s="144"/>
      <c r="C19" s="144"/>
      <c r="D19" s="185"/>
      <c r="E19" s="185"/>
      <c r="F19" s="144"/>
      <c r="G19" s="144"/>
      <c r="H19" s="144"/>
      <c r="I19" s="144"/>
      <c r="J19" s="144"/>
      <c r="K19" s="144"/>
    </row>
    <row r="20" spans="2:29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</row>
    <row r="21" spans="2:29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</row>
    <row r="22" spans="2:29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</row>
    <row r="24" spans="2:29" x14ac:dyDescent="0.25">
      <c r="B24"/>
      <c r="C24"/>
      <c r="D24" s="566" t="s">
        <v>48</v>
      </c>
      <c r="E24" s="566"/>
      <c r="F24" s="566"/>
      <c r="G24" s="566"/>
      <c r="H24" s="566"/>
      <c r="I24" s="32"/>
      <c r="J24" s="566" t="s">
        <v>310</v>
      </c>
      <c r="K24" s="566"/>
      <c r="L24" s="566"/>
      <c r="M24" s="566"/>
    </row>
    <row r="25" spans="2:29" x14ac:dyDescent="0.25">
      <c r="B25" s="9"/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29" s="147" customFormat="1" ht="12.75" x14ac:dyDescent="0.2">
      <c r="B26" s="30"/>
      <c r="C26" s="142" t="s">
        <v>305</v>
      </c>
      <c r="D26" s="431">
        <v>1.0414935064999999</v>
      </c>
      <c r="E26" s="431">
        <v>1.2893022774285714</v>
      </c>
      <c r="F26" s="431">
        <v>1.6950221155714287</v>
      </c>
      <c r="G26" s="431">
        <v>1.551286373047619</v>
      </c>
      <c r="H26" s="431">
        <v>1.4761904761904763</v>
      </c>
      <c r="I26" s="432"/>
      <c r="J26" s="29">
        <f t="shared" ref="J26:M28" si="0">E26-D26</f>
        <v>0.24780877092857145</v>
      </c>
      <c r="K26" s="29">
        <f t="shared" si="0"/>
        <v>0.40571983814285728</v>
      </c>
      <c r="L26" s="29">
        <f t="shared" si="0"/>
        <v>-0.14373574252380972</v>
      </c>
      <c r="M26" s="29">
        <f t="shared" si="0"/>
        <v>-7.5095896857142685E-2</v>
      </c>
      <c r="O26" s="192"/>
      <c r="P26" s="192"/>
      <c r="AB26" s="192"/>
      <c r="AC26" s="192"/>
    </row>
    <row r="27" spans="2:29" s="147" customFormat="1" ht="12.75" x14ac:dyDescent="0.2">
      <c r="C27" s="142" t="s">
        <v>308</v>
      </c>
      <c r="D27" s="431">
        <f>+D29-D26</f>
        <v>0.41191210369999998</v>
      </c>
      <c r="E27" s="431">
        <f>+E29-E26</f>
        <v>0.39936896767142849</v>
      </c>
      <c r="F27" s="431">
        <f>+F29-F26</f>
        <v>0.28376434682857132</v>
      </c>
      <c r="G27" s="431">
        <f>+G29-G26</f>
        <v>0.31385047845238101</v>
      </c>
      <c r="H27" s="431">
        <f>+H29-H26</f>
        <v>0.33450511420952367</v>
      </c>
      <c r="I27" s="432"/>
      <c r="J27" s="29">
        <f t="shared" si="0"/>
        <v>-1.2543136028571489E-2</v>
      </c>
      <c r="K27" s="29">
        <f t="shared" si="0"/>
        <v>-0.11560462084285716</v>
      </c>
      <c r="L27" s="29">
        <f t="shared" si="0"/>
        <v>3.0086131623809687E-2</v>
      </c>
      <c r="M27" s="29">
        <f t="shared" si="0"/>
        <v>2.0654635757142659E-2</v>
      </c>
      <c r="O27" s="192"/>
      <c r="P27" s="192"/>
      <c r="AB27" s="192"/>
      <c r="AC27" s="192"/>
    </row>
    <row r="28" spans="2:29" s="147" customFormat="1" ht="12.75" x14ac:dyDescent="0.2">
      <c r="C28" s="151" t="s">
        <v>309</v>
      </c>
      <c r="D28" s="433">
        <f>+D30-D29</f>
        <v>0.69579301680000016</v>
      </c>
      <c r="E28" s="433">
        <f>+E30-E29</f>
        <v>0.72824942810000004</v>
      </c>
      <c r="F28" s="433">
        <f>+F30-F29</f>
        <v>0.74779177190000024</v>
      </c>
      <c r="G28" s="433">
        <f>+G30-G29</f>
        <v>0.7382795605000001</v>
      </c>
      <c r="H28" s="433">
        <f>+H30-H29</f>
        <v>0.75684913080000005</v>
      </c>
      <c r="I28" s="434"/>
      <c r="J28" s="435">
        <f t="shared" si="0"/>
        <v>3.2456411299999877E-2</v>
      </c>
      <c r="K28" s="435">
        <f t="shared" si="0"/>
        <v>1.9542343800000195E-2</v>
      </c>
      <c r="L28" s="435">
        <f t="shared" si="0"/>
        <v>-9.5122114000001368E-3</v>
      </c>
      <c r="M28" s="435">
        <f t="shared" si="0"/>
        <v>1.8569570299999949E-2</v>
      </c>
      <c r="O28" s="192"/>
      <c r="P28" s="192"/>
      <c r="AB28" s="192"/>
      <c r="AC28" s="192"/>
    </row>
    <row r="29" spans="2:29" s="147" customFormat="1" ht="12.75" x14ac:dyDescent="0.2">
      <c r="C29" s="142" t="s">
        <v>306</v>
      </c>
      <c r="D29" s="431">
        <v>1.4534056101999999</v>
      </c>
      <c r="E29" s="431">
        <v>1.6886712450999999</v>
      </c>
      <c r="F29" s="431">
        <v>1.9787864624</v>
      </c>
      <c r="G29" s="431">
        <v>1.8651368515</v>
      </c>
      <c r="H29" s="431">
        <v>1.8106955903999999</v>
      </c>
      <c r="I29" s="432"/>
      <c r="J29" s="29">
        <f t="shared" ref="J29:M30" si="1">E29-D29</f>
        <v>0.23526563489999996</v>
      </c>
      <c r="K29" s="29">
        <f t="shared" si="1"/>
        <v>0.29011521730000012</v>
      </c>
      <c r="L29" s="29">
        <f t="shared" si="1"/>
        <v>-0.11364961090000003</v>
      </c>
      <c r="M29" s="29">
        <f t="shared" si="1"/>
        <v>-5.4441261100000027E-2</v>
      </c>
      <c r="O29" s="192"/>
      <c r="P29" s="192"/>
      <c r="AB29" s="192"/>
      <c r="AC29" s="192"/>
    </row>
    <row r="30" spans="2:29" s="147" customFormat="1" ht="12.75" x14ac:dyDescent="0.2">
      <c r="C30" s="436" t="s">
        <v>303</v>
      </c>
      <c r="D30" s="433">
        <v>2.1491986270000001</v>
      </c>
      <c r="E30" s="433">
        <v>2.4169206731999999</v>
      </c>
      <c r="F30" s="433">
        <v>2.7265782343000002</v>
      </c>
      <c r="G30" s="433">
        <v>2.6034164120000001</v>
      </c>
      <c r="H30" s="433">
        <v>2.5675447212</v>
      </c>
      <c r="I30" s="437"/>
      <c r="J30" s="67">
        <f t="shared" si="1"/>
        <v>0.26772204619999984</v>
      </c>
      <c r="K30" s="67">
        <f t="shared" si="1"/>
        <v>0.30965756110000031</v>
      </c>
      <c r="L30" s="67">
        <f t="shared" si="1"/>
        <v>-0.12316182230000017</v>
      </c>
      <c r="M30" s="67">
        <f t="shared" si="1"/>
        <v>-3.5871690800000078E-2</v>
      </c>
      <c r="O30" s="192"/>
      <c r="P30" s="192"/>
      <c r="AB30" s="192"/>
      <c r="AC30" s="192"/>
    </row>
    <row r="31" spans="2:29" s="147" customFormat="1" ht="12.7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0.26772204619999984</v>
      </c>
      <c r="K31" s="29">
        <f>+SUM(K26:K28)</f>
        <v>0.30965756110000031</v>
      </c>
      <c r="L31" s="29">
        <f>+SUM(L26:L28)</f>
        <v>-0.12316182230000017</v>
      </c>
      <c r="M31" s="29">
        <f>+SUM(M26:M28)</f>
        <v>-3.5871690800000078E-2</v>
      </c>
      <c r="O31" s="192"/>
      <c r="P31" s="192"/>
      <c r="AB31" s="192"/>
      <c r="AC31" s="192"/>
    </row>
    <row r="32" spans="2:29" x14ac:dyDescent="0.25">
      <c r="B32" s="367" t="s">
        <v>551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38" customFormat="1" ht="12.75" x14ac:dyDescent="0.2">
      <c r="D35" s="438" t="s">
        <v>533</v>
      </c>
      <c r="E35" s="438" t="s">
        <v>537</v>
      </c>
      <c r="F35" s="438" t="s">
        <v>487</v>
      </c>
      <c r="G35" s="438" t="s">
        <v>498</v>
      </c>
      <c r="I35" s="439" t="s">
        <v>534</v>
      </c>
      <c r="J35" s="438" t="s">
        <v>536</v>
      </c>
      <c r="K35" s="438" t="s">
        <v>535</v>
      </c>
      <c r="L35" s="438" t="s">
        <v>498</v>
      </c>
      <c r="O35" s="440"/>
      <c r="P35" s="440"/>
      <c r="AB35" s="440"/>
      <c r="AC35" s="440"/>
    </row>
    <row r="36" spans="2:29" s="147" customFormat="1" ht="12.75" x14ac:dyDescent="0.2">
      <c r="B36" s="147">
        <f t="shared" ref="B36:B87" si="2">YEAR(C36)</f>
        <v>2016</v>
      </c>
      <c r="C36" s="447">
        <v>42370</v>
      </c>
      <c r="D36" s="448">
        <v>1.9484999999999999</v>
      </c>
      <c r="E36" s="141" t="e">
        <v>#N/A</v>
      </c>
      <c r="F36" s="449"/>
      <c r="G36" s="449">
        <v>1.9484999999999999</v>
      </c>
      <c r="H36" s="450"/>
      <c r="I36" s="448">
        <v>0.73095238095238091</v>
      </c>
      <c r="J36" s="141" t="e">
        <v>#N/A</v>
      </c>
      <c r="K36" s="449"/>
      <c r="L36" s="449">
        <v>0.73095238095238091</v>
      </c>
      <c r="M36" s="450"/>
      <c r="O36" s="192"/>
      <c r="P36" s="192"/>
      <c r="AB36" s="192"/>
      <c r="AC36" s="192"/>
    </row>
    <row r="37" spans="2:29" s="147" customFormat="1" ht="12.75" x14ac:dyDescent="0.2">
      <c r="B37" s="147">
        <f t="shared" si="2"/>
        <v>2016</v>
      </c>
      <c r="C37" s="447">
        <v>42401</v>
      </c>
      <c r="D37" s="448">
        <v>1.7636000000000001</v>
      </c>
      <c r="E37" s="141" t="e">
        <v>#N/A</v>
      </c>
      <c r="F37" s="449">
        <f t="shared" ref="F37:F46" si="3">AVERAGEIF($B$36:$B$95,B37,$G$36:$G$95)</f>
        <v>2.1456291666666663</v>
      </c>
      <c r="G37" s="449">
        <v>1.7636000000000001</v>
      </c>
      <c r="H37" s="450"/>
      <c r="I37" s="448">
        <v>0.76623809523809527</v>
      </c>
      <c r="J37" s="141" t="e">
        <v>#N/A</v>
      </c>
      <c r="K37" s="449">
        <f t="shared" ref="K37:K46" si="4">AVERAGEIF($B$36:$B$95,B37,$L$36:$L$95)</f>
        <v>1.0368492063492065</v>
      </c>
      <c r="L37" s="449">
        <v>0.76623809523809527</v>
      </c>
      <c r="M37" s="450"/>
      <c r="O37" s="192"/>
      <c r="P37" s="192"/>
      <c r="AB37" s="192"/>
      <c r="AC37" s="192"/>
    </row>
    <row r="38" spans="2:29" s="147" customFormat="1" ht="12.75" x14ac:dyDescent="0.2">
      <c r="B38" s="147">
        <f t="shared" si="2"/>
        <v>2016</v>
      </c>
      <c r="C38" s="447">
        <v>42430</v>
      </c>
      <c r="D38" s="448">
        <v>1.96875</v>
      </c>
      <c r="E38" s="141" t="e">
        <v>#N/A</v>
      </c>
      <c r="F38" s="449">
        <f t="shared" si="3"/>
        <v>2.1456291666666663</v>
      </c>
      <c r="G38" s="449">
        <v>1.96875</v>
      </c>
      <c r="H38" s="450"/>
      <c r="I38" s="448">
        <v>0.90976190476190477</v>
      </c>
      <c r="J38" s="141" t="e">
        <v>#N/A</v>
      </c>
      <c r="K38" s="449">
        <f t="shared" si="4"/>
        <v>1.0368492063492065</v>
      </c>
      <c r="L38" s="449">
        <v>0.90976190476190477</v>
      </c>
      <c r="M38" s="450"/>
      <c r="O38" s="192"/>
      <c r="P38" s="192"/>
      <c r="AB38" s="192"/>
      <c r="AC38" s="192"/>
    </row>
    <row r="39" spans="2:29" s="147" customFormat="1" ht="12.75" x14ac:dyDescent="0.2">
      <c r="B39" s="147">
        <f t="shared" si="2"/>
        <v>2016</v>
      </c>
      <c r="C39" s="447">
        <v>42461</v>
      </c>
      <c r="D39" s="448">
        <v>2.1127500000000001</v>
      </c>
      <c r="E39" s="141" t="e">
        <v>#N/A</v>
      </c>
      <c r="F39" s="449">
        <f t="shared" si="3"/>
        <v>2.1456291666666663</v>
      </c>
      <c r="G39" s="449">
        <v>2.1127500000000001</v>
      </c>
      <c r="H39" s="450"/>
      <c r="I39" s="448">
        <v>0.99007142857142849</v>
      </c>
      <c r="J39" s="141" t="e">
        <v>#N/A</v>
      </c>
      <c r="K39" s="449">
        <f t="shared" si="4"/>
        <v>1.0368492063492065</v>
      </c>
      <c r="L39" s="449">
        <v>0.99007142857142849</v>
      </c>
      <c r="M39" s="450"/>
      <c r="O39" s="192"/>
      <c r="P39" s="192"/>
      <c r="AB39" s="192"/>
      <c r="AC39" s="192"/>
    </row>
    <row r="40" spans="2:29" s="147" customFormat="1" ht="12.75" x14ac:dyDescent="0.2">
      <c r="B40" s="147">
        <f t="shared" si="2"/>
        <v>2016</v>
      </c>
      <c r="C40" s="447">
        <v>42491</v>
      </c>
      <c r="D40" s="448">
        <v>2.2681999999999998</v>
      </c>
      <c r="E40" s="141" t="e">
        <v>#N/A</v>
      </c>
      <c r="F40" s="449">
        <f t="shared" si="3"/>
        <v>2.1456291666666663</v>
      </c>
      <c r="G40" s="449">
        <v>2.2681999999999998</v>
      </c>
      <c r="H40" s="450"/>
      <c r="I40" s="448">
        <v>1.1129047619047618</v>
      </c>
      <c r="J40" s="141" t="e">
        <v>#N/A</v>
      </c>
      <c r="K40" s="449">
        <f t="shared" si="4"/>
        <v>1.0368492063492065</v>
      </c>
      <c r="L40" s="449">
        <v>1.1129047619047618</v>
      </c>
      <c r="M40" s="450"/>
      <c r="O40" s="192"/>
      <c r="P40" s="192"/>
      <c r="AB40" s="192"/>
      <c r="AC40" s="192"/>
    </row>
    <row r="41" spans="2:29" s="147" customFormat="1" ht="12.75" x14ac:dyDescent="0.2">
      <c r="B41" s="147">
        <f t="shared" si="2"/>
        <v>2016</v>
      </c>
      <c r="C41" s="447">
        <v>42522</v>
      </c>
      <c r="D41" s="448">
        <v>2.3654999999999999</v>
      </c>
      <c r="E41" s="141" t="e">
        <v>#N/A</v>
      </c>
      <c r="F41" s="449">
        <f t="shared" si="3"/>
        <v>2.1456291666666663</v>
      </c>
      <c r="G41" s="449">
        <v>2.3654999999999999</v>
      </c>
      <c r="H41" s="450"/>
      <c r="I41" s="448">
        <v>1.1487380952380952</v>
      </c>
      <c r="J41" s="141" t="e">
        <v>#N/A</v>
      </c>
      <c r="K41" s="449">
        <f t="shared" si="4"/>
        <v>1.0368492063492065</v>
      </c>
      <c r="L41" s="449">
        <v>1.1487380952380952</v>
      </c>
      <c r="M41" s="450"/>
      <c r="O41" s="192"/>
      <c r="P41" s="192"/>
      <c r="AB41" s="192"/>
      <c r="AC41" s="192"/>
    </row>
    <row r="42" spans="2:29" s="147" customFormat="1" ht="12.75" x14ac:dyDescent="0.2">
      <c r="B42" s="147">
        <f t="shared" si="2"/>
        <v>2016</v>
      </c>
      <c r="C42" s="447">
        <v>42552</v>
      </c>
      <c r="D42" s="448">
        <v>2.2389999999999999</v>
      </c>
      <c r="E42" s="141" t="e">
        <v>#N/A</v>
      </c>
      <c r="F42" s="449">
        <f t="shared" si="3"/>
        <v>2.1456291666666663</v>
      </c>
      <c r="G42" s="449">
        <v>2.2389999999999999</v>
      </c>
      <c r="H42" s="450"/>
      <c r="I42" s="448">
        <v>1.0702857142857143</v>
      </c>
      <c r="J42" s="141" t="e">
        <v>#N/A</v>
      </c>
      <c r="K42" s="449">
        <f t="shared" si="4"/>
        <v>1.0368492063492065</v>
      </c>
      <c r="L42" s="449">
        <v>1.0702857142857143</v>
      </c>
      <c r="M42" s="450"/>
      <c r="O42" s="192"/>
      <c r="P42" s="192"/>
      <c r="AB42" s="192"/>
      <c r="AC42" s="192"/>
    </row>
    <row r="43" spans="2:29" s="147" customFormat="1" ht="12.75" x14ac:dyDescent="0.2">
      <c r="B43" s="147">
        <f t="shared" si="2"/>
        <v>2016</v>
      </c>
      <c r="C43" s="447">
        <v>42583</v>
      </c>
      <c r="D43" s="448">
        <v>2.1776</v>
      </c>
      <c r="E43" s="141" t="e">
        <v>#N/A</v>
      </c>
      <c r="F43" s="449">
        <f t="shared" si="3"/>
        <v>2.1456291666666663</v>
      </c>
      <c r="G43" s="449">
        <v>2.1776</v>
      </c>
      <c r="H43" s="450"/>
      <c r="I43" s="448">
        <v>1.0915000000000001</v>
      </c>
      <c r="J43" s="141" t="e">
        <v>#N/A</v>
      </c>
      <c r="K43" s="449">
        <f t="shared" si="4"/>
        <v>1.0368492063492065</v>
      </c>
      <c r="L43" s="449">
        <v>1.0915000000000001</v>
      </c>
      <c r="M43" s="450"/>
      <c r="O43" s="192"/>
      <c r="P43" s="192"/>
      <c r="AB43" s="192"/>
      <c r="AC43" s="192"/>
    </row>
    <row r="44" spans="2:29" s="147" customFormat="1" ht="12.75" x14ac:dyDescent="0.2">
      <c r="B44" s="147">
        <f t="shared" si="2"/>
        <v>2016</v>
      </c>
      <c r="C44" s="447">
        <v>42614</v>
      </c>
      <c r="D44" s="448">
        <v>2.2185000000000001</v>
      </c>
      <c r="E44" s="141" t="e">
        <v>#N/A</v>
      </c>
      <c r="F44" s="449">
        <f t="shared" si="3"/>
        <v>2.1456291666666663</v>
      </c>
      <c r="G44" s="449">
        <v>2.2185000000000001</v>
      </c>
      <c r="H44" s="450"/>
      <c r="I44" s="448">
        <v>1.1087619047619046</v>
      </c>
      <c r="J44" s="141" t="e">
        <v>#N/A</v>
      </c>
      <c r="K44" s="449">
        <f t="shared" si="4"/>
        <v>1.0368492063492065</v>
      </c>
      <c r="L44" s="449">
        <v>1.1087619047619046</v>
      </c>
      <c r="M44" s="450"/>
      <c r="O44" s="192"/>
      <c r="P44" s="192"/>
      <c r="AB44" s="192"/>
      <c r="AC44" s="192"/>
    </row>
    <row r="45" spans="2:29" s="147" customFormat="1" ht="12.75" x14ac:dyDescent="0.2">
      <c r="B45" s="147">
        <f t="shared" si="2"/>
        <v>2016</v>
      </c>
      <c r="C45" s="447">
        <v>42644</v>
      </c>
      <c r="D45" s="448">
        <v>2.2494000000000001</v>
      </c>
      <c r="E45" s="141" t="e">
        <v>#N/A</v>
      </c>
      <c r="F45" s="449">
        <f t="shared" si="3"/>
        <v>2.1456291666666663</v>
      </c>
      <c r="G45" s="449">
        <v>2.2494000000000001</v>
      </c>
      <c r="H45" s="450"/>
      <c r="I45" s="448">
        <v>1.179095238095238</v>
      </c>
      <c r="J45" s="141" t="e">
        <v>#N/A</v>
      </c>
      <c r="K45" s="449">
        <f t="shared" si="4"/>
        <v>1.0368492063492065</v>
      </c>
      <c r="L45" s="449">
        <v>1.179095238095238</v>
      </c>
      <c r="M45" s="450"/>
      <c r="O45" s="192"/>
      <c r="P45" s="192"/>
      <c r="AB45" s="192"/>
      <c r="AC45" s="192"/>
    </row>
    <row r="46" spans="2:29" s="147" customFormat="1" ht="12.75" x14ac:dyDescent="0.2">
      <c r="B46" s="147">
        <f t="shared" si="2"/>
        <v>2016</v>
      </c>
      <c r="C46" s="447">
        <v>42675</v>
      </c>
      <c r="D46" s="448">
        <v>2.1815000000000002</v>
      </c>
      <c r="E46" s="141" t="e">
        <v>#N/A</v>
      </c>
      <c r="F46" s="449">
        <f t="shared" si="3"/>
        <v>2.1456291666666663</v>
      </c>
      <c r="G46" s="449">
        <v>2.1815000000000002</v>
      </c>
      <c r="H46" s="450"/>
      <c r="I46" s="448">
        <v>1.0650952380952381</v>
      </c>
      <c r="J46" s="141" t="e">
        <v>#N/A</v>
      </c>
      <c r="K46" s="449">
        <f t="shared" si="4"/>
        <v>1.0368492063492065</v>
      </c>
      <c r="L46" s="449">
        <v>1.0650952380952381</v>
      </c>
      <c r="M46" s="450"/>
      <c r="O46" s="192"/>
      <c r="P46" s="192"/>
      <c r="AB46" s="192"/>
      <c r="AC46" s="192"/>
    </row>
    <row r="47" spans="2:29" s="147" customFormat="1" ht="12.75" x14ac:dyDescent="0.2">
      <c r="B47" s="147">
        <f t="shared" si="2"/>
        <v>2016</v>
      </c>
      <c r="C47" s="447">
        <v>42705</v>
      </c>
      <c r="D47" s="448">
        <v>2.2542500000000003</v>
      </c>
      <c r="E47" s="141" t="e">
        <v>#N/A</v>
      </c>
      <c r="F47" s="449"/>
      <c r="G47" s="449">
        <v>2.2542500000000003</v>
      </c>
      <c r="H47" s="450"/>
      <c r="I47" s="448">
        <v>1.2687857142857144</v>
      </c>
      <c r="J47" s="141" t="e">
        <v>#N/A</v>
      </c>
      <c r="K47" s="449"/>
      <c r="L47" s="449">
        <v>1.2687857142857144</v>
      </c>
      <c r="M47" s="450"/>
      <c r="O47" s="192"/>
      <c r="P47" s="192"/>
      <c r="AB47" s="192"/>
      <c r="AC47" s="192"/>
    </row>
    <row r="48" spans="2:29" s="147" customFormat="1" ht="12.75" x14ac:dyDescent="0.2">
      <c r="B48" s="147">
        <f t="shared" si="2"/>
        <v>2017</v>
      </c>
      <c r="C48" s="447">
        <v>42736</v>
      </c>
      <c r="D48" s="448">
        <v>2.3490000000000002</v>
      </c>
      <c r="E48" s="141" t="e">
        <v>#N/A</v>
      </c>
      <c r="F48" s="449"/>
      <c r="G48" s="449">
        <v>2.3490000000000002</v>
      </c>
      <c r="H48" s="450"/>
      <c r="I48" s="448">
        <v>1.2994523809523808</v>
      </c>
      <c r="J48" s="141" t="e">
        <v>#N/A</v>
      </c>
      <c r="K48" s="449"/>
      <c r="L48" s="449">
        <v>1.2994523809523808</v>
      </c>
      <c r="M48" s="450"/>
      <c r="O48" s="192"/>
      <c r="P48" s="192"/>
      <c r="AB48" s="192"/>
      <c r="AC48" s="192"/>
    </row>
    <row r="49" spans="2:29" s="147" customFormat="1" ht="12.75" x14ac:dyDescent="0.2">
      <c r="B49" s="147">
        <f t="shared" si="2"/>
        <v>2017</v>
      </c>
      <c r="C49" s="447">
        <v>42767</v>
      </c>
      <c r="D49" s="448">
        <v>2.3040000000000003</v>
      </c>
      <c r="E49" s="141" t="e">
        <v>#N/A</v>
      </c>
      <c r="F49" s="449">
        <f t="shared" ref="F49" si="5">AVERAGEIF($B$36:$B$95,B49,$G$36:$G$95)</f>
        <v>2.4169750000000003</v>
      </c>
      <c r="G49" s="449">
        <v>2.3040000000000003</v>
      </c>
      <c r="H49" s="450"/>
      <c r="I49" s="448">
        <v>1.3064285714285713</v>
      </c>
      <c r="J49" s="141" t="e">
        <v>#N/A</v>
      </c>
      <c r="K49" s="449">
        <f t="shared" ref="K49" si="6">AVERAGEIF($B$36:$B$95,B49,$L$36:$L$95)</f>
        <v>1.2916091269841272</v>
      </c>
      <c r="L49" s="449">
        <v>1.3064285714285713</v>
      </c>
      <c r="M49" s="450"/>
      <c r="O49" s="192"/>
      <c r="P49" s="192"/>
      <c r="AB49" s="192"/>
      <c r="AC49" s="192"/>
    </row>
    <row r="50" spans="2:29" s="147" customFormat="1" ht="12.75" x14ac:dyDescent="0.2">
      <c r="B50" s="147">
        <f t="shared" si="2"/>
        <v>2017</v>
      </c>
      <c r="C50" s="447">
        <v>42795</v>
      </c>
      <c r="D50" s="448">
        <v>2.3250000000000002</v>
      </c>
      <c r="E50" s="141" t="e">
        <v>#N/A</v>
      </c>
      <c r="F50" s="449">
        <f t="shared" ref="F50:F58" si="7">AVERAGEIF($B$36:$B$95,B50,$G$36:$G$95)</f>
        <v>2.4169750000000003</v>
      </c>
      <c r="G50" s="449">
        <v>2.3250000000000002</v>
      </c>
      <c r="H50" s="450"/>
      <c r="I50" s="448">
        <v>1.2283095238095239</v>
      </c>
      <c r="J50" s="141" t="e">
        <v>#N/A</v>
      </c>
      <c r="K50" s="449">
        <f t="shared" ref="K50:K58" si="8">AVERAGEIF($B$36:$B$95,B50,$L$36:$L$95)</f>
        <v>1.2916091269841272</v>
      </c>
      <c r="L50" s="449">
        <v>1.2283095238095239</v>
      </c>
      <c r="M50" s="450"/>
      <c r="O50" s="192"/>
      <c r="P50" s="192"/>
      <c r="AB50" s="192"/>
      <c r="AC50" s="192"/>
    </row>
    <row r="51" spans="2:29" s="147" customFormat="1" ht="12.75" x14ac:dyDescent="0.2">
      <c r="B51" s="147">
        <f t="shared" si="2"/>
        <v>2017</v>
      </c>
      <c r="C51" s="447">
        <v>42826</v>
      </c>
      <c r="D51" s="448">
        <v>2.4172500000000001</v>
      </c>
      <c r="E51" s="141" t="e">
        <v>#N/A</v>
      </c>
      <c r="F51" s="449">
        <f t="shared" si="7"/>
        <v>2.4169750000000003</v>
      </c>
      <c r="G51" s="449">
        <v>2.4172500000000001</v>
      </c>
      <c r="H51" s="450"/>
      <c r="I51" s="448">
        <v>1.2454285714285713</v>
      </c>
      <c r="J51" s="141" t="e">
        <v>#N/A</v>
      </c>
      <c r="K51" s="449">
        <f t="shared" si="8"/>
        <v>1.2916091269841272</v>
      </c>
      <c r="L51" s="449">
        <v>1.2454285714285713</v>
      </c>
      <c r="M51" s="450"/>
      <c r="O51" s="192"/>
      <c r="P51" s="192"/>
      <c r="AB51" s="192"/>
      <c r="AC51" s="192"/>
    </row>
    <row r="52" spans="2:29" s="147" customFormat="1" ht="12.75" x14ac:dyDescent="0.2">
      <c r="B52" s="147">
        <f t="shared" si="2"/>
        <v>2017</v>
      </c>
      <c r="C52" s="447">
        <v>42856</v>
      </c>
      <c r="D52" s="448">
        <v>2.3914</v>
      </c>
      <c r="E52" s="141" t="e">
        <v>#N/A</v>
      </c>
      <c r="F52" s="449">
        <f t="shared" si="7"/>
        <v>2.4169750000000003</v>
      </c>
      <c r="G52" s="449">
        <v>2.3914</v>
      </c>
      <c r="H52" s="450"/>
      <c r="I52" s="448">
        <v>1.1982619047619048</v>
      </c>
      <c r="J52" s="141" t="e">
        <v>#N/A</v>
      </c>
      <c r="K52" s="449">
        <f t="shared" si="8"/>
        <v>1.2916091269841272</v>
      </c>
      <c r="L52" s="449">
        <v>1.1982619047619048</v>
      </c>
      <c r="M52" s="450"/>
      <c r="O52" s="192"/>
      <c r="P52" s="192"/>
      <c r="AB52" s="192"/>
      <c r="AC52" s="192"/>
    </row>
    <row r="53" spans="2:29" s="147" customFormat="1" ht="12.75" x14ac:dyDescent="0.2">
      <c r="B53" s="147">
        <f t="shared" si="2"/>
        <v>2017</v>
      </c>
      <c r="C53" s="447">
        <v>42887</v>
      </c>
      <c r="D53" s="448">
        <v>2.3465000000000003</v>
      </c>
      <c r="E53" s="141" t="e">
        <v>#N/A</v>
      </c>
      <c r="F53" s="449">
        <f t="shared" si="7"/>
        <v>2.4169750000000003</v>
      </c>
      <c r="G53" s="449">
        <v>2.3465000000000003</v>
      </c>
      <c r="H53" s="450"/>
      <c r="I53" s="448">
        <v>1.1040000000000001</v>
      </c>
      <c r="J53" s="141" t="e">
        <v>#N/A</v>
      </c>
      <c r="K53" s="449">
        <f t="shared" si="8"/>
        <v>1.2916091269841272</v>
      </c>
      <c r="L53" s="449">
        <v>1.1040000000000001</v>
      </c>
      <c r="M53" s="450"/>
      <c r="O53" s="192"/>
      <c r="P53" s="192"/>
      <c r="AB53" s="192"/>
      <c r="AC53" s="192"/>
    </row>
    <row r="54" spans="2:29" s="147" customFormat="1" ht="12.75" x14ac:dyDescent="0.2">
      <c r="B54" s="147">
        <f t="shared" si="2"/>
        <v>2017</v>
      </c>
      <c r="C54" s="447">
        <v>42917</v>
      </c>
      <c r="D54" s="448">
        <v>2.2997999999999998</v>
      </c>
      <c r="E54" s="141" t="e">
        <v>#N/A</v>
      </c>
      <c r="F54" s="449">
        <f t="shared" si="7"/>
        <v>2.4169750000000003</v>
      </c>
      <c r="G54" s="449">
        <v>2.2997999999999998</v>
      </c>
      <c r="H54" s="450"/>
      <c r="I54" s="448">
        <v>1.1542619047619047</v>
      </c>
      <c r="J54" s="141" t="e">
        <v>#N/A</v>
      </c>
      <c r="K54" s="449">
        <f t="shared" si="8"/>
        <v>1.2916091269841272</v>
      </c>
      <c r="L54" s="449">
        <v>1.1542619047619047</v>
      </c>
      <c r="M54" s="450"/>
      <c r="O54" s="192"/>
      <c r="P54" s="192"/>
      <c r="AB54" s="192"/>
      <c r="AC54" s="192"/>
    </row>
    <row r="55" spans="2:29" s="147" customFormat="1" ht="12.75" x14ac:dyDescent="0.2">
      <c r="B55" s="147">
        <f t="shared" si="2"/>
        <v>2017</v>
      </c>
      <c r="C55" s="447">
        <v>42948</v>
      </c>
      <c r="D55" s="448">
        <v>2.3802500000000002</v>
      </c>
      <c r="E55" s="141" t="e">
        <v>#N/A</v>
      </c>
      <c r="F55" s="449">
        <f t="shared" si="7"/>
        <v>2.4169750000000003</v>
      </c>
      <c r="G55" s="449">
        <v>2.3802500000000002</v>
      </c>
      <c r="H55" s="450"/>
      <c r="I55" s="448">
        <v>1.2310476190476192</v>
      </c>
      <c r="J55" s="141" t="e">
        <v>#N/A</v>
      </c>
      <c r="K55" s="449">
        <f t="shared" si="8"/>
        <v>1.2916091269841272</v>
      </c>
      <c r="L55" s="449">
        <v>1.2310476190476192</v>
      </c>
      <c r="M55" s="450"/>
      <c r="O55" s="192"/>
      <c r="P55" s="192"/>
      <c r="AB55" s="192"/>
      <c r="AC55" s="192"/>
    </row>
    <row r="56" spans="2:29" s="147" customFormat="1" ht="12.75" x14ac:dyDescent="0.2">
      <c r="B56" s="147">
        <f t="shared" si="2"/>
        <v>2017</v>
      </c>
      <c r="C56" s="447">
        <v>42979</v>
      </c>
      <c r="D56" s="448">
        <v>2.6452499999999999</v>
      </c>
      <c r="E56" s="141" t="e">
        <v>#N/A</v>
      </c>
      <c r="F56" s="449">
        <f t="shared" si="7"/>
        <v>2.4169750000000003</v>
      </c>
      <c r="G56" s="449">
        <v>2.6452499999999999</v>
      </c>
      <c r="H56" s="450"/>
      <c r="I56" s="448">
        <v>1.3369761904761905</v>
      </c>
      <c r="J56" s="141" t="e">
        <v>#N/A</v>
      </c>
      <c r="K56" s="449">
        <f t="shared" si="8"/>
        <v>1.2916091269841272</v>
      </c>
      <c r="L56" s="449">
        <v>1.3369761904761905</v>
      </c>
      <c r="M56" s="450"/>
      <c r="O56" s="192"/>
      <c r="P56" s="192"/>
      <c r="AB56" s="192"/>
      <c r="AC56" s="192"/>
    </row>
    <row r="57" spans="2:29" s="147" customFormat="1" ht="12.75" x14ac:dyDescent="0.2">
      <c r="B57" s="147">
        <f t="shared" si="2"/>
        <v>2017</v>
      </c>
      <c r="C57" s="447">
        <v>43009</v>
      </c>
      <c r="D57" s="448">
        <v>2.5049999999999999</v>
      </c>
      <c r="E57" s="141" t="e">
        <v>#N/A</v>
      </c>
      <c r="F57" s="449">
        <f t="shared" si="7"/>
        <v>2.4169750000000003</v>
      </c>
      <c r="G57" s="449">
        <v>2.5049999999999999</v>
      </c>
      <c r="H57" s="450"/>
      <c r="I57" s="448">
        <v>1.3692380952380954</v>
      </c>
      <c r="J57" s="141" t="e">
        <v>#N/A</v>
      </c>
      <c r="K57" s="449">
        <f t="shared" si="8"/>
        <v>1.2916091269841272</v>
      </c>
      <c r="L57" s="449">
        <v>1.3692380952380954</v>
      </c>
      <c r="M57" s="450"/>
      <c r="O57" s="192"/>
      <c r="P57" s="192"/>
      <c r="AB57" s="192"/>
      <c r="AC57" s="192"/>
    </row>
    <row r="58" spans="2:29" s="147" customFormat="1" ht="12.75" x14ac:dyDescent="0.2">
      <c r="B58" s="147">
        <f t="shared" si="2"/>
        <v>2017</v>
      </c>
      <c r="C58" s="447">
        <v>43040</v>
      </c>
      <c r="D58" s="448">
        <v>2.5635000000000003</v>
      </c>
      <c r="E58" s="141" t="e">
        <v>#N/A</v>
      </c>
      <c r="F58" s="449">
        <f t="shared" si="7"/>
        <v>2.4169750000000003</v>
      </c>
      <c r="G58" s="449">
        <v>2.5635000000000003</v>
      </c>
      <c r="H58" s="450"/>
      <c r="I58" s="448">
        <v>1.4931904761904762</v>
      </c>
      <c r="J58" s="141" t="e">
        <v>#N/A</v>
      </c>
      <c r="K58" s="449">
        <f t="shared" si="8"/>
        <v>1.2916091269841272</v>
      </c>
      <c r="L58" s="449">
        <v>1.4931904761904762</v>
      </c>
      <c r="M58" s="450"/>
      <c r="O58" s="192"/>
      <c r="P58" s="192"/>
      <c r="AB58" s="192"/>
      <c r="AC58" s="192"/>
    </row>
    <row r="59" spans="2:29" s="147" customFormat="1" ht="12.75" x14ac:dyDescent="0.2">
      <c r="B59" s="147">
        <f t="shared" si="2"/>
        <v>2017</v>
      </c>
      <c r="C59" s="447">
        <v>43070</v>
      </c>
      <c r="D59" s="448">
        <v>2.47675</v>
      </c>
      <c r="E59" s="141" t="e">
        <v>#N/A</v>
      </c>
      <c r="F59" s="449"/>
      <c r="G59" s="449">
        <v>2.47675</v>
      </c>
      <c r="H59" s="450"/>
      <c r="I59" s="448">
        <v>1.5327142857142857</v>
      </c>
      <c r="J59" s="141" t="e">
        <v>#N/A</v>
      </c>
      <c r="K59" s="449"/>
      <c r="L59" s="449">
        <v>1.5327142857142857</v>
      </c>
      <c r="M59" s="450"/>
      <c r="O59" s="192"/>
      <c r="P59" s="192"/>
      <c r="AB59" s="192"/>
      <c r="AC59" s="192"/>
    </row>
    <row r="60" spans="2:29" s="147" customFormat="1" ht="12.75" x14ac:dyDescent="0.2">
      <c r="B60" s="147">
        <f t="shared" si="2"/>
        <v>2018</v>
      </c>
      <c r="C60" s="447">
        <v>43101</v>
      </c>
      <c r="D60" s="448">
        <v>2.5546000000000002</v>
      </c>
      <c r="E60" s="141" t="e">
        <v>#N/A</v>
      </c>
      <c r="F60" s="449"/>
      <c r="G60" s="449">
        <v>2.5546000000000002</v>
      </c>
      <c r="H60" s="450"/>
      <c r="I60" s="448">
        <v>1.6446904761904761</v>
      </c>
      <c r="J60" s="141" t="e">
        <v>#N/A</v>
      </c>
      <c r="K60" s="449"/>
      <c r="L60" s="449">
        <v>1.6446904761904761</v>
      </c>
      <c r="M60" s="450"/>
      <c r="O60" s="192"/>
      <c r="P60" s="192"/>
      <c r="AB60" s="192"/>
      <c r="AC60" s="192"/>
    </row>
    <row r="61" spans="2:29" s="147" customFormat="1" ht="12.75" x14ac:dyDescent="0.2">
      <c r="B61" s="147">
        <f t="shared" si="2"/>
        <v>2018</v>
      </c>
      <c r="C61" s="447">
        <v>43132</v>
      </c>
      <c r="D61" s="448">
        <v>2.58725</v>
      </c>
      <c r="E61" s="141" t="e">
        <v>#N/A</v>
      </c>
      <c r="F61" s="449">
        <f t="shared" ref="F61" si="9">AVERAGEIF($B$36:$B$95,B61,$G$36:$G$95)</f>
        <v>2.7228583333333334</v>
      </c>
      <c r="G61" s="449">
        <v>2.58725</v>
      </c>
      <c r="H61" s="450"/>
      <c r="I61" s="448">
        <v>1.5551904761904762</v>
      </c>
      <c r="J61" s="141" t="e">
        <v>#N/A</v>
      </c>
      <c r="K61" s="449">
        <f t="shared" ref="K61" si="10">AVERAGEIF($B$36:$B$95,B61,$L$36:$L$95)</f>
        <v>1.6918908730158728</v>
      </c>
      <c r="L61" s="449">
        <v>1.5551904761904762</v>
      </c>
      <c r="M61" s="450"/>
      <c r="O61" s="192"/>
      <c r="P61" s="192"/>
      <c r="AB61" s="192"/>
      <c r="AC61" s="192"/>
    </row>
    <row r="62" spans="2:29" s="147" customFormat="1" ht="12.75" x14ac:dyDescent="0.2">
      <c r="B62" s="147">
        <f t="shared" si="2"/>
        <v>2018</v>
      </c>
      <c r="C62" s="447">
        <v>43160</v>
      </c>
      <c r="D62" s="448">
        <v>2.5912500000000001</v>
      </c>
      <c r="E62" s="141" t="e">
        <v>#N/A</v>
      </c>
      <c r="F62" s="449">
        <f t="shared" ref="F62:F70" si="11">AVERAGEIF($B$36:$B$95,B62,$G$36:$G$95)</f>
        <v>2.7228583333333334</v>
      </c>
      <c r="G62" s="449">
        <v>2.5912500000000001</v>
      </c>
      <c r="H62" s="450"/>
      <c r="I62" s="448">
        <v>1.5718333333333332</v>
      </c>
      <c r="J62" s="141" t="e">
        <v>#N/A</v>
      </c>
      <c r="K62" s="449">
        <f t="shared" ref="K62:K70" si="12">AVERAGEIF($B$36:$B$95,B62,$L$36:$L$95)</f>
        <v>1.6918908730158728</v>
      </c>
      <c r="L62" s="449">
        <v>1.5718333333333332</v>
      </c>
      <c r="M62" s="450"/>
      <c r="O62" s="192"/>
      <c r="P62" s="192"/>
      <c r="AB62" s="192"/>
      <c r="AC62" s="192"/>
    </row>
    <row r="63" spans="2:29" s="147" customFormat="1" ht="12.75" x14ac:dyDescent="0.2">
      <c r="B63" s="147">
        <f t="shared" si="2"/>
        <v>2018</v>
      </c>
      <c r="C63" s="447">
        <v>43191</v>
      </c>
      <c r="D63" s="448">
        <v>2.7569999999999997</v>
      </c>
      <c r="E63" s="141" t="e">
        <v>#N/A</v>
      </c>
      <c r="F63" s="451">
        <f t="shared" si="11"/>
        <v>2.7228583333333334</v>
      </c>
      <c r="G63" s="449">
        <v>2.7569999999999997</v>
      </c>
      <c r="H63" s="450"/>
      <c r="I63" s="448">
        <v>1.7168095238095238</v>
      </c>
      <c r="J63" s="141" t="e">
        <v>#N/A</v>
      </c>
      <c r="K63" s="449">
        <f t="shared" si="12"/>
        <v>1.6918908730158728</v>
      </c>
      <c r="L63" s="449">
        <v>1.7168095238095238</v>
      </c>
      <c r="M63" s="450"/>
      <c r="O63" s="192"/>
      <c r="P63" s="192"/>
      <c r="AB63" s="192"/>
      <c r="AC63" s="192"/>
    </row>
    <row r="64" spans="2:29" s="147" customFormat="1" ht="12.75" x14ac:dyDescent="0.2">
      <c r="B64" s="147">
        <f t="shared" si="2"/>
        <v>2018</v>
      </c>
      <c r="C64" s="447">
        <v>43221</v>
      </c>
      <c r="D64" s="448">
        <v>2.9007499999999999</v>
      </c>
      <c r="E64" s="141" t="e">
        <v>#N/A</v>
      </c>
      <c r="F64" s="451">
        <f t="shared" si="11"/>
        <v>2.7228583333333334</v>
      </c>
      <c r="G64" s="449">
        <v>2.9007499999999999</v>
      </c>
      <c r="H64" s="450"/>
      <c r="I64" s="448">
        <v>1.8327380952380952</v>
      </c>
      <c r="J64" s="141" t="e">
        <v>#N/A</v>
      </c>
      <c r="K64" s="449">
        <f t="shared" si="12"/>
        <v>1.6918908730158728</v>
      </c>
      <c r="L64" s="449">
        <v>1.8327380952380952</v>
      </c>
      <c r="M64" s="450"/>
      <c r="O64" s="192"/>
      <c r="P64" s="192"/>
      <c r="AB64" s="192"/>
      <c r="AC64" s="192"/>
    </row>
    <row r="65" spans="2:29" s="147" customFormat="1" ht="12.75" x14ac:dyDescent="0.2">
      <c r="B65" s="147">
        <f t="shared" si="2"/>
        <v>2018</v>
      </c>
      <c r="C65" s="447">
        <v>43252</v>
      </c>
      <c r="D65" s="448">
        <v>2.8907499999999997</v>
      </c>
      <c r="E65" s="141" t="e">
        <v>#N/A</v>
      </c>
      <c r="F65" s="451">
        <f t="shared" si="11"/>
        <v>2.7228583333333334</v>
      </c>
      <c r="G65" s="449">
        <v>2.8907499999999997</v>
      </c>
      <c r="H65" s="450"/>
      <c r="I65" s="448">
        <v>1.7715476190476191</v>
      </c>
      <c r="J65" s="141" t="e">
        <v>#N/A</v>
      </c>
      <c r="K65" s="449">
        <f t="shared" si="12"/>
        <v>1.6918908730158728</v>
      </c>
      <c r="L65" s="449">
        <v>1.7715476190476191</v>
      </c>
      <c r="M65" s="450"/>
      <c r="O65" s="192"/>
      <c r="P65" s="192"/>
      <c r="AB65" s="192"/>
      <c r="AC65" s="192"/>
    </row>
    <row r="66" spans="2:29" s="147" customFormat="1" ht="12.75" x14ac:dyDescent="0.2">
      <c r="B66" s="147">
        <f t="shared" si="2"/>
        <v>2018</v>
      </c>
      <c r="C66" s="447">
        <v>43282</v>
      </c>
      <c r="D66" s="448">
        <v>2.8486000000000002</v>
      </c>
      <c r="E66" s="141" t="e">
        <v>#N/A</v>
      </c>
      <c r="F66" s="451">
        <f t="shared" si="11"/>
        <v>2.7228583333333334</v>
      </c>
      <c r="G66" s="449">
        <v>2.8486000000000002</v>
      </c>
      <c r="H66" s="450"/>
      <c r="I66" s="448">
        <v>1.7679523809523812</v>
      </c>
      <c r="J66" s="141" t="e">
        <v>#N/A</v>
      </c>
      <c r="K66" s="449">
        <f t="shared" si="12"/>
        <v>1.6918908730158728</v>
      </c>
      <c r="L66" s="449">
        <v>1.7679523809523812</v>
      </c>
      <c r="M66" s="450"/>
      <c r="O66" s="192"/>
      <c r="P66" s="192"/>
      <c r="AB66" s="192"/>
      <c r="AC66" s="192"/>
    </row>
    <row r="67" spans="2:29" s="147" customFormat="1" ht="12.75" x14ac:dyDescent="0.2">
      <c r="B67" s="147">
        <f t="shared" si="2"/>
        <v>2018</v>
      </c>
      <c r="C67" s="447">
        <v>43313</v>
      </c>
      <c r="D67" s="448">
        <v>2.83575</v>
      </c>
      <c r="E67" s="141" t="e">
        <v>#N/A</v>
      </c>
      <c r="F67" s="451">
        <f t="shared" si="11"/>
        <v>2.7228583333333334</v>
      </c>
      <c r="G67" s="449">
        <v>2.83575</v>
      </c>
      <c r="H67" s="450"/>
      <c r="I67" s="448">
        <v>1.7268571428571431</v>
      </c>
      <c r="J67" s="141" t="e">
        <v>#N/A</v>
      </c>
      <c r="K67" s="449">
        <f t="shared" si="12"/>
        <v>1.6918908730158728</v>
      </c>
      <c r="L67" s="449">
        <v>1.7268571428571431</v>
      </c>
      <c r="M67" s="450"/>
      <c r="O67" s="192"/>
      <c r="P67" s="192"/>
      <c r="AB67" s="192"/>
      <c r="AC67" s="192"/>
    </row>
    <row r="68" spans="2:29" s="147" customFormat="1" ht="12.75" x14ac:dyDescent="0.2">
      <c r="B68" s="147">
        <f t="shared" si="2"/>
        <v>2018</v>
      </c>
      <c r="C68" s="447">
        <v>43344</v>
      </c>
      <c r="D68" s="448">
        <v>2.8355000000000001</v>
      </c>
      <c r="E68" s="141" t="e">
        <v>#N/A</v>
      </c>
      <c r="F68" s="451">
        <f t="shared" si="11"/>
        <v>2.7228583333333334</v>
      </c>
      <c r="G68" s="449">
        <v>2.8355000000000001</v>
      </c>
      <c r="H68" s="450"/>
      <c r="I68" s="448">
        <v>1.8783571428571431</v>
      </c>
      <c r="J68" s="141" t="e">
        <v>#N/A</v>
      </c>
      <c r="K68" s="449">
        <f t="shared" si="12"/>
        <v>1.6918908730158728</v>
      </c>
      <c r="L68" s="449">
        <v>1.8783571428571431</v>
      </c>
      <c r="M68" s="450"/>
      <c r="O68" s="192"/>
      <c r="P68" s="192"/>
      <c r="AB68" s="192"/>
      <c r="AC68" s="192"/>
    </row>
    <row r="69" spans="2:29" s="147" customFormat="1" ht="12.75" x14ac:dyDescent="0.2">
      <c r="B69" s="147">
        <f t="shared" si="2"/>
        <v>2018</v>
      </c>
      <c r="C69" s="447">
        <v>43374</v>
      </c>
      <c r="D69" s="448">
        <v>2.86</v>
      </c>
      <c r="E69" s="141" t="e">
        <v>#N/A</v>
      </c>
      <c r="F69" s="451">
        <f t="shared" si="11"/>
        <v>2.7228583333333334</v>
      </c>
      <c r="G69" s="449">
        <v>2.86</v>
      </c>
      <c r="H69" s="450"/>
      <c r="I69" s="448">
        <v>1.9293333333333333</v>
      </c>
      <c r="J69" s="141" t="e">
        <v>#N/A</v>
      </c>
      <c r="K69" s="449">
        <f t="shared" si="12"/>
        <v>1.6918908730158728</v>
      </c>
      <c r="L69" s="449">
        <v>1.9293333333333333</v>
      </c>
      <c r="M69" s="450"/>
      <c r="O69" s="192"/>
      <c r="P69" s="192"/>
      <c r="AB69" s="192"/>
      <c r="AC69" s="192"/>
    </row>
    <row r="70" spans="2:29" s="147" customFormat="1" ht="12.75" x14ac:dyDescent="0.2">
      <c r="B70" s="147">
        <f t="shared" si="2"/>
        <v>2018</v>
      </c>
      <c r="C70" s="447">
        <v>43405</v>
      </c>
      <c r="D70" s="448">
        <v>2.6472500000000001</v>
      </c>
      <c r="E70" s="141" t="e">
        <v>#N/A</v>
      </c>
      <c r="F70" s="449">
        <f t="shared" si="11"/>
        <v>2.7228583333333334</v>
      </c>
      <c r="G70" s="449">
        <v>2.6472500000000001</v>
      </c>
      <c r="H70" s="450"/>
      <c r="I70" s="448">
        <v>1.5416190476190477</v>
      </c>
      <c r="J70" s="141" t="e">
        <v>#N/A</v>
      </c>
      <c r="K70" s="449">
        <f t="shared" si="12"/>
        <v>1.6918908730158728</v>
      </c>
      <c r="L70" s="449">
        <v>1.5416190476190477</v>
      </c>
      <c r="M70" s="450"/>
      <c r="O70" s="192"/>
      <c r="P70" s="192"/>
      <c r="AB70" s="192"/>
      <c r="AC70" s="192"/>
    </row>
    <row r="71" spans="2:29" s="147" customFormat="1" ht="12.75" x14ac:dyDescent="0.2">
      <c r="B71" s="147">
        <f t="shared" si="2"/>
        <v>2018</v>
      </c>
      <c r="C71" s="447">
        <v>43435</v>
      </c>
      <c r="D71" s="448">
        <v>2.3656000000000001</v>
      </c>
      <c r="E71" s="141" t="e">
        <v>#N/A</v>
      </c>
      <c r="F71" s="449"/>
      <c r="G71" s="449">
        <v>2.3656000000000001</v>
      </c>
      <c r="H71" s="450"/>
      <c r="I71" s="448">
        <v>1.3657619047619047</v>
      </c>
      <c r="J71" s="141" t="e">
        <v>#N/A</v>
      </c>
      <c r="K71" s="449"/>
      <c r="L71" s="449">
        <v>1.3657619047619047</v>
      </c>
      <c r="M71" s="450"/>
      <c r="O71" s="192"/>
      <c r="P71" s="192"/>
      <c r="AB71" s="192"/>
      <c r="AC71" s="192"/>
    </row>
    <row r="72" spans="2:29" s="147" customFormat="1" ht="12.75" x14ac:dyDescent="0.2">
      <c r="B72" s="147">
        <f t="shared" si="2"/>
        <v>2019</v>
      </c>
      <c r="C72" s="447">
        <v>43466</v>
      </c>
      <c r="D72" s="448">
        <v>2.2477499999999999</v>
      </c>
      <c r="E72" s="141" t="e">
        <v>#N/A</v>
      </c>
      <c r="F72" s="449"/>
      <c r="G72" s="449">
        <v>2.2477499999999999</v>
      </c>
      <c r="H72" s="450"/>
      <c r="I72" s="448">
        <v>1.4145238095238095</v>
      </c>
      <c r="J72" s="141" t="e">
        <v>#N/A</v>
      </c>
      <c r="K72" s="449"/>
      <c r="L72" s="449">
        <v>1.4145238095238095</v>
      </c>
      <c r="M72" s="450"/>
      <c r="O72" s="192"/>
      <c r="P72" s="192"/>
      <c r="AB72" s="192"/>
      <c r="AC72" s="192"/>
    </row>
    <row r="73" spans="2:29" s="147" customFormat="1" ht="12.75" x14ac:dyDescent="0.2">
      <c r="B73" s="147">
        <f t="shared" si="2"/>
        <v>2019</v>
      </c>
      <c r="C73" s="447">
        <v>43497</v>
      </c>
      <c r="D73" s="448">
        <v>2.30925</v>
      </c>
      <c r="E73" s="141" t="e">
        <v>#N/A</v>
      </c>
      <c r="F73" s="449">
        <f t="shared" ref="F73" si="13">AVERAGEIF($B$36:$B$95,B73,$G$36:$G$95)</f>
        <v>2.5971936666666662</v>
      </c>
      <c r="G73" s="449">
        <v>2.30925</v>
      </c>
      <c r="H73" s="450"/>
      <c r="I73" s="448">
        <v>1.5228809523809523</v>
      </c>
      <c r="J73" s="141" t="e">
        <v>#N/A</v>
      </c>
      <c r="K73" s="449">
        <f t="shared" ref="K73" si="14">AVERAGEIF($B$36:$B$95,B73,$L$36:$L$95)</f>
        <v>1.550537698412698</v>
      </c>
      <c r="L73" s="449">
        <v>1.5228809523809523</v>
      </c>
      <c r="M73" s="450"/>
      <c r="O73" s="192"/>
      <c r="P73" s="192"/>
      <c r="AB73" s="192"/>
      <c r="AC73" s="192"/>
    </row>
    <row r="74" spans="2:29" s="147" customFormat="1" ht="12.75" x14ac:dyDescent="0.2">
      <c r="B74" s="147">
        <f t="shared" si="2"/>
        <v>2019</v>
      </c>
      <c r="C74" s="447">
        <v>43525</v>
      </c>
      <c r="D74" s="448">
        <v>2.516</v>
      </c>
      <c r="E74" s="141">
        <v>2.516</v>
      </c>
      <c r="F74" s="449">
        <f t="shared" ref="F74:F82" si="15">AVERAGEIF($B$36:$B$95,B74,$G$36:$G$95)</f>
        <v>2.5971936666666662</v>
      </c>
      <c r="G74" s="449">
        <v>2.516</v>
      </c>
      <c r="H74" s="450"/>
      <c r="I74" s="448">
        <v>1.5738095238095238</v>
      </c>
      <c r="J74" s="141">
        <v>1.5738095238095238</v>
      </c>
      <c r="K74" s="449">
        <f t="shared" ref="K74:K82" si="16">AVERAGEIF($B$36:$B$95,B74,$L$36:$L$95)</f>
        <v>1.550537698412698</v>
      </c>
      <c r="L74" s="449">
        <v>1.5738095238095238</v>
      </c>
      <c r="M74" s="450"/>
      <c r="O74" s="192"/>
      <c r="P74" s="192"/>
      <c r="AB74" s="192"/>
      <c r="AC74" s="192"/>
    </row>
    <row r="75" spans="2:29" s="147" customFormat="1" ht="12.75" x14ac:dyDescent="0.2">
      <c r="B75" s="147">
        <f t="shared" si="2"/>
        <v>2019</v>
      </c>
      <c r="C75" s="447">
        <v>43556</v>
      </c>
      <c r="D75" s="448" t="e">
        <v>#N/A</v>
      </c>
      <c r="E75" s="141">
        <v>2.7385869999999999</v>
      </c>
      <c r="F75" s="449">
        <f t="shared" si="15"/>
        <v>2.5971936666666662</v>
      </c>
      <c r="G75" s="449">
        <v>2.7385869999999999</v>
      </c>
      <c r="H75" s="450"/>
      <c r="I75" s="448" t="e">
        <v>#N/A</v>
      </c>
      <c r="J75" s="141">
        <v>1.6428571428571428</v>
      </c>
      <c r="K75" s="449">
        <f t="shared" si="16"/>
        <v>1.550537698412698</v>
      </c>
      <c r="L75" s="449">
        <v>1.6428571428571428</v>
      </c>
      <c r="M75" s="450"/>
      <c r="O75" s="192"/>
      <c r="P75" s="192"/>
      <c r="AB75" s="192"/>
      <c r="AC75" s="192"/>
    </row>
    <row r="76" spans="2:29" s="147" customFormat="1" ht="12.75" x14ac:dyDescent="0.2">
      <c r="B76" s="147">
        <f t="shared" si="2"/>
        <v>2019</v>
      </c>
      <c r="C76" s="447">
        <v>43586</v>
      </c>
      <c r="D76" s="448" t="e">
        <v>#N/A</v>
      </c>
      <c r="E76" s="141">
        <v>2.7987060000000001</v>
      </c>
      <c r="F76" s="449">
        <f t="shared" si="15"/>
        <v>2.5971936666666662</v>
      </c>
      <c r="G76" s="449">
        <v>2.7987060000000001</v>
      </c>
      <c r="H76" s="450"/>
      <c r="I76" s="448" t="e">
        <v>#N/A</v>
      </c>
      <c r="J76" s="141">
        <v>1.6428571428571428</v>
      </c>
      <c r="K76" s="449">
        <f t="shared" si="16"/>
        <v>1.550537698412698</v>
      </c>
      <c r="L76" s="449">
        <v>1.6428571428571428</v>
      </c>
      <c r="M76" s="450"/>
      <c r="O76" s="192"/>
      <c r="P76" s="192"/>
      <c r="AB76" s="192"/>
      <c r="AC76" s="192"/>
    </row>
    <row r="77" spans="2:29" s="147" customFormat="1" ht="12.75" x14ac:dyDescent="0.2">
      <c r="B77" s="147">
        <f t="shared" si="2"/>
        <v>2019</v>
      </c>
      <c r="C77" s="447">
        <v>43617</v>
      </c>
      <c r="D77" s="448" t="e">
        <v>#N/A</v>
      </c>
      <c r="E77" s="141">
        <v>2.8333240000000002</v>
      </c>
      <c r="F77" s="449">
        <f t="shared" si="15"/>
        <v>2.5971936666666662</v>
      </c>
      <c r="G77" s="449">
        <v>2.8333240000000002</v>
      </c>
      <c r="H77" s="450"/>
      <c r="I77" s="448" t="e">
        <v>#N/A</v>
      </c>
      <c r="J77" s="141">
        <v>1.6190476190476191</v>
      </c>
      <c r="K77" s="449">
        <f t="shared" si="16"/>
        <v>1.550537698412698</v>
      </c>
      <c r="L77" s="449">
        <v>1.6190476190476191</v>
      </c>
      <c r="M77" s="450"/>
      <c r="O77" s="192"/>
      <c r="P77" s="192"/>
      <c r="AB77" s="192"/>
      <c r="AC77" s="192"/>
    </row>
    <row r="78" spans="2:29" s="147" customFormat="1" ht="12.75" x14ac:dyDescent="0.2">
      <c r="B78" s="147">
        <f t="shared" si="2"/>
        <v>2019</v>
      </c>
      <c r="C78" s="447">
        <v>43647</v>
      </c>
      <c r="D78" s="448" t="e">
        <v>#N/A</v>
      </c>
      <c r="E78" s="141">
        <v>2.796252</v>
      </c>
      <c r="F78" s="449">
        <f t="shared" si="15"/>
        <v>2.5971936666666662</v>
      </c>
      <c r="G78" s="449">
        <v>2.796252</v>
      </c>
      <c r="H78" s="450"/>
      <c r="I78" s="448" t="e">
        <v>#N/A</v>
      </c>
      <c r="J78" s="141">
        <v>1.5952380952380953</v>
      </c>
      <c r="K78" s="449">
        <f t="shared" si="16"/>
        <v>1.550537698412698</v>
      </c>
      <c r="L78" s="449">
        <v>1.5952380952380953</v>
      </c>
      <c r="M78" s="450"/>
      <c r="O78" s="192"/>
      <c r="P78" s="192"/>
      <c r="AB78" s="192"/>
      <c r="AC78" s="192"/>
    </row>
    <row r="79" spans="2:29" s="147" customFormat="1" ht="12.75" x14ac:dyDescent="0.2">
      <c r="B79" s="147">
        <f t="shared" si="2"/>
        <v>2019</v>
      </c>
      <c r="C79" s="447">
        <v>43678</v>
      </c>
      <c r="D79" s="448" t="e">
        <v>#N/A</v>
      </c>
      <c r="E79" s="141">
        <v>2.7379610000000003</v>
      </c>
      <c r="F79" s="449">
        <f t="shared" si="15"/>
        <v>2.5971936666666662</v>
      </c>
      <c r="G79" s="449">
        <v>2.7379610000000003</v>
      </c>
      <c r="H79" s="450"/>
      <c r="I79" s="448" t="e">
        <v>#N/A</v>
      </c>
      <c r="J79" s="141">
        <v>1.5714285714285714</v>
      </c>
      <c r="K79" s="449">
        <f t="shared" si="16"/>
        <v>1.550537698412698</v>
      </c>
      <c r="L79" s="449">
        <v>1.5714285714285714</v>
      </c>
      <c r="M79" s="450"/>
      <c r="O79" s="192"/>
      <c r="P79" s="192"/>
      <c r="AB79" s="192"/>
      <c r="AC79" s="192"/>
    </row>
    <row r="80" spans="2:29" s="147" customFormat="1" ht="12.75" x14ac:dyDescent="0.2">
      <c r="B80" s="147">
        <f t="shared" si="2"/>
        <v>2019</v>
      </c>
      <c r="C80" s="447">
        <v>43709</v>
      </c>
      <c r="D80" s="448" t="e">
        <v>#N/A</v>
      </c>
      <c r="E80" s="141">
        <v>2.6578609999999996</v>
      </c>
      <c r="F80" s="449">
        <f t="shared" si="15"/>
        <v>2.5971936666666662</v>
      </c>
      <c r="G80" s="449">
        <v>2.6578609999999996</v>
      </c>
      <c r="H80" s="450"/>
      <c r="I80" s="448" t="e">
        <v>#N/A</v>
      </c>
      <c r="J80" s="141">
        <v>1.5476190476190477</v>
      </c>
      <c r="K80" s="449">
        <f t="shared" si="16"/>
        <v>1.550537698412698</v>
      </c>
      <c r="L80" s="449">
        <v>1.5476190476190477</v>
      </c>
      <c r="M80" s="450"/>
      <c r="O80" s="192"/>
      <c r="P80" s="192"/>
      <c r="AB80" s="192"/>
      <c r="AC80" s="192"/>
    </row>
    <row r="81" spans="2:29" s="147" customFormat="1" ht="12.75" x14ac:dyDescent="0.2">
      <c r="B81" s="147">
        <f t="shared" si="2"/>
        <v>2019</v>
      </c>
      <c r="C81" s="447">
        <v>43739</v>
      </c>
      <c r="D81" s="448" t="e">
        <v>#N/A</v>
      </c>
      <c r="E81" s="141">
        <v>2.5763959999999999</v>
      </c>
      <c r="F81" s="449">
        <f t="shared" si="15"/>
        <v>2.5971936666666662</v>
      </c>
      <c r="G81" s="449">
        <v>2.5763959999999999</v>
      </c>
      <c r="H81" s="450"/>
      <c r="I81" s="448" t="e">
        <v>#N/A</v>
      </c>
      <c r="J81" s="141">
        <v>1.5</v>
      </c>
      <c r="K81" s="449">
        <f t="shared" si="16"/>
        <v>1.550537698412698</v>
      </c>
      <c r="L81" s="449">
        <v>1.5</v>
      </c>
      <c r="M81" s="450"/>
      <c r="O81" s="192"/>
      <c r="P81" s="192"/>
      <c r="AB81" s="192"/>
      <c r="AC81" s="192"/>
    </row>
    <row r="82" spans="2:29" s="147" customFormat="1" ht="12.75" x14ac:dyDescent="0.2">
      <c r="B82" s="147">
        <f t="shared" si="2"/>
        <v>2019</v>
      </c>
      <c r="C82" s="447">
        <v>43770</v>
      </c>
      <c r="D82" s="448" t="e">
        <v>#N/A</v>
      </c>
      <c r="E82" s="141">
        <v>2.537461</v>
      </c>
      <c r="F82" s="449">
        <f t="shared" si="15"/>
        <v>2.5971936666666662</v>
      </c>
      <c r="G82" s="449">
        <v>2.537461</v>
      </c>
      <c r="H82" s="450"/>
      <c r="I82" s="448" t="e">
        <v>#N/A</v>
      </c>
      <c r="J82" s="141">
        <v>1.5</v>
      </c>
      <c r="K82" s="449">
        <f t="shared" si="16"/>
        <v>1.550537698412698</v>
      </c>
      <c r="L82" s="449">
        <v>1.5</v>
      </c>
      <c r="M82" s="450"/>
      <c r="O82" s="192"/>
      <c r="P82" s="192"/>
      <c r="AB82" s="192"/>
      <c r="AC82" s="192"/>
    </row>
    <row r="83" spans="2:29" s="147" customFormat="1" ht="12.75" x14ac:dyDescent="0.2">
      <c r="B83" s="147">
        <f t="shared" si="2"/>
        <v>2019</v>
      </c>
      <c r="C83" s="447">
        <v>43800</v>
      </c>
      <c r="D83" s="448" t="e">
        <v>#N/A</v>
      </c>
      <c r="E83" s="141">
        <v>2.416776</v>
      </c>
      <c r="F83" s="449"/>
      <c r="G83" s="449">
        <v>2.416776</v>
      </c>
      <c r="H83" s="450"/>
      <c r="I83" s="448" t="e">
        <v>#N/A</v>
      </c>
      <c r="J83" s="141">
        <v>1.4761904761904763</v>
      </c>
      <c r="K83" s="449"/>
      <c r="L83" s="449">
        <v>1.4761904761904763</v>
      </c>
      <c r="M83" s="450"/>
      <c r="O83" s="192"/>
      <c r="P83" s="192"/>
      <c r="AB83" s="192"/>
      <c r="AC83" s="192"/>
    </row>
    <row r="84" spans="2:29" s="147" customFormat="1" ht="12.75" x14ac:dyDescent="0.2">
      <c r="B84" s="147">
        <f t="shared" si="2"/>
        <v>2020</v>
      </c>
      <c r="C84" s="447">
        <v>43831</v>
      </c>
      <c r="D84" s="448" t="e">
        <v>#N/A</v>
      </c>
      <c r="E84" s="141">
        <v>2.3862410000000001</v>
      </c>
      <c r="F84" s="449"/>
      <c r="G84" s="449">
        <v>2.3862410000000001</v>
      </c>
      <c r="H84" s="450"/>
      <c r="I84" s="448" t="e">
        <v>#N/A</v>
      </c>
      <c r="J84" s="141">
        <v>1.4761904761904763</v>
      </c>
      <c r="K84" s="449"/>
      <c r="L84" s="449">
        <v>1.4761904761904763</v>
      </c>
      <c r="M84" s="450"/>
      <c r="O84" s="192"/>
      <c r="P84" s="192"/>
      <c r="AB84" s="192"/>
      <c r="AC84" s="192"/>
    </row>
    <row r="85" spans="2:29" s="147" customFormat="1" ht="12.75" x14ac:dyDescent="0.2">
      <c r="B85" s="147">
        <f t="shared" si="2"/>
        <v>2020</v>
      </c>
      <c r="C85" s="447">
        <v>43862</v>
      </c>
      <c r="D85" s="448" t="e">
        <v>#N/A</v>
      </c>
      <c r="E85" s="141">
        <v>2.5074139999999998</v>
      </c>
      <c r="F85" s="449">
        <f t="shared" ref="F85" si="17">AVERAGEIF($B$36:$B$95,B85,$G$36:$G$95)</f>
        <v>2.5648506666666662</v>
      </c>
      <c r="G85" s="449">
        <v>2.5074139999999998</v>
      </c>
      <c r="H85" s="450"/>
      <c r="I85" s="448" t="e">
        <v>#N/A</v>
      </c>
      <c r="J85" s="141">
        <v>1.4761904761904763</v>
      </c>
      <c r="K85" s="449">
        <f t="shared" ref="K85" si="18">AVERAGEIF($B$36:$B$95,B85,$L$36:$L$95)</f>
        <v>1.4761904761904763</v>
      </c>
      <c r="L85" s="449">
        <v>1.4761904761904763</v>
      </c>
      <c r="M85" s="450"/>
      <c r="O85" s="192"/>
      <c r="P85" s="192"/>
      <c r="AB85" s="192"/>
      <c r="AC85" s="192"/>
    </row>
    <row r="86" spans="2:29" s="147" customFormat="1" ht="12.75" x14ac:dyDescent="0.2">
      <c r="B86" s="147">
        <f t="shared" si="2"/>
        <v>2020</v>
      </c>
      <c r="C86" s="447">
        <v>43891</v>
      </c>
      <c r="D86" s="448" t="e">
        <v>#N/A</v>
      </c>
      <c r="E86" s="141">
        <v>2.5946589999999996</v>
      </c>
      <c r="F86" s="449">
        <f t="shared" ref="F86:F94" si="19">AVERAGEIF($B$36:$B$95,B86,$G$36:$G$95)</f>
        <v>2.5648506666666662</v>
      </c>
      <c r="G86" s="449">
        <v>2.5946589999999996</v>
      </c>
      <c r="H86" s="450"/>
      <c r="I86" s="448" t="e">
        <v>#N/A</v>
      </c>
      <c r="J86" s="141">
        <v>1.4761904761904763</v>
      </c>
      <c r="K86" s="449">
        <f t="shared" ref="K86:K94" si="20">AVERAGEIF($B$36:$B$95,B86,$L$36:$L$95)</f>
        <v>1.4761904761904763</v>
      </c>
      <c r="L86" s="449">
        <v>1.4761904761904763</v>
      </c>
      <c r="M86" s="450"/>
      <c r="O86" s="192"/>
      <c r="P86" s="192"/>
      <c r="AB86" s="192"/>
      <c r="AC86" s="192"/>
    </row>
    <row r="87" spans="2:29" s="147" customFormat="1" ht="12.75" x14ac:dyDescent="0.2">
      <c r="B87" s="147">
        <f t="shared" si="2"/>
        <v>2020</v>
      </c>
      <c r="C87" s="447">
        <v>43922</v>
      </c>
      <c r="D87" s="448" t="e">
        <v>#N/A</v>
      </c>
      <c r="E87" s="141">
        <v>2.6161649999999996</v>
      </c>
      <c r="F87" s="449">
        <f t="shared" si="19"/>
        <v>2.5648506666666662</v>
      </c>
      <c r="G87" s="449">
        <v>2.6161649999999996</v>
      </c>
      <c r="H87" s="450"/>
      <c r="I87" s="448" t="e">
        <v>#N/A</v>
      </c>
      <c r="J87" s="141">
        <v>1.4761904761904763</v>
      </c>
      <c r="K87" s="449">
        <f t="shared" si="20"/>
        <v>1.4761904761904763</v>
      </c>
      <c r="L87" s="449">
        <v>1.4761904761904763</v>
      </c>
      <c r="M87" s="450"/>
      <c r="O87" s="192"/>
      <c r="P87" s="192"/>
      <c r="AB87" s="192"/>
      <c r="AC87" s="192"/>
    </row>
    <row r="88" spans="2:29" s="147" customFormat="1" ht="12.75" x14ac:dyDescent="0.2">
      <c r="B88" s="147">
        <f t="shared" ref="B88:B95" si="21">YEAR(C88)</f>
        <v>2020</v>
      </c>
      <c r="C88" s="447">
        <v>43952</v>
      </c>
      <c r="D88" s="448" t="e">
        <v>#N/A</v>
      </c>
      <c r="E88" s="141">
        <v>2.6555779999999998</v>
      </c>
      <c r="F88" s="449">
        <f t="shared" si="19"/>
        <v>2.5648506666666662</v>
      </c>
      <c r="G88" s="449">
        <v>2.6555779999999998</v>
      </c>
      <c r="H88" s="450"/>
      <c r="I88" s="448" t="e">
        <v>#N/A</v>
      </c>
      <c r="J88" s="141">
        <v>1.4761904761904763</v>
      </c>
      <c r="K88" s="449">
        <f t="shared" si="20"/>
        <v>1.4761904761904763</v>
      </c>
      <c r="L88" s="449">
        <v>1.4761904761904763</v>
      </c>
      <c r="M88" s="450"/>
      <c r="O88" s="192"/>
      <c r="P88" s="192"/>
      <c r="AB88" s="192"/>
      <c r="AC88" s="192"/>
    </row>
    <row r="89" spans="2:29" s="147" customFormat="1" ht="12.75" x14ac:dyDescent="0.2">
      <c r="B89" s="147">
        <f t="shared" si="21"/>
        <v>2020</v>
      </c>
      <c r="C89" s="447">
        <v>43983</v>
      </c>
      <c r="D89" s="448" t="e">
        <v>#N/A</v>
      </c>
      <c r="E89" s="141">
        <v>2.7036210000000001</v>
      </c>
      <c r="F89" s="449">
        <f t="shared" si="19"/>
        <v>2.5648506666666662</v>
      </c>
      <c r="G89" s="449">
        <v>2.7036210000000001</v>
      </c>
      <c r="H89" s="450"/>
      <c r="I89" s="448" t="e">
        <v>#N/A</v>
      </c>
      <c r="J89" s="141">
        <v>1.4761904761904763</v>
      </c>
      <c r="K89" s="449">
        <f t="shared" si="20"/>
        <v>1.4761904761904763</v>
      </c>
      <c r="L89" s="449">
        <v>1.4761904761904763</v>
      </c>
      <c r="M89" s="450"/>
      <c r="O89" s="192"/>
      <c r="P89" s="192"/>
      <c r="AB89" s="192"/>
      <c r="AC89" s="192"/>
    </row>
    <row r="90" spans="2:29" s="147" customFormat="1" ht="12.75" x14ac:dyDescent="0.2">
      <c r="B90" s="147">
        <f t="shared" si="21"/>
        <v>2020</v>
      </c>
      <c r="C90" s="447">
        <v>44013</v>
      </c>
      <c r="D90" s="448" t="e">
        <v>#N/A</v>
      </c>
      <c r="E90" s="141">
        <v>2.6867390000000002</v>
      </c>
      <c r="F90" s="449">
        <f t="shared" si="19"/>
        <v>2.5648506666666662</v>
      </c>
      <c r="G90" s="449">
        <v>2.6867390000000002</v>
      </c>
      <c r="H90" s="450"/>
      <c r="I90" s="448" t="e">
        <v>#N/A</v>
      </c>
      <c r="J90" s="141">
        <v>1.4761904761904763</v>
      </c>
      <c r="K90" s="449">
        <f t="shared" si="20"/>
        <v>1.4761904761904763</v>
      </c>
      <c r="L90" s="449">
        <v>1.4761904761904763</v>
      </c>
      <c r="M90" s="450"/>
      <c r="O90" s="192"/>
      <c r="P90" s="192"/>
      <c r="AB90" s="192"/>
      <c r="AC90" s="192"/>
    </row>
    <row r="91" spans="2:29" s="147" customFormat="1" ht="12.75" x14ac:dyDescent="0.2">
      <c r="B91" s="147">
        <f t="shared" si="21"/>
        <v>2020</v>
      </c>
      <c r="C91" s="447">
        <v>44044</v>
      </c>
      <c r="D91" s="448" t="e">
        <v>#N/A</v>
      </c>
      <c r="E91" s="141">
        <v>2.6255259999999998</v>
      </c>
      <c r="F91" s="449">
        <f t="shared" si="19"/>
        <v>2.5648506666666662</v>
      </c>
      <c r="G91" s="449">
        <v>2.6255259999999998</v>
      </c>
      <c r="H91" s="450"/>
      <c r="I91" s="448" t="e">
        <v>#N/A</v>
      </c>
      <c r="J91" s="141">
        <v>1.4761904761904763</v>
      </c>
      <c r="K91" s="449">
        <f t="shared" si="20"/>
        <v>1.4761904761904763</v>
      </c>
      <c r="L91" s="449">
        <v>1.4761904761904763</v>
      </c>
      <c r="M91" s="450"/>
      <c r="O91" s="192"/>
      <c r="P91" s="192"/>
      <c r="AB91" s="192"/>
      <c r="AC91" s="192"/>
    </row>
    <row r="92" spans="2:29" s="147" customFormat="1" ht="12.75" x14ac:dyDescent="0.2">
      <c r="B92" s="147">
        <f t="shared" si="21"/>
        <v>2020</v>
      </c>
      <c r="C92" s="447">
        <v>44075</v>
      </c>
      <c r="D92" s="448" t="e">
        <v>#N/A</v>
      </c>
      <c r="E92" s="141">
        <v>2.5767360000000004</v>
      </c>
      <c r="F92" s="449">
        <f t="shared" si="19"/>
        <v>2.5648506666666662</v>
      </c>
      <c r="G92" s="449">
        <v>2.5767360000000004</v>
      </c>
      <c r="H92" s="450"/>
      <c r="I92" s="448" t="e">
        <v>#N/A</v>
      </c>
      <c r="J92" s="141">
        <v>1.4761904761904763</v>
      </c>
      <c r="K92" s="449">
        <f t="shared" si="20"/>
        <v>1.4761904761904763</v>
      </c>
      <c r="L92" s="449">
        <v>1.4761904761904763</v>
      </c>
      <c r="M92" s="450"/>
      <c r="O92" s="192"/>
      <c r="P92" s="192"/>
      <c r="AB92" s="192"/>
      <c r="AC92" s="192"/>
    </row>
    <row r="93" spans="2:29" s="147" customFormat="1" ht="12.75" x14ac:dyDescent="0.2">
      <c r="B93" s="147">
        <f t="shared" si="21"/>
        <v>2020</v>
      </c>
      <c r="C93" s="447">
        <v>44105</v>
      </c>
      <c r="D93" s="448" t="e">
        <v>#N/A</v>
      </c>
      <c r="E93" s="141">
        <v>2.5265719999999998</v>
      </c>
      <c r="F93" s="449">
        <f t="shared" si="19"/>
        <v>2.5648506666666662</v>
      </c>
      <c r="G93" s="449">
        <v>2.5265719999999998</v>
      </c>
      <c r="H93" s="450"/>
      <c r="I93" s="448" t="e">
        <v>#N/A</v>
      </c>
      <c r="J93" s="141">
        <v>1.4761904761904763</v>
      </c>
      <c r="K93" s="449">
        <f t="shared" si="20"/>
        <v>1.4761904761904763</v>
      </c>
      <c r="L93" s="449">
        <v>1.4761904761904763</v>
      </c>
      <c r="M93" s="450"/>
      <c r="O93" s="192"/>
      <c r="P93" s="192"/>
      <c r="AB93" s="192"/>
      <c r="AC93" s="192"/>
    </row>
    <row r="94" spans="2:29" s="147" customFormat="1" ht="12.75" x14ac:dyDescent="0.2">
      <c r="B94" s="147">
        <f t="shared" si="21"/>
        <v>2020</v>
      </c>
      <c r="C94" s="447">
        <v>44136</v>
      </c>
      <c r="D94" s="448" t="e">
        <v>#N/A</v>
      </c>
      <c r="E94" s="141">
        <v>2.4595539999999998</v>
      </c>
      <c r="F94" s="449">
        <f t="shared" si="19"/>
        <v>2.5648506666666662</v>
      </c>
      <c r="G94" s="449">
        <v>2.4595539999999998</v>
      </c>
      <c r="H94" s="450"/>
      <c r="I94" s="448" t="e">
        <v>#N/A</v>
      </c>
      <c r="J94" s="141">
        <v>1.4761904761904763</v>
      </c>
      <c r="K94" s="449">
        <f t="shared" si="20"/>
        <v>1.4761904761904763</v>
      </c>
      <c r="L94" s="449">
        <v>1.4761904761904763</v>
      </c>
      <c r="M94" s="450"/>
      <c r="O94" s="192"/>
      <c r="P94" s="192"/>
      <c r="AB94" s="192"/>
      <c r="AC94" s="192"/>
    </row>
    <row r="95" spans="2:29" s="147" customFormat="1" ht="12.75" x14ac:dyDescent="0.2">
      <c r="B95" s="147">
        <f t="shared" si="21"/>
        <v>2020</v>
      </c>
      <c r="C95" s="447">
        <v>44166</v>
      </c>
      <c r="D95" s="448" t="e">
        <v>#N/A</v>
      </c>
      <c r="E95" s="141">
        <v>2.439403</v>
      </c>
      <c r="F95" s="449"/>
      <c r="G95" s="449">
        <v>2.439403</v>
      </c>
      <c r="H95" s="450"/>
      <c r="I95" s="448" t="e">
        <v>#N/A</v>
      </c>
      <c r="J95" s="141">
        <v>1.4761904761904763</v>
      </c>
      <c r="K95" s="449"/>
      <c r="L95" s="449">
        <v>1.4761904761904763</v>
      </c>
      <c r="M95" s="450"/>
      <c r="O95" s="192"/>
      <c r="P95" s="192"/>
      <c r="AB95" s="192"/>
      <c r="AC95" s="192"/>
    </row>
    <row r="96" spans="2:29" s="147" customFormat="1" ht="12.75" x14ac:dyDescent="0.2">
      <c r="G96" s="449"/>
      <c r="O96" s="192"/>
      <c r="P96" s="192"/>
      <c r="AB96" s="192"/>
      <c r="AC96" s="192"/>
    </row>
    <row r="97" spans="2:29" s="147" customFormat="1" ht="12.75" x14ac:dyDescent="0.2">
      <c r="G97" s="449"/>
      <c r="O97" s="192"/>
      <c r="P97" s="192"/>
      <c r="AB97" s="192"/>
      <c r="AC97" s="192"/>
    </row>
    <row r="98" spans="2:29" s="147" customFormat="1" ht="12.75" x14ac:dyDescent="0.2">
      <c r="G98" s="449"/>
      <c r="O98" s="192"/>
      <c r="P98" s="192"/>
      <c r="AB98" s="192"/>
      <c r="AC98" s="192"/>
    </row>
    <row r="99" spans="2:29" s="147" customFormat="1" ht="12.75" x14ac:dyDescent="0.2">
      <c r="B99" s="75"/>
      <c r="C99" s="75" t="s">
        <v>0</v>
      </c>
      <c r="G99" s="449"/>
      <c r="O99" s="192"/>
      <c r="P99" s="192"/>
      <c r="AB99" s="192"/>
      <c r="AC99" s="192"/>
    </row>
    <row r="100" spans="2:29" s="147" customFormat="1" ht="12.75" x14ac:dyDescent="0.2">
      <c r="B100" s="30">
        <v>2.5</v>
      </c>
      <c r="C100" s="29">
        <v>-0.5</v>
      </c>
      <c r="G100" s="449"/>
      <c r="O100" s="192"/>
      <c r="P100" s="192"/>
      <c r="AB100" s="192"/>
      <c r="AC100" s="192"/>
    </row>
    <row r="101" spans="2:29" s="147" customFormat="1" ht="12.75" x14ac:dyDescent="0.2">
      <c r="B101" s="30">
        <v>2.5</v>
      </c>
      <c r="C101" s="29">
        <v>0.5</v>
      </c>
      <c r="G101" s="449"/>
      <c r="O101" s="192"/>
      <c r="P101" s="192"/>
      <c r="AB101" s="192"/>
      <c r="AC101" s="192"/>
    </row>
    <row r="102" spans="2:29" s="147" customFormat="1" ht="12.75" x14ac:dyDescent="0.2">
      <c r="G102" s="449"/>
      <c r="O102" s="192"/>
      <c r="P102" s="192"/>
      <c r="AB102" s="192"/>
      <c r="AC102" s="192"/>
    </row>
    <row r="103" spans="2:29" s="147" customFormat="1" ht="12.75" x14ac:dyDescent="0.2">
      <c r="G103" s="449"/>
      <c r="O103" s="192"/>
      <c r="P103" s="192"/>
      <c r="AB103" s="192"/>
      <c r="AC103" s="192"/>
    </row>
    <row r="104" spans="2:29" s="147" customFormat="1" ht="12.75" x14ac:dyDescent="0.2">
      <c r="G104" s="449"/>
      <c r="O104" s="192"/>
      <c r="P104" s="192"/>
      <c r="AB104" s="192"/>
      <c r="AC104" s="192"/>
    </row>
    <row r="105" spans="2:29" s="147" customFormat="1" ht="12.75" x14ac:dyDescent="0.2">
      <c r="G105" s="449"/>
      <c r="O105" s="192"/>
      <c r="P105" s="192"/>
      <c r="AB105" s="192"/>
      <c r="AC105" s="192"/>
    </row>
    <row r="106" spans="2:29" s="147" customFormat="1" ht="12.75" x14ac:dyDescent="0.2">
      <c r="G106" s="449"/>
      <c r="O106" s="192"/>
      <c r="P106" s="192"/>
      <c r="AB106" s="192"/>
      <c r="AC106" s="192"/>
    </row>
    <row r="107" spans="2:29" s="147" customFormat="1" ht="12.75" x14ac:dyDescent="0.2">
      <c r="G107" s="449"/>
      <c r="O107" s="192"/>
      <c r="P107" s="192"/>
      <c r="AB107" s="192"/>
      <c r="AC107" s="192"/>
    </row>
    <row r="108" spans="2:29" s="147" customFormat="1" ht="12.75" x14ac:dyDescent="0.2">
      <c r="G108" s="449"/>
      <c r="O108" s="192"/>
      <c r="P108" s="192"/>
      <c r="AB108" s="192"/>
      <c r="AC108" s="192"/>
    </row>
    <row r="109" spans="2:29" s="147" customFormat="1" ht="12.75" x14ac:dyDescent="0.2">
      <c r="G109" s="449"/>
      <c r="O109" s="192"/>
      <c r="P109" s="192"/>
      <c r="AB109" s="192"/>
      <c r="AC109" s="192"/>
    </row>
    <row r="110" spans="2:29" s="147" customFormat="1" ht="12.75" x14ac:dyDescent="0.2">
      <c r="G110" s="449"/>
      <c r="O110" s="192"/>
      <c r="P110" s="192"/>
      <c r="AB110" s="192"/>
      <c r="AC110" s="192"/>
    </row>
    <row r="111" spans="2:29" s="147" customFormat="1" ht="12.75" x14ac:dyDescent="0.2">
      <c r="G111" s="449"/>
      <c r="O111" s="192"/>
      <c r="P111" s="192"/>
      <c r="AB111" s="192"/>
      <c r="AC111" s="192"/>
    </row>
    <row r="112" spans="2:29" s="147" customFormat="1" ht="12.75" x14ac:dyDescent="0.2">
      <c r="G112" s="449"/>
      <c r="O112" s="192"/>
      <c r="P112" s="192"/>
      <c r="AB112" s="192"/>
      <c r="AC112" s="192"/>
    </row>
    <row r="113" spans="7:29" s="147" customFormat="1" ht="12.75" x14ac:dyDescent="0.2">
      <c r="G113" s="449"/>
      <c r="O113" s="192"/>
      <c r="P113" s="192"/>
      <c r="AB113" s="192"/>
      <c r="AC113" s="192"/>
    </row>
    <row r="114" spans="7:29" s="147" customFormat="1" ht="12.75" x14ac:dyDescent="0.2">
      <c r="G114" s="449"/>
      <c r="O114" s="192"/>
      <c r="P114" s="192"/>
      <c r="AB114" s="192"/>
      <c r="AC114" s="192"/>
    </row>
    <row r="115" spans="7:29" s="147" customFormat="1" ht="12.75" x14ac:dyDescent="0.2">
      <c r="G115" s="449"/>
      <c r="O115" s="192"/>
      <c r="P115" s="192"/>
      <c r="AB115" s="192"/>
      <c r="AC115" s="192"/>
    </row>
    <row r="116" spans="7:29" s="147" customFormat="1" ht="12.75" x14ac:dyDescent="0.2">
      <c r="G116" s="449"/>
      <c r="O116" s="192"/>
      <c r="P116" s="192"/>
      <c r="AB116" s="192"/>
      <c r="AC116" s="192"/>
    </row>
    <row r="117" spans="7:29" s="147" customFormat="1" ht="12.75" x14ac:dyDescent="0.2">
      <c r="G117" s="449"/>
      <c r="O117" s="192"/>
      <c r="P117" s="192"/>
      <c r="AB117" s="192"/>
      <c r="AC117" s="192"/>
    </row>
    <row r="118" spans="7:29" s="147" customFormat="1" ht="12.75" x14ac:dyDescent="0.2">
      <c r="G118" s="449"/>
      <c r="O118" s="192"/>
      <c r="P118" s="192"/>
      <c r="AB118" s="192"/>
      <c r="AC118" s="192"/>
    </row>
    <row r="119" spans="7:29" s="147" customFormat="1" ht="12.75" x14ac:dyDescent="0.2">
      <c r="G119" s="449"/>
      <c r="O119" s="192"/>
      <c r="P119" s="192"/>
      <c r="AB119" s="192"/>
      <c r="AC119" s="192"/>
    </row>
    <row r="120" spans="7:29" s="147" customFormat="1" ht="12.75" x14ac:dyDescent="0.2">
      <c r="O120" s="192"/>
      <c r="P120" s="192"/>
      <c r="AB120" s="192"/>
      <c r="AC120" s="192"/>
    </row>
    <row r="121" spans="7:29" s="147" customFormat="1" ht="12.75" x14ac:dyDescent="0.2">
      <c r="O121" s="192"/>
      <c r="P121" s="192"/>
      <c r="AB121" s="192"/>
      <c r="AC121" s="192"/>
    </row>
    <row r="122" spans="7:29" s="147" customFormat="1" ht="12.75" x14ac:dyDescent="0.2">
      <c r="O122" s="192"/>
      <c r="P122" s="192"/>
      <c r="AB122" s="192"/>
      <c r="AC122" s="192"/>
    </row>
    <row r="123" spans="7:29" s="147" customFormat="1" ht="12.75" x14ac:dyDescent="0.2">
      <c r="O123" s="192"/>
      <c r="P123" s="192"/>
      <c r="AB123" s="192"/>
      <c r="AC123" s="192"/>
    </row>
    <row r="124" spans="7:29" s="147" customFormat="1" ht="12.75" x14ac:dyDescent="0.2">
      <c r="O124" s="192"/>
      <c r="P124" s="192"/>
      <c r="AB124" s="192"/>
      <c r="AC124" s="192"/>
    </row>
    <row r="125" spans="7:29" s="147" customFormat="1" ht="12.75" x14ac:dyDescent="0.2">
      <c r="O125" s="192"/>
      <c r="P125" s="192"/>
      <c r="AB125" s="192"/>
      <c r="AC125" s="192"/>
    </row>
    <row r="126" spans="7:29" s="147" customFormat="1" ht="12.75" x14ac:dyDescent="0.2">
      <c r="O126" s="192"/>
      <c r="P126" s="192"/>
      <c r="AB126" s="192"/>
      <c r="AC126" s="192"/>
    </row>
    <row r="127" spans="7:29" s="147" customFormat="1" ht="12.75" x14ac:dyDescent="0.2">
      <c r="O127" s="192"/>
      <c r="P127" s="192"/>
      <c r="AB127" s="192"/>
      <c r="AC127" s="192"/>
    </row>
    <row r="128" spans="7:29" s="147" customFormat="1" ht="12.75" x14ac:dyDescent="0.2">
      <c r="O128" s="192"/>
      <c r="P128" s="192"/>
      <c r="AB128" s="192"/>
      <c r="AC128" s="192"/>
    </row>
    <row r="129" spans="15:29" s="147" customFormat="1" ht="12.75" x14ac:dyDescent="0.2">
      <c r="O129" s="192"/>
      <c r="P129" s="192"/>
      <c r="AB129" s="192"/>
      <c r="AC129" s="192"/>
    </row>
    <row r="130" spans="15:29" s="147" customFormat="1" ht="12.75" x14ac:dyDescent="0.2">
      <c r="O130" s="192"/>
      <c r="P130" s="192"/>
      <c r="AB130" s="192"/>
      <c r="AC130" s="192"/>
    </row>
    <row r="131" spans="15:29" s="147" customFormat="1" ht="12.75" x14ac:dyDescent="0.2">
      <c r="O131" s="192"/>
      <c r="P131" s="192"/>
      <c r="AB131" s="192"/>
      <c r="AC131" s="192"/>
    </row>
    <row r="132" spans="15:29" s="147" customFormat="1" ht="12.75" x14ac:dyDescent="0.2">
      <c r="O132" s="192"/>
      <c r="P132" s="192"/>
      <c r="AB132" s="192"/>
      <c r="AC132" s="192"/>
    </row>
    <row r="133" spans="15:29" s="147" customFormat="1" ht="12.75" x14ac:dyDescent="0.2">
      <c r="O133" s="192"/>
      <c r="P133" s="192"/>
      <c r="AB133" s="192"/>
      <c r="AC133" s="192"/>
    </row>
    <row r="134" spans="15:29" s="147" customFormat="1" ht="12.75" x14ac:dyDescent="0.2">
      <c r="O134" s="192"/>
      <c r="P134" s="192"/>
      <c r="AB134" s="192"/>
      <c r="AC134" s="192"/>
    </row>
    <row r="135" spans="15:29" s="147" customFormat="1" ht="12.75" x14ac:dyDescent="0.2">
      <c r="O135" s="192"/>
      <c r="P135" s="192"/>
      <c r="AB135" s="192"/>
      <c r="AC135" s="192"/>
    </row>
  </sheetData>
  <mergeCells count="2">
    <mergeCell ref="D24:H24"/>
    <mergeCell ref="J24:M24"/>
  </mergeCells>
  <conditionalFormatting sqref="D36:E95 I36:J95">
    <cfRule type="expression" dxfId="119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19.5703125" style="131" customWidth="1"/>
    <col min="18" max="18" width="12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L1" s="148"/>
    </row>
    <row r="2" spans="1:18" ht="15.75" x14ac:dyDescent="0.25">
      <c r="A2" s="44" t="s">
        <v>549</v>
      </c>
      <c r="L2" s="148"/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369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338" t="s">
        <v>305</v>
      </c>
      <c r="R6" s="295" t="s">
        <v>304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339" t="s">
        <v>306</v>
      </c>
      <c r="R7" s="235" t="s">
        <v>312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  <c r="Q8" s="340" t="s">
        <v>458</v>
      </c>
      <c r="R8" s="296" t="s">
        <v>311</v>
      </c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4" spans="1:29" s="441" customFormat="1" ht="14.25" x14ac:dyDescent="0.2">
      <c r="B24" s="30"/>
      <c r="C24" s="30"/>
      <c r="D24" s="566" t="s">
        <v>48</v>
      </c>
      <c r="E24" s="566"/>
      <c r="F24" s="566"/>
      <c r="G24" s="566"/>
      <c r="H24" s="566"/>
      <c r="I24" s="32"/>
      <c r="J24" s="566" t="s">
        <v>310</v>
      </c>
      <c r="K24" s="566"/>
      <c r="L24" s="566"/>
      <c r="M24" s="566"/>
      <c r="O24" s="192"/>
      <c r="P24" s="192"/>
      <c r="AB24" s="192"/>
      <c r="AC24" s="192"/>
    </row>
    <row r="25" spans="1:29" s="441" customFormat="1" ht="14.25" x14ac:dyDescent="0.2">
      <c r="B25" s="77"/>
      <c r="C25" s="77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  <c r="O25" s="192"/>
      <c r="P25" s="192"/>
      <c r="AB25" s="192"/>
      <c r="AC25" s="192"/>
    </row>
    <row r="26" spans="1:29" s="441" customFormat="1" ht="14.25" x14ac:dyDescent="0.2">
      <c r="C26" s="142" t="s">
        <v>305</v>
      </c>
      <c r="D26" s="152">
        <v>1.0414935064999999</v>
      </c>
      <c r="E26" s="431">
        <v>1.2893022774285714</v>
      </c>
      <c r="F26" s="431">
        <v>1.6950221155714287</v>
      </c>
      <c r="G26" s="431">
        <v>1.551286373047619</v>
      </c>
      <c r="H26" s="431">
        <v>1.4761904761904763</v>
      </c>
      <c r="I26" s="432"/>
      <c r="J26" s="29">
        <f t="shared" ref="J26:M30" si="0">E26-D26</f>
        <v>0.24780877092857145</v>
      </c>
      <c r="K26" s="29">
        <f t="shared" si="0"/>
        <v>0.40571983814285728</v>
      </c>
      <c r="L26" s="29">
        <f t="shared" si="0"/>
        <v>-0.14373574252380972</v>
      </c>
      <c r="M26" s="29">
        <f t="shared" si="0"/>
        <v>-7.5095896857142685E-2</v>
      </c>
      <c r="O26" s="192"/>
      <c r="P26" s="192"/>
      <c r="AB26" s="192"/>
      <c r="AC26" s="192"/>
    </row>
    <row r="27" spans="1:29" s="441" customFormat="1" ht="14.25" x14ac:dyDescent="0.2">
      <c r="C27" s="142" t="s">
        <v>308</v>
      </c>
      <c r="D27" s="431">
        <f>+D29-D26</f>
        <v>0.33699180710000021</v>
      </c>
      <c r="E27" s="431">
        <f t="shared" ref="E27:H27" si="1">+E29-E26</f>
        <v>0.40020994097142859</v>
      </c>
      <c r="F27" s="431">
        <f t="shared" si="1"/>
        <v>0.43812522842857105</v>
      </c>
      <c r="G27" s="431">
        <f t="shared" si="1"/>
        <v>0.48164476465238093</v>
      </c>
      <c r="H27" s="431">
        <f t="shared" si="1"/>
        <v>0.65787608690952348</v>
      </c>
      <c r="I27" s="432"/>
      <c r="J27" s="29">
        <f t="shared" si="0"/>
        <v>6.3218133871428384E-2</v>
      </c>
      <c r="K27" s="29">
        <f t="shared" si="0"/>
        <v>3.7915287457142455E-2</v>
      </c>
      <c r="L27" s="29">
        <f t="shared" si="0"/>
        <v>4.3519536223809885E-2</v>
      </c>
      <c r="M27" s="29">
        <f t="shared" si="0"/>
        <v>0.17623132225714255</v>
      </c>
      <c r="O27" s="192"/>
      <c r="P27" s="192"/>
      <c r="AB27" s="192"/>
      <c r="AC27" s="192"/>
    </row>
    <row r="28" spans="1:29" s="441" customFormat="1" ht="14.25" x14ac:dyDescent="0.2">
      <c r="C28" s="151" t="s">
        <v>309</v>
      </c>
      <c r="D28" s="433">
        <f>+D30-D29</f>
        <v>0.93190226199999993</v>
      </c>
      <c r="E28" s="433">
        <f t="shared" ref="E28:H28" si="2">+E30-E29</f>
        <v>0.96496272810000017</v>
      </c>
      <c r="F28" s="433">
        <f t="shared" si="2"/>
        <v>1.0502478757999998</v>
      </c>
      <c r="G28" s="433">
        <f t="shared" si="2"/>
        <v>1.0427995974999997</v>
      </c>
      <c r="H28" s="433">
        <f t="shared" si="2"/>
        <v>1.0242719927000001</v>
      </c>
      <c r="I28" s="434"/>
      <c r="J28" s="435">
        <f t="shared" si="0"/>
        <v>3.3060466100000241E-2</v>
      </c>
      <c r="K28" s="435">
        <f t="shared" si="0"/>
        <v>8.5285147699999619E-2</v>
      </c>
      <c r="L28" s="435">
        <f t="shared" si="0"/>
        <v>-7.4482783000000552E-3</v>
      </c>
      <c r="M28" s="435">
        <f t="shared" si="0"/>
        <v>-1.8527604799999597E-2</v>
      </c>
      <c r="O28" s="192"/>
      <c r="P28" s="192"/>
      <c r="AB28" s="192"/>
      <c r="AC28" s="192"/>
    </row>
    <row r="29" spans="1:29" s="441" customFormat="1" ht="14.25" x14ac:dyDescent="0.2">
      <c r="C29" s="142" t="s">
        <v>472</v>
      </c>
      <c r="D29" s="431">
        <v>1.3784853136000002</v>
      </c>
      <c r="E29" s="431">
        <v>1.6895122184</v>
      </c>
      <c r="F29" s="431">
        <v>2.1331473439999997</v>
      </c>
      <c r="G29" s="431">
        <v>2.0329311376999999</v>
      </c>
      <c r="H29" s="431">
        <v>2.1340665630999998</v>
      </c>
      <c r="I29" s="432"/>
      <c r="J29" s="29">
        <f t="shared" si="0"/>
        <v>0.31102690479999984</v>
      </c>
      <c r="K29" s="29">
        <f t="shared" si="0"/>
        <v>0.44363512559999974</v>
      </c>
      <c r="L29" s="29">
        <f t="shared" si="0"/>
        <v>-0.10021620629999983</v>
      </c>
      <c r="M29" s="29">
        <f t="shared" si="0"/>
        <v>0.10113542539999987</v>
      </c>
      <c r="O29" s="192"/>
      <c r="P29" s="192"/>
      <c r="AB29" s="192"/>
      <c r="AC29" s="192"/>
    </row>
    <row r="30" spans="1:29" s="441" customFormat="1" ht="14.25" x14ac:dyDescent="0.2">
      <c r="C30" s="458" t="s">
        <v>458</v>
      </c>
      <c r="D30" s="433">
        <v>2.3103875756000001</v>
      </c>
      <c r="E30" s="433">
        <v>2.6544749465000002</v>
      </c>
      <c r="F30" s="433">
        <v>3.1833952197999995</v>
      </c>
      <c r="G30" s="433">
        <v>3.0757307351999996</v>
      </c>
      <c r="H30" s="433">
        <v>3.1583385557999999</v>
      </c>
      <c r="I30" s="437"/>
      <c r="J30" s="67">
        <f t="shared" si="0"/>
        <v>0.34408737090000008</v>
      </c>
      <c r="K30" s="67">
        <f t="shared" si="0"/>
        <v>0.52892027329999936</v>
      </c>
      <c r="L30" s="67">
        <f t="shared" si="0"/>
        <v>-0.10766448459999989</v>
      </c>
      <c r="M30" s="67">
        <f t="shared" si="0"/>
        <v>8.260782060000027E-2</v>
      </c>
      <c r="O30" s="192"/>
      <c r="P30" s="192"/>
      <c r="AB30" s="192"/>
      <c r="AC30" s="192"/>
    </row>
    <row r="31" spans="1:29" s="441" customFormat="1" ht="14.2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0.34408737090000008</v>
      </c>
      <c r="K31" s="29">
        <f t="shared" ref="K31:M31" si="3">+SUM(K26:K28)</f>
        <v>0.52892027329999936</v>
      </c>
      <c r="L31" s="29">
        <f t="shared" si="3"/>
        <v>-0.10766448459999989</v>
      </c>
      <c r="M31" s="29">
        <f t="shared" si="3"/>
        <v>8.260782060000027E-2</v>
      </c>
      <c r="O31" s="192"/>
      <c r="P31" s="192"/>
      <c r="AB31" s="192"/>
      <c r="AC31" s="192"/>
    </row>
    <row r="32" spans="1:29" s="441" customFormat="1" ht="14.25" x14ac:dyDescent="0.2">
      <c r="B32" s="367" t="s">
        <v>551</v>
      </c>
      <c r="C32" s="30"/>
      <c r="D32" s="30"/>
      <c r="E32" s="459"/>
      <c r="F32" s="30"/>
      <c r="G32" s="30"/>
      <c r="H32" s="30"/>
      <c r="I32" s="30"/>
      <c r="J32" s="459"/>
      <c r="K32" s="460"/>
      <c r="L32" s="460"/>
      <c r="M32" s="460"/>
      <c r="O32" s="192"/>
      <c r="P32" s="192"/>
      <c r="AB32" s="192"/>
      <c r="AC32" s="192"/>
    </row>
    <row r="33" spans="2:29" s="441" customFormat="1" ht="14.25" x14ac:dyDescent="0.2">
      <c r="O33" s="192"/>
      <c r="P33" s="192"/>
      <c r="AB33" s="192"/>
      <c r="AC33" s="192"/>
    </row>
    <row r="34" spans="2:29" s="441" customFormat="1" ht="14.25" x14ac:dyDescent="0.2">
      <c r="O34" s="192"/>
      <c r="P34" s="192"/>
      <c r="AB34" s="192"/>
      <c r="AC34" s="192"/>
    </row>
    <row r="35" spans="2:29" s="441" customFormat="1" ht="14.25" x14ac:dyDescent="0.2">
      <c r="D35" s="439" t="s">
        <v>538</v>
      </c>
      <c r="E35" s="438" t="s">
        <v>485</v>
      </c>
      <c r="F35" s="438" t="s">
        <v>539</v>
      </c>
      <c r="G35" s="438" t="s">
        <v>498</v>
      </c>
      <c r="H35" s="438"/>
      <c r="I35" s="439" t="s">
        <v>534</v>
      </c>
      <c r="J35" s="438" t="s">
        <v>486</v>
      </c>
      <c r="K35" s="438" t="s">
        <v>535</v>
      </c>
      <c r="L35" s="438" t="s">
        <v>498</v>
      </c>
      <c r="O35" s="192"/>
      <c r="P35" s="192"/>
      <c r="AB35" s="192"/>
      <c r="AC35" s="192"/>
    </row>
    <row r="36" spans="2:29" s="441" customFormat="1" ht="14.25" x14ac:dyDescent="0.2">
      <c r="B36" s="441">
        <f t="shared" ref="B36:B87" si="4">YEAR(C36)</f>
        <v>2016</v>
      </c>
      <c r="C36" s="442">
        <v>42370</v>
      </c>
      <c r="D36" s="443">
        <v>2.1427499999999999</v>
      </c>
      <c r="E36" s="141" t="e">
        <v>#N/A</v>
      </c>
      <c r="F36" s="444"/>
      <c r="G36" s="444">
        <v>2.1427499999999999</v>
      </c>
      <c r="H36" s="445"/>
      <c r="I36" s="443">
        <v>0.73095238095238091</v>
      </c>
      <c r="J36" s="141" t="e">
        <v>#N/A</v>
      </c>
      <c r="K36" s="444"/>
      <c r="L36" s="444">
        <v>0.73095238095238091</v>
      </c>
      <c r="M36" s="445"/>
      <c r="O36" s="192"/>
      <c r="P36" s="192"/>
      <c r="AB36" s="192"/>
      <c r="AC36" s="192"/>
    </row>
    <row r="37" spans="2:29" s="441" customFormat="1" ht="14.25" x14ac:dyDescent="0.2">
      <c r="B37" s="441">
        <f t="shared" si="4"/>
        <v>2016</v>
      </c>
      <c r="C37" s="442">
        <v>42401</v>
      </c>
      <c r="D37" s="443">
        <v>1.9982</v>
      </c>
      <c r="E37" s="141" t="e">
        <v>#N/A</v>
      </c>
      <c r="F37" s="444">
        <f t="shared" ref="F37:F46" si="5">AVERAGEIF($B$36:$B$95,B37,$G$36:$G$95)</f>
        <v>2.3059833333333337</v>
      </c>
      <c r="G37" s="444">
        <v>1.9982</v>
      </c>
      <c r="H37" s="445"/>
      <c r="I37" s="443">
        <v>0.76623809523809527</v>
      </c>
      <c r="J37" s="141" t="e">
        <v>#N/A</v>
      </c>
      <c r="K37" s="444">
        <f t="shared" ref="K37" si="6">AVERAGEIF($B$36:$B$95,B37,$L$36:$L$95)</f>
        <v>1.0368492063492065</v>
      </c>
      <c r="L37" s="444">
        <v>0.76623809523809527</v>
      </c>
      <c r="M37" s="445"/>
      <c r="O37" s="192"/>
      <c r="P37" s="192"/>
      <c r="AB37" s="192"/>
      <c r="AC37" s="192"/>
    </row>
    <row r="38" spans="2:29" s="441" customFormat="1" ht="14.25" x14ac:dyDescent="0.2">
      <c r="B38" s="441">
        <f t="shared" si="4"/>
        <v>2016</v>
      </c>
      <c r="C38" s="442">
        <v>42430</v>
      </c>
      <c r="D38" s="443">
        <v>2.09</v>
      </c>
      <c r="E38" s="141" t="e">
        <v>#N/A</v>
      </c>
      <c r="F38" s="444">
        <f t="shared" si="5"/>
        <v>2.3059833333333337</v>
      </c>
      <c r="G38" s="444">
        <v>2.09</v>
      </c>
      <c r="H38" s="445"/>
      <c r="I38" s="443">
        <v>0.90976190476190477</v>
      </c>
      <c r="J38" s="141" t="e">
        <v>#N/A</v>
      </c>
      <c r="K38" s="444">
        <f t="shared" ref="K38:K46" si="7">AVERAGEIF($B$36:$B$95,B38,$L$36:$L$95)</f>
        <v>1.0368492063492065</v>
      </c>
      <c r="L38" s="444">
        <v>0.90976190476190477</v>
      </c>
      <c r="M38" s="445"/>
      <c r="O38" s="192"/>
      <c r="P38" s="192"/>
      <c r="AB38" s="192"/>
      <c r="AC38" s="192"/>
    </row>
    <row r="39" spans="2:29" s="441" customFormat="1" ht="14.25" x14ac:dyDescent="0.2">
      <c r="B39" s="441">
        <f t="shared" si="4"/>
        <v>2016</v>
      </c>
      <c r="C39" s="442">
        <v>42461</v>
      </c>
      <c r="D39" s="443">
        <v>2.1515</v>
      </c>
      <c r="E39" s="141" t="e">
        <v>#N/A</v>
      </c>
      <c r="F39" s="444">
        <f t="shared" si="5"/>
        <v>2.3059833333333337</v>
      </c>
      <c r="G39" s="444">
        <v>2.1515</v>
      </c>
      <c r="H39" s="445"/>
      <c r="I39" s="443">
        <v>0.99007142857142849</v>
      </c>
      <c r="J39" s="141" t="e">
        <v>#N/A</v>
      </c>
      <c r="K39" s="444">
        <f t="shared" si="7"/>
        <v>1.0368492063492065</v>
      </c>
      <c r="L39" s="444">
        <v>0.99007142857142849</v>
      </c>
      <c r="M39" s="445"/>
      <c r="O39" s="192"/>
      <c r="P39" s="192"/>
      <c r="AB39" s="192"/>
      <c r="AC39" s="192"/>
    </row>
    <row r="40" spans="2:29" s="441" customFormat="1" ht="14.25" x14ac:dyDescent="0.2">
      <c r="B40" s="441">
        <f t="shared" si="4"/>
        <v>2016</v>
      </c>
      <c r="C40" s="442">
        <v>42491</v>
      </c>
      <c r="D40" s="443">
        <v>2.3146</v>
      </c>
      <c r="E40" s="141" t="e">
        <v>#N/A</v>
      </c>
      <c r="F40" s="444">
        <f t="shared" si="5"/>
        <v>2.3059833333333337</v>
      </c>
      <c r="G40" s="444">
        <v>2.3146</v>
      </c>
      <c r="H40" s="445"/>
      <c r="I40" s="443">
        <v>1.1129047619047618</v>
      </c>
      <c r="J40" s="141" t="e">
        <v>#N/A</v>
      </c>
      <c r="K40" s="444">
        <f t="shared" si="7"/>
        <v>1.0368492063492065</v>
      </c>
      <c r="L40" s="444">
        <v>1.1129047619047618</v>
      </c>
      <c r="M40" s="445"/>
      <c r="O40" s="192"/>
      <c r="P40" s="192"/>
      <c r="AB40" s="192"/>
      <c r="AC40" s="192"/>
    </row>
    <row r="41" spans="2:29" s="441" customFormat="1" ht="14.25" x14ac:dyDescent="0.2">
      <c r="B41" s="441">
        <f t="shared" si="4"/>
        <v>2016</v>
      </c>
      <c r="C41" s="442">
        <v>42522</v>
      </c>
      <c r="D41" s="443">
        <v>2.4224999999999999</v>
      </c>
      <c r="E41" s="141" t="e">
        <v>#N/A</v>
      </c>
      <c r="F41" s="444">
        <f t="shared" si="5"/>
        <v>2.3059833333333337</v>
      </c>
      <c r="G41" s="444">
        <v>2.4224999999999999</v>
      </c>
      <c r="H41" s="445"/>
      <c r="I41" s="443">
        <v>1.1487380952380952</v>
      </c>
      <c r="J41" s="141" t="e">
        <v>#N/A</v>
      </c>
      <c r="K41" s="444">
        <f t="shared" si="7"/>
        <v>1.0368492063492065</v>
      </c>
      <c r="L41" s="444">
        <v>1.1487380952380952</v>
      </c>
      <c r="M41" s="445"/>
      <c r="O41" s="192"/>
      <c r="P41" s="192"/>
      <c r="AB41" s="192"/>
      <c r="AC41" s="192"/>
    </row>
    <row r="42" spans="2:29" s="441" customFormat="1" ht="14.25" x14ac:dyDescent="0.2">
      <c r="B42" s="441">
        <f t="shared" si="4"/>
        <v>2016</v>
      </c>
      <c r="C42" s="442">
        <v>42552</v>
      </c>
      <c r="D42" s="443">
        <v>2.4045000000000001</v>
      </c>
      <c r="E42" s="141" t="e">
        <v>#N/A</v>
      </c>
      <c r="F42" s="444">
        <f t="shared" si="5"/>
        <v>2.3059833333333337</v>
      </c>
      <c r="G42" s="444">
        <v>2.4045000000000001</v>
      </c>
      <c r="H42" s="445"/>
      <c r="I42" s="443">
        <v>1.0702857142857143</v>
      </c>
      <c r="J42" s="141" t="e">
        <v>#N/A</v>
      </c>
      <c r="K42" s="444">
        <f t="shared" si="7"/>
        <v>1.0368492063492065</v>
      </c>
      <c r="L42" s="444">
        <v>1.0702857142857143</v>
      </c>
      <c r="M42" s="445"/>
      <c r="O42" s="192"/>
      <c r="P42" s="192"/>
      <c r="AB42" s="192"/>
      <c r="AC42" s="192"/>
    </row>
    <row r="43" spans="2:29" s="441" customFormat="1" ht="14.25" x14ac:dyDescent="0.2">
      <c r="B43" s="441">
        <f t="shared" si="4"/>
        <v>2016</v>
      </c>
      <c r="C43" s="442">
        <v>42583</v>
      </c>
      <c r="D43" s="443">
        <v>2.3506</v>
      </c>
      <c r="E43" s="141" t="e">
        <v>#N/A</v>
      </c>
      <c r="F43" s="444">
        <f t="shared" si="5"/>
        <v>2.3059833333333337</v>
      </c>
      <c r="G43" s="444">
        <v>2.3506</v>
      </c>
      <c r="H43" s="445"/>
      <c r="I43" s="443">
        <v>1.0915000000000001</v>
      </c>
      <c r="J43" s="141" t="e">
        <v>#N/A</v>
      </c>
      <c r="K43" s="444">
        <f t="shared" si="7"/>
        <v>1.0368492063492065</v>
      </c>
      <c r="L43" s="444">
        <v>1.0915000000000001</v>
      </c>
      <c r="M43" s="445"/>
      <c r="O43" s="192"/>
      <c r="P43" s="192"/>
      <c r="AB43" s="192"/>
      <c r="AC43" s="192"/>
    </row>
    <row r="44" spans="2:29" s="441" customFormat="1" ht="14.25" x14ac:dyDescent="0.2">
      <c r="B44" s="441">
        <f t="shared" si="4"/>
        <v>2016</v>
      </c>
      <c r="C44" s="442">
        <v>42614</v>
      </c>
      <c r="D44" s="443">
        <v>2.39425</v>
      </c>
      <c r="E44" s="141" t="e">
        <v>#N/A</v>
      </c>
      <c r="F44" s="444">
        <f t="shared" si="5"/>
        <v>2.3059833333333337</v>
      </c>
      <c r="G44" s="444">
        <v>2.39425</v>
      </c>
      <c r="H44" s="445"/>
      <c r="I44" s="443">
        <v>1.1087619047619046</v>
      </c>
      <c r="J44" s="141" t="e">
        <v>#N/A</v>
      </c>
      <c r="K44" s="444">
        <f t="shared" si="7"/>
        <v>1.0368492063492065</v>
      </c>
      <c r="L44" s="444">
        <v>1.1087619047619046</v>
      </c>
      <c r="M44" s="445"/>
      <c r="O44" s="192"/>
      <c r="P44" s="192"/>
      <c r="AB44" s="192"/>
      <c r="AC44" s="192"/>
    </row>
    <row r="45" spans="2:29" s="441" customFormat="1" ht="14.25" x14ac:dyDescent="0.2">
      <c r="B45" s="441">
        <f t="shared" si="4"/>
        <v>2016</v>
      </c>
      <c r="C45" s="442">
        <v>42644</v>
      </c>
      <c r="D45" s="443">
        <v>2.4544000000000001</v>
      </c>
      <c r="E45" s="141" t="e">
        <v>#N/A</v>
      </c>
      <c r="F45" s="444">
        <f t="shared" si="5"/>
        <v>2.3059833333333337</v>
      </c>
      <c r="G45" s="444">
        <v>2.4544000000000001</v>
      </c>
      <c r="H45" s="445"/>
      <c r="I45" s="443">
        <v>1.179095238095238</v>
      </c>
      <c r="J45" s="141" t="e">
        <v>#N/A</v>
      </c>
      <c r="K45" s="444">
        <f t="shared" si="7"/>
        <v>1.0368492063492065</v>
      </c>
      <c r="L45" s="444">
        <v>1.179095238095238</v>
      </c>
      <c r="M45" s="445"/>
      <c r="O45" s="192"/>
      <c r="P45" s="192"/>
      <c r="AB45" s="192"/>
      <c r="AC45" s="192"/>
    </row>
    <row r="46" spans="2:29" s="441" customFormat="1" ht="14.25" x14ac:dyDescent="0.2">
      <c r="B46" s="441">
        <f t="shared" si="4"/>
        <v>2016</v>
      </c>
      <c r="C46" s="442">
        <v>42675</v>
      </c>
      <c r="D46" s="443">
        <v>2.4384999999999999</v>
      </c>
      <c r="E46" s="141" t="e">
        <v>#N/A</v>
      </c>
      <c r="F46" s="444">
        <f t="shared" si="5"/>
        <v>2.3059833333333337</v>
      </c>
      <c r="G46" s="444">
        <v>2.4384999999999999</v>
      </c>
      <c r="H46" s="445"/>
      <c r="I46" s="443">
        <v>1.0650952380952381</v>
      </c>
      <c r="J46" s="141" t="e">
        <v>#N/A</v>
      </c>
      <c r="K46" s="444">
        <f t="shared" si="7"/>
        <v>1.0368492063492065</v>
      </c>
      <c r="L46" s="444">
        <v>1.0650952380952381</v>
      </c>
      <c r="M46" s="445"/>
      <c r="O46" s="192"/>
      <c r="P46" s="192"/>
      <c r="AB46" s="192"/>
      <c r="AC46" s="192"/>
    </row>
    <row r="47" spans="2:29" s="441" customFormat="1" ht="14.25" x14ac:dyDescent="0.2">
      <c r="B47" s="441">
        <f t="shared" si="4"/>
        <v>2016</v>
      </c>
      <c r="C47" s="442">
        <v>42705</v>
      </c>
      <c r="D47" s="443">
        <v>2.5099999999999998</v>
      </c>
      <c r="E47" s="141" t="e">
        <v>#N/A</v>
      </c>
      <c r="F47" s="444"/>
      <c r="G47" s="444">
        <v>2.5099999999999998</v>
      </c>
      <c r="H47" s="445"/>
      <c r="I47" s="443">
        <v>1.2687857142857144</v>
      </c>
      <c r="J47" s="141" t="e">
        <v>#N/A</v>
      </c>
      <c r="K47" s="444"/>
      <c r="L47" s="444">
        <v>1.2687857142857144</v>
      </c>
      <c r="M47" s="445"/>
      <c r="O47" s="192"/>
      <c r="P47" s="192"/>
      <c r="AB47" s="192"/>
      <c r="AC47" s="192"/>
    </row>
    <row r="48" spans="2:29" s="441" customFormat="1" ht="14.25" x14ac:dyDescent="0.2">
      <c r="B48" s="441">
        <f t="shared" si="4"/>
        <v>2017</v>
      </c>
      <c r="C48" s="442">
        <v>42736</v>
      </c>
      <c r="D48" s="443">
        <v>2.5798000000000001</v>
      </c>
      <c r="E48" s="141" t="e">
        <v>#N/A</v>
      </c>
      <c r="F48" s="444"/>
      <c r="G48" s="444">
        <v>2.5798000000000001</v>
      </c>
      <c r="H48" s="445"/>
      <c r="I48" s="443">
        <v>1.2994523809523808</v>
      </c>
      <c r="J48" s="141" t="e">
        <v>#N/A</v>
      </c>
      <c r="K48" s="444"/>
      <c r="L48" s="444">
        <v>1.2994523809523808</v>
      </c>
      <c r="M48" s="445"/>
      <c r="O48" s="192"/>
      <c r="P48" s="192"/>
      <c r="AB48" s="192"/>
      <c r="AC48" s="192"/>
    </row>
    <row r="49" spans="2:29" s="441" customFormat="1" ht="14.25" x14ac:dyDescent="0.2">
      <c r="B49" s="441">
        <f t="shared" si="4"/>
        <v>2017</v>
      </c>
      <c r="C49" s="442">
        <v>42767</v>
      </c>
      <c r="D49" s="443">
        <v>2.5680000000000001</v>
      </c>
      <c r="E49" s="141" t="e">
        <v>#N/A</v>
      </c>
      <c r="F49" s="444">
        <f t="shared" ref="F49:F58" si="8">AVERAGEIF($B$36:$B$95,B49,$G$36:$G$95)</f>
        <v>2.6535666666666664</v>
      </c>
      <c r="G49" s="444">
        <v>2.5680000000000001</v>
      </c>
      <c r="H49" s="445"/>
      <c r="I49" s="443">
        <v>1.3064285714285713</v>
      </c>
      <c r="J49" s="141" t="e">
        <v>#N/A</v>
      </c>
      <c r="K49" s="444">
        <f t="shared" ref="K49" si="9">AVERAGEIF($B$36:$B$95,B49,$L$36:$L$95)</f>
        <v>1.2916091269841272</v>
      </c>
      <c r="L49" s="444">
        <v>1.3064285714285713</v>
      </c>
      <c r="M49" s="445"/>
      <c r="O49" s="192"/>
      <c r="P49" s="192"/>
      <c r="AB49" s="192"/>
      <c r="AC49" s="192"/>
    </row>
    <row r="50" spans="2:29" s="441" customFormat="1" ht="14.25" x14ac:dyDescent="0.2">
      <c r="B50" s="441">
        <f t="shared" si="4"/>
        <v>2017</v>
      </c>
      <c r="C50" s="442">
        <v>42795</v>
      </c>
      <c r="D50" s="443">
        <v>2.5535000000000001</v>
      </c>
      <c r="E50" s="141" t="e">
        <v>#N/A</v>
      </c>
      <c r="F50" s="444">
        <f t="shared" si="8"/>
        <v>2.6535666666666664</v>
      </c>
      <c r="G50" s="444">
        <v>2.5535000000000001</v>
      </c>
      <c r="H50" s="445"/>
      <c r="I50" s="443">
        <v>1.2283095238095239</v>
      </c>
      <c r="J50" s="141" t="e">
        <v>#N/A</v>
      </c>
      <c r="K50" s="444">
        <f t="shared" ref="K50:K58" si="10">AVERAGEIF($B$36:$B$95,B50,$L$36:$L$95)</f>
        <v>1.2916091269841272</v>
      </c>
      <c r="L50" s="444">
        <v>1.2283095238095239</v>
      </c>
      <c r="M50" s="445"/>
      <c r="O50" s="192"/>
      <c r="P50" s="192"/>
      <c r="AB50" s="192"/>
      <c r="AC50" s="192"/>
    </row>
    <row r="51" spans="2:29" s="441" customFormat="1" ht="14.25" x14ac:dyDescent="0.2">
      <c r="B51" s="441">
        <f t="shared" si="4"/>
        <v>2017</v>
      </c>
      <c r="C51" s="442">
        <v>42826</v>
      </c>
      <c r="D51" s="443">
        <v>2.5825</v>
      </c>
      <c r="E51" s="141" t="e">
        <v>#N/A</v>
      </c>
      <c r="F51" s="444">
        <f t="shared" si="8"/>
        <v>2.6535666666666664</v>
      </c>
      <c r="G51" s="444">
        <v>2.5825</v>
      </c>
      <c r="H51" s="445"/>
      <c r="I51" s="443">
        <v>1.2454285714285713</v>
      </c>
      <c r="J51" s="141" t="e">
        <v>#N/A</v>
      </c>
      <c r="K51" s="444">
        <f t="shared" si="10"/>
        <v>1.2916091269841272</v>
      </c>
      <c r="L51" s="444">
        <v>1.2454285714285713</v>
      </c>
      <c r="M51" s="445"/>
      <c r="O51" s="192"/>
      <c r="P51" s="192"/>
      <c r="AB51" s="192"/>
      <c r="AC51" s="192"/>
    </row>
    <row r="52" spans="2:29" s="441" customFormat="1" ht="14.25" x14ac:dyDescent="0.2">
      <c r="B52" s="441">
        <f t="shared" si="4"/>
        <v>2017</v>
      </c>
      <c r="C52" s="442">
        <v>42856</v>
      </c>
      <c r="D52" s="443">
        <v>2.5604</v>
      </c>
      <c r="E52" s="141" t="e">
        <v>#N/A</v>
      </c>
      <c r="F52" s="444">
        <f t="shared" si="8"/>
        <v>2.6535666666666664</v>
      </c>
      <c r="G52" s="444">
        <v>2.5604</v>
      </c>
      <c r="H52" s="445"/>
      <c r="I52" s="443">
        <v>1.1982619047619048</v>
      </c>
      <c r="J52" s="141" t="e">
        <v>#N/A</v>
      </c>
      <c r="K52" s="444">
        <f t="shared" si="10"/>
        <v>1.2916091269841272</v>
      </c>
      <c r="L52" s="444">
        <v>1.1982619047619048</v>
      </c>
      <c r="M52" s="445"/>
      <c r="O52" s="192"/>
      <c r="P52" s="192"/>
      <c r="AB52" s="192"/>
      <c r="AC52" s="192"/>
    </row>
    <row r="53" spans="2:29" s="441" customFormat="1" ht="14.25" x14ac:dyDescent="0.2">
      <c r="B53" s="441">
        <f t="shared" si="4"/>
        <v>2017</v>
      </c>
      <c r="C53" s="442">
        <v>42887</v>
      </c>
      <c r="D53" s="443">
        <v>2.5105</v>
      </c>
      <c r="E53" s="141" t="e">
        <v>#N/A</v>
      </c>
      <c r="F53" s="444">
        <f t="shared" si="8"/>
        <v>2.6535666666666664</v>
      </c>
      <c r="G53" s="444">
        <v>2.5105</v>
      </c>
      <c r="H53" s="445"/>
      <c r="I53" s="443">
        <v>1.1040000000000001</v>
      </c>
      <c r="J53" s="141" t="e">
        <v>#N/A</v>
      </c>
      <c r="K53" s="444">
        <f t="shared" si="10"/>
        <v>1.2916091269841272</v>
      </c>
      <c r="L53" s="444">
        <v>1.1040000000000001</v>
      </c>
      <c r="M53" s="445"/>
      <c r="O53" s="192"/>
      <c r="P53" s="192"/>
      <c r="AB53" s="192"/>
      <c r="AC53" s="192"/>
    </row>
    <row r="54" spans="2:29" s="441" customFormat="1" ht="14.25" x14ac:dyDescent="0.2">
      <c r="B54" s="441">
        <f t="shared" si="4"/>
        <v>2017</v>
      </c>
      <c r="C54" s="442">
        <v>42917</v>
      </c>
      <c r="D54" s="443">
        <v>2.4964</v>
      </c>
      <c r="E54" s="141" t="e">
        <v>#N/A</v>
      </c>
      <c r="F54" s="444">
        <f t="shared" si="8"/>
        <v>2.6535666666666664</v>
      </c>
      <c r="G54" s="444">
        <v>2.4964</v>
      </c>
      <c r="H54" s="445"/>
      <c r="I54" s="443">
        <v>1.1542619047619047</v>
      </c>
      <c r="J54" s="141" t="e">
        <v>#N/A</v>
      </c>
      <c r="K54" s="444">
        <f t="shared" si="10"/>
        <v>1.2916091269841272</v>
      </c>
      <c r="L54" s="444">
        <v>1.1542619047619047</v>
      </c>
      <c r="M54" s="445"/>
      <c r="O54" s="192"/>
      <c r="P54" s="192"/>
      <c r="AB54" s="192"/>
      <c r="AC54" s="192"/>
    </row>
    <row r="55" spans="2:29" s="441" customFormat="1" ht="14.25" x14ac:dyDescent="0.2">
      <c r="B55" s="441">
        <f t="shared" si="4"/>
        <v>2017</v>
      </c>
      <c r="C55" s="442">
        <v>42948</v>
      </c>
      <c r="D55" s="443">
        <v>2.5950000000000002</v>
      </c>
      <c r="E55" s="141" t="e">
        <v>#N/A</v>
      </c>
      <c r="F55" s="444">
        <f t="shared" si="8"/>
        <v>2.6535666666666664</v>
      </c>
      <c r="G55" s="444">
        <v>2.5950000000000002</v>
      </c>
      <c r="H55" s="445"/>
      <c r="I55" s="443">
        <v>1.2310476190476192</v>
      </c>
      <c r="J55" s="141" t="e">
        <v>#N/A</v>
      </c>
      <c r="K55" s="444">
        <f t="shared" si="10"/>
        <v>1.2916091269841272</v>
      </c>
      <c r="L55" s="444">
        <v>1.2310476190476192</v>
      </c>
      <c r="M55" s="445"/>
      <c r="O55" s="192"/>
      <c r="P55" s="192"/>
      <c r="AB55" s="192"/>
      <c r="AC55" s="192"/>
    </row>
    <row r="56" spans="2:29" s="441" customFormat="1" ht="14.25" x14ac:dyDescent="0.2">
      <c r="B56" s="441">
        <f t="shared" si="4"/>
        <v>2017</v>
      </c>
      <c r="C56" s="442">
        <v>42979</v>
      </c>
      <c r="D56" s="443">
        <v>2.7847500000000003</v>
      </c>
      <c r="E56" s="141" t="e">
        <v>#N/A</v>
      </c>
      <c r="F56" s="444">
        <f t="shared" si="8"/>
        <v>2.6535666666666664</v>
      </c>
      <c r="G56" s="444">
        <v>2.7847500000000003</v>
      </c>
      <c r="H56" s="445"/>
      <c r="I56" s="443">
        <v>1.3369761904761905</v>
      </c>
      <c r="J56" s="141" t="e">
        <v>#N/A</v>
      </c>
      <c r="K56" s="444">
        <f t="shared" si="10"/>
        <v>1.2916091269841272</v>
      </c>
      <c r="L56" s="444">
        <v>1.3369761904761905</v>
      </c>
      <c r="M56" s="445"/>
      <c r="O56" s="192"/>
      <c r="P56" s="192"/>
      <c r="AB56" s="192"/>
      <c r="AC56" s="192"/>
    </row>
    <row r="57" spans="2:29" s="441" customFormat="1" ht="14.25" x14ac:dyDescent="0.2">
      <c r="B57" s="441">
        <f t="shared" si="4"/>
        <v>2017</v>
      </c>
      <c r="C57" s="442">
        <v>43009</v>
      </c>
      <c r="D57" s="443">
        <v>2.7942</v>
      </c>
      <c r="E57" s="141" t="e">
        <v>#N/A</v>
      </c>
      <c r="F57" s="444">
        <f t="shared" si="8"/>
        <v>2.6535666666666664</v>
      </c>
      <c r="G57" s="444">
        <v>2.7942</v>
      </c>
      <c r="H57" s="445"/>
      <c r="I57" s="443">
        <v>1.3692380952380954</v>
      </c>
      <c r="J57" s="141" t="e">
        <v>#N/A</v>
      </c>
      <c r="K57" s="444">
        <f t="shared" si="10"/>
        <v>1.2916091269841272</v>
      </c>
      <c r="L57" s="444">
        <v>1.3692380952380954</v>
      </c>
      <c r="M57" s="445"/>
      <c r="O57" s="192"/>
      <c r="P57" s="192"/>
      <c r="AB57" s="192"/>
      <c r="AC57" s="192"/>
    </row>
    <row r="58" spans="2:29" s="441" customFormat="1" ht="14.25" x14ac:dyDescent="0.2">
      <c r="B58" s="441">
        <f t="shared" si="4"/>
        <v>2017</v>
      </c>
      <c r="C58" s="442">
        <v>43040</v>
      </c>
      <c r="D58" s="443">
        <v>2.9087499999999999</v>
      </c>
      <c r="E58" s="141" t="e">
        <v>#N/A</v>
      </c>
      <c r="F58" s="444">
        <f t="shared" si="8"/>
        <v>2.6535666666666664</v>
      </c>
      <c r="G58" s="444">
        <v>2.9087499999999999</v>
      </c>
      <c r="H58" s="445"/>
      <c r="I58" s="443">
        <v>1.4931904761904762</v>
      </c>
      <c r="J58" s="141" t="e">
        <v>#N/A</v>
      </c>
      <c r="K58" s="444">
        <f t="shared" si="10"/>
        <v>1.2916091269841272</v>
      </c>
      <c r="L58" s="444">
        <v>1.4931904761904762</v>
      </c>
      <c r="M58" s="445"/>
      <c r="O58" s="192"/>
      <c r="P58" s="192"/>
      <c r="AB58" s="192"/>
      <c r="AC58" s="192"/>
    </row>
    <row r="59" spans="2:29" s="441" customFormat="1" ht="14.25" x14ac:dyDescent="0.2">
      <c r="B59" s="441">
        <f t="shared" si="4"/>
        <v>2017</v>
      </c>
      <c r="C59" s="442">
        <v>43070</v>
      </c>
      <c r="D59" s="443">
        <v>2.9089999999999998</v>
      </c>
      <c r="E59" s="141" t="e">
        <v>#N/A</v>
      </c>
      <c r="F59" s="444"/>
      <c r="G59" s="444">
        <v>2.9089999999999998</v>
      </c>
      <c r="H59" s="445"/>
      <c r="I59" s="443">
        <v>1.5327142857142857</v>
      </c>
      <c r="J59" s="141" t="e">
        <v>#N/A</v>
      </c>
      <c r="K59" s="444"/>
      <c r="L59" s="444">
        <v>1.5327142857142857</v>
      </c>
      <c r="M59" s="445"/>
      <c r="O59" s="192"/>
      <c r="P59" s="192"/>
      <c r="AB59" s="192"/>
      <c r="AC59" s="192"/>
    </row>
    <row r="60" spans="2:29" s="441" customFormat="1" ht="14.25" x14ac:dyDescent="0.2">
      <c r="B60" s="441">
        <f t="shared" si="4"/>
        <v>2018</v>
      </c>
      <c r="C60" s="442">
        <v>43101</v>
      </c>
      <c r="D60" s="443">
        <v>3.0183999999999997</v>
      </c>
      <c r="E60" s="141" t="e">
        <v>#N/A</v>
      </c>
      <c r="F60" s="444"/>
      <c r="G60" s="444">
        <v>3.0183999999999997</v>
      </c>
      <c r="H60" s="445"/>
      <c r="I60" s="443">
        <v>1.6446904761904761</v>
      </c>
      <c r="J60" s="141" t="e">
        <v>#N/A</v>
      </c>
      <c r="K60" s="444"/>
      <c r="L60" s="444">
        <v>1.6446904761904761</v>
      </c>
      <c r="M60" s="445"/>
      <c r="O60" s="192"/>
      <c r="P60" s="192"/>
      <c r="AB60" s="192"/>
      <c r="AC60" s="192"/>
    </row>
    <row r="61" spans="2:29" s="441" customFormat="1" ht="14.25" x14ac:dyDescent="0.2">
      <c r="B61" s="441">
        <f t="shared" si="4"/>
        <v>2018</v>
      </c>
      <c r="C61" s="442">
        <v>43132</v>
      </c>
      <c r="D61" s="443">
        <v>3.04575</v>
      </c>
      <c r="E61" s="141" t="e">
        <v>#N/A</v>
      </c>
      <c r="F61" s="444">
        <f t="shared" ref="F61:F70" si="11">AVERAGEIF($B$36:$B$95,B61,$G$36:$G$95)</f>
        <v>3.1787458333333336</v>
      </c>
      <c r="G61" s="444">
        <v>3.04575</v>
      </c>
      <c r="H61" s="445"/>
      <c r="I61" s="443">
        <v>1.5551904761904762</v>
      </c>
      <c r="J61" s="141" t="e">
        <v>#N/A</v>
      </c>
      <c r="K61" s="444">
        <f t="shared" ref="K61" si="12">AVERAGEIF($B$36:$B$95,B61,$L$36:$L$95)</f>
        <v>1.6918908730158728</v>
      </c>
      <c r="L61" s="444">
        <v>1.5551904761904762</v>
      </c>
      <c r="M61" s="445"/>
      <c r="O61" s="192"/>
      <c r="P61" s="192"/>
      <c r="AB61" s="192"/>
      <c r="AC61" s="192"/>
    </row>
    <row r="62" spans="2:29" s="441" customFormat="1" ht="14.25" x14ac:dyDescent="0.2">
      <c r="B62" s="441">
        <f t="shared" si="4"/>
        <v>2018</v>
      </c>
      <c r="C62" s="442">
        <v>43160</v>
      </c>
      <c r="D62" s="443">
        <v>2.9874999999999998</v>
      </c>
      <c r="E62" s="141" t="e">
        <v>#N/A</v>
      </c>
      <c r="F62" s="444">
        <f t="shared" si="11"/>
        <v>3.1787458333333336</v>
      </c>
      <c r="G62" s="444">
        <v>2.9874999999999998</v>
      </c>
      <c r="H62" s="445"/>
      <c r="I62" s="443">
        <v>1.5718333333333332</v>
      </c>
      <c r="J62" s="141" t="e">
        <v>#N/A</v>
      </c>
      <c r="K62" s="444">
        <f t="shared" ref="K62:K70" si="13">AVERAGEIF($B$36:$B$95,B62,$L$36:$L$95)</f>
        <v>1.6918908730158728</v>
      </c>
      <c r="L62" s="444">
        <v>1.5718333333333332</v>
      </c>
      <c r="M62" s="445"/>
      <c r="O62" s="192"/>
      <c r="P62" s="192"/>
      <c r="AB62" s="192"/>
      <c r="AC62" s="192"/>
    </row>
    <row r="63" spans="2:29" s="441" customFormat="1" ht="14.25" x14ac:dyDescent="0.2">
      <c r="B63" s="441">
        <f t="shared" si="4"/>
        <v>2018</v>
      </c>
      <c r="C63" s="442">
        <v>43191</v>
      </c>
      <c r="D63" s="443">
        <v>3.0957999999999997</v>
      </c>
      <c r="E63" s="141" t="e">
        <v>#N/A</v>
      </c>
      <c r="F63" s="446">
        <f t="shared" si="11"/>
        <v>3.1787458333333336</v>
      </c>
      <c r="G63" s="444">
        <v>3.0957999999999997</v>
      </c>
      <c r="H63" s="445"/>
      <c r="I63" s="443">
        <v>1.7168095238095238</v>
      </c>
      <c r="J63" s="141" t="e">
        <v>#N/A</v>
      </c>
      <c r="K63" s="444">
        <f t="shared" si="13"/>
        <v>1.6918908730158728</v>
      </c>
      <c r="L63" s="444">
        <v>1.7168095238095238</v>
      </c>
      <c r="M63" s="445"/>
      <c r="O63" s="192"/>
      <c r="P63" s="192"/>
      <c r="AB63" s="192"/>
      <c r="AC63" s="192"/>
    </row>
    <row r="64" spans="2:29" s="441" customFormat="1" ht="14.25" x14ac:dyDescent="0.2">
      <c r="B64" s="441">
        <f t="shared" si="4"/>
        <v>2018</v>
      </c>
      <c r="C64" s="442">
        <v>43221</v>
      </c>
      <c r="D64" s="443">
        <v>3.2437499999999999</v>
      </c>
      <c r="E64" s="141" t="e">
        <v>#N/A</v>
      </c>
      <c r="F64" s="446">
        <f t="shared" si="11"/>
        <v>3.1787458333333336</v>
      </c>
      <c r="G64" s="444">
        <v>3.2437499999999999</v>
      </c>
      <c r="H64" s="445"/>
      <c r="I64" s="443">
        <v>1.8327380952380952</v>
      </c>
      <c r="J64" s="141" t="e">
        <v>#N/A</v>
      </c>
      <c r="K64" s="444">
        <f t="shared" si="13"/>
        <v>1.6918908730158728</v>
      </c>
      <c r="L64" s="444">
        <v>1.8327380952380952</v>
      </c>
      <c r="M64" s="445"/>
      <c r="O64" s="192"/>
      <c r="P64" s="192"/>
      <c r="AB64" s="192"/>
      <c r="AC64" s="192"/>
    </row>
    <row r="65" spans="2:29" s="441" customFormat="1" ht="14.25" x14ac:dyDescent="0.2">
      <c r="B65" s="441">
        <f t="shared" si="4"/>
        <v>2018</v>
      </c>
      <c r="C65" s="442">
        <v>43252</v>
      </c>
      <c r="D65" s="443">
        <v>3.2527499999999998</v>
      </c>
      <c r="E65" s="141" t="e">
        <v>#N/A</v>
      </c>
      <c r="F65" s="446">
        <f t="shared" si="11"/>
        <v>3.1787458333333336</v>
      </c>
      <c r="G65" s="444">
        <v>3.2527499999999998</v>
      </c>
      <c r="H65" s="445"/>
      <c r="I65" s="443">
        <v>1.7715476190476191</v>
      </c>
      <c r="J65" s="141" t="e">
        <v>#N/A</v>
      </c>
      <c r="K65" s="444">
        <f t="shared" si="13"/>
        <v>1.6918908730158728</v>
      </c>
      <c r="L65" s="444">
        <v>1.7715476190476191</v>
      </c>
      <c r="M65" s="445"/>
      <c r="O65" s="192"/>
      <c r="P65" s="192"/>
      <c r="AB65" s="192"/>
      <c r="AC65" s="192"/>
    </row>
    <row r="66" spans="2:29" s="441" customFormat="1" ht="14.25" x14ac:dyDescent="0.2">
      <c r="B66" s="441">
        <f t="shared" si="4"/>
        <v>2018</v>
      </c>
      <c r="C66" s="442">
        <v>43282</v>
      </c>
      <c r="D66" s="443">
        <v>3.2327999999999997</v>
      </c>
      <c r="E66" s="141" t="e">
        <v>#N/A</v>
      </c>
      <c r="F66" s="446">
        <f t="shared" si="11"/>
        <v>3.1787458333333336</v>
      </c>
      <c r="G66" s="444">
        <v>3.2327999999999997</v>
      </c>
      <c r="H66" s="445"/>
      <c r="I66" s="443">
        <v>1.7679523809523812</v>
      </c>
      <c r="J66" s="141" t="e">
        <v>#N/A</v>
      </c>
      <c r="K66" s="444">
        <f t="shared" si="13"/>
        <v>1.6918908730158728</v>
      </c>
      <c r="L66" s="444">
        <v>1.7679523809523812</v>
      </c>
      <c r="M66" s="445"/>
      <c r="O66" s="192"/>
      <c r="P66" s="192"/>
      <c r="AB66" s="192"/>
      <c r="AC66" s="192"/>
    </row>
    <row r="67" spans="2:29" s="441" customFormat="1" ht="14.25" x14ac:dyDescent="0.2">
      <c r="B67" s="441">
        <f t="shared" si="4"/>
        <v>2018</v>
      </c>
      <c r="C67" s="442">
        <v>43313</v>
      </c>
      <c r="D67" s="443">
        <v>3.2182499999999998</v>
      </c>
      <c r="E67" s="141" t="e">
        <v>#N/A</v>
      </c>
      <c r="F67" s="446">
        <f t="shared" si="11"/>
        <v>3.1787458333333336</v>
      </c>
      <c r="G67" s="444">
        <v>3.2182499999999998</v>
      </c>
      <c r="H67" s="445"/>
      <c r="I67" s="443">
        <v>1.7268571428571431</v>
      </c>
      <c r="J67" s="141" t="e">
        <v>#N/A</v>
      </c>
      <c r="K67" s="444">
        <f t="shared" si="13"/>
        <v>1.6918908730158728</v>
      </c>
      <c r="L67" s="444">
        <v>1.7268571428571431</v>
      </c>
      <c r="M67" s="445"/>
      <c r="O67" s="192"/>
      <c r="P67" s="192"/>
      <c r="AB67" s="192"/>
      <c r="AC67" s="192"/>
    </row>
    <row r="68" spans="2:29" s="441" customFormat="1" ht="14.25" x14ac:dyDescent="0.2">
      <c r="B68" s="441">
        <f t="shared" si="4"/>
        <v>2018</v>
      </c>
      <c r="C68" s="442">
        <v>43344</v>
      </c>
      <c r="D68" s="443">
        <v>3.2622500000000003</v>
      </c>
      <c r="E68" s="141" t="e">
        <v>#N/A</v>
      </c>
      <c r="F68" s="446">
        <f t="shared" si="11"/>
        <v>3.1787458333333336</v>
      </c>
      <c r="G68" s="444">
        <v>3.2622500000000003</v>
      </c>
      <c r="H68" s="445"/>
      <c r="I68" s="443">
        <v>1.8783571428571431</v>
      </c>
      <c r="J68" s="141" t="e">
        <v>#N/A</v>
      </c>
      <c r="K68" s="444">
        <f t="shared" si="13"/>
        <v>1.6918908730158728</v>
      </c>
      <c r="L68" s="444">
        <v>1.8783571428571431</v>
      </c>
      <c r="M68" s="445"/>
      <c r="O68" s="192"/>
      <c r="P68" s="192"/>
      <c r="AB68" s="192"/>
      <c r="AC68" s="192"/>
    </row>
    <row r="69" spans="2:29" s="441" customFormat="1" ht="14.25" x14ac:dyDescent="0.2">
      <c r="B69" s="441">
        <f t="shared" si="4"/>
        <v>2018</v>
      </c>
      <c r="C69" s="442">
        <v>43374</v>
      </c>
      <c r="D69" s="443">
        <v>3.3654000000000002</v>
      </c>
      <c r="E69" s="141" t="e">
        <v>#N/A</v>
      </c>
      <c r="F69" s="446">
        <f t="shared" si="11"/>
        <v>3.1787458333333336</v>
      </c>
      <c r="G69" s="444">
        <v>3.3654000000000002</v>
      </c>
      <c r="H69" s="445"/>
      <c r="I69" s="443">
        <v>1.9293333333333333</v>
      </c>
      <c r="J69" s="141" t="e">
        <v>#N/A</v>
      </c>
      <c r="K69" s="444">
        <f t="shared" si="13"/>
        <v>1.6918908730158728</v>
      </c>
      <c r="L69" s="444">
        <v>1.9293333333333333</v>
      </c>
      <c r="M69" s="445"/>
      <c r="O69" s="192"/>
      <c r="P69" s="192"/>
      <c r="AB69" s="192"/>
      <c r="AC69" s="192"/>
    </row>
    <row r="70" spans="2:29" s="441" customFormat="1" ht="14.25" x14ac:dyDescent="0.2">
      <c r="B70" s="441">
        <f t="shared" si="4"/>
        <v>2018</v>
      </c>
      <c r="C70" s="442">
        <v>43405</v>
      </c>
      <c r="D70" s="443">
        <v>3.2995000000000001</v>
      </c>
      <c r="E70" s="141" t="e">
        <v>#N/A</v>
      </c>
      <c r="F70" s="444">
        <f t="shared" si="11"/>
        <v>3.1787458333333336</v>
      </c>
      <c r="G70" s="444">
        <v>3.2995000000000001</v>
      </c>
      <c r="H70" s="445"/>
      <c r="I70" s="443">
        <v>1.5416190476190477</v>
      </c>
      <c r="J70" s="141" t="e">
        <v>#N/A</v>
      </c>
      <c r="K70" s="444">
        <f t="shared" si="13"/>
        <v>1.6918908730158728</v>
      </c>
      <c r="L70" s="444">
        <v>1.5416190476190477</v>
      </c>
      <c r="M70" s="445"/>
      <c r="O70" s="192"/>
      <c r="P70" s="192"/>
      <c r="AB70" s="192"/>
      <c r="AC70" s="192"/>
    </row>
    <row r="71" spans="2:29" s="441" customFormat="1" ht="14.25" x14ac:dyDescent="0.2">
      <c r="B71" s="441">
        <f t="shared" si="4"/>
        <v>2018</v>
      </c>
      <c r="C71" s="442">
        <v>43435</v>
      </c>
      <c r="D71" s="443">
        <v>3.1227999999999998</v>
      </c>
      <c r="E71" s="141" t="e">
        <v>#N/A</v>
      </c>
      <c r="F71" s="444"/>
      <c r="G71" s="444">
        <v>3.1227999999999998</v>
      </c>
      <c r="H71" s="445"/>
      <c r="I71" s="443">
        <v>1.3657619047619047</v>
      </c>
      <c r="J71" s="141" t="e">
        <v>#N/A</v>
      </c>
      <c r="K71" s="444"/>
      <c r="L71" s="444">
        <v>1.3657619047619047</v>
      </c>
      <c r="M71" s="445"/>
      <c r="O71" s="192"/>
      <c r="P71" s="192"/>
      <c r="AB71" s="192"/>
      <c r="AC71" s="192"/>
    </row>
    <row r="72" spans="2:29" s="441" customFormat="1" ht="14.25" x14ac:dyDescent="0.2">
      <c r="B72" s="441">
        <f t="shared" si="4"/>
        <v>2019</v>
      </c>
      <c r="C72" s="442">
        <v>43466</v>
      </c>
      <c r="D72" s="443">
        <v>2.9797500000000001</v>
      </c>
      <c r="E72" s="141" t="e">
        <v>#N/A</v>
      </c>
      <c r="F72" s="444"/>
      <c r="G72" s="444">
        <v>2.9797500000000001</v>
      </c>
      <c r="H72" s="445"/>
      <c r="I72" s="443">
        <v>1.4145238095238095</v>
      </c>
      <c r="J72" s="141" t="e">
        <v>#N/A</v>
      </c>
      <c r="K72" s="444"/>
      <c r="L72" s="444">
        <v>1.4145238095238095</v>
      </c>
      <c r="M72" s="445"/>
      <c r="O72" s="192"/>
      <c r="P72" s="192"/>
      <c r="AB72" s="192"/>
      <c r="AC72" s="192"/>
    </row>
    <row r="73" spans="2:29" s="441" customFormat="1" ht="14.25" x14ac:dyDescent="0.2">
      <c r="B73" s="441">
        <f t="shared" si="4"/>
        <v>2019</v>
      </c>
      <c r="C73" s="442">
        <v>43497</v>
      </c>
      <c r="D73" s="443">
        <v>2.9964999999999997</v>
      </c>
      <c r="E73" s="141" t="e">
        <v>#N/A</v>
      </c>
      <c r="F73" s="444">
        <f t="shared" ref="F73:F82" si="14">AVERAGEIF($B$36:$B$95,B73,$G$36:$G$95)</f>
        <v>3.0744957500000001</v>
      </c>
      <c r="G73" s="444">
        <v>2.9964999999999997</v>
      </c>
      <c r="H73" s="445"/>
      <c r="I73" s="443">
        <v>1.5228809523809523</v>
      </c>
      <c r="J73" s="141" t="e">
        <v>#N/A</v>
      </c>
      <c r="K73" s="444">
        <f t="shared" ref="K73" si="15">AVERAGEIF($B$36:$B$95,B73,$L$36:$L$95)</f>
        <v>1.550537698412698</v>
      </c>
      <c r="L73" s="444">
        <v>1.5228809523809523</v>
      </c>
      <c r="M73" s="445"/>
      <c r="O73" s="192"/>
      <c r="P73" s="192"/>
      <c r="AB73" s="192"/>
      <c r="AC73" s="192"/>
    </row>
    <row r="74" spans="2:29" s="441" customFormat="1" ht="14.25" x14ac:dyDescent="0.2">
      <c r="B74" s="441">
        <f t="shared" si="4"/>
        <v>2019</v>
      </c>
      <c r="C74" s="442">
        <v>43525</v>
      </c>
      <c r="D74" s="443">
        <v>3.0762499999999999</v>
      </c>
      <c r="E74" s="141">
        <v>3.0762499999999999</v>
      </c>
      <c r="F74" s="444">
        <f t="shared" si="14"/>
        <v>3.0744957500000001</v>
      </c>
      <c r="G74" s="444">
        <v>3.0762499999999999</v>
      </c>
      <c r="H74" s="445"/>
      <c r="I74" s="443">
        <v>1.5738095238095238</v>
      </c>
      <c r="J74" s="141">
        <v>1.5738095238095238</v>
      </c>
      <c r="K74" s="444">
        <f t="shared" ref="K74:K82" si="16">AVERAGEIF($B$36:$B$95,B74,$L$36:$L$95)</f>
        <v>1.550537698412698</v>
      </c>
      <c r="L74" s="444">
        <v>1.5738095238095238</v>
      </c>
      <c r="M74" s="445"/>
      <c r="O74" s="192"/>
      <c r="P74" s="192"/>
      <c r="AB74" s="192"/>
      <c r="AC74" s="192"/>
    </row>
    <row r="75" spans="2:29" s="441" customFormat="1" ht="14.25" x14ac:dyDescent="0.2">
      <c r="B75" s="441">
        <f t="shared" si="4"/>
        <v>2019</v>
      </c>
      <c r="C75" s="442">
        <v>43556</v>
      </c>
      <c r="D75" s="443" t="e">
        <v>#N/A</v>
      </c>
      <c r="E75" s="141">
        <v>3.0755560000000002</v>
      </c>
      <c r="F75" s="444">
        <f t="shared" si="14"/>
        <v>3.0744957500000001</v>
      </c>
      <c r="G75" s="444">
        <v>3.0755560000000002</v>
      </c>
      <c r="H75" s="445"/>
      <c r="I75" s="443" t="e">
        <v>#N/A</v>
      </c>
      <c r="J75" s="141">
        <v>1.6428571428571428</v>
      </c>
      <c r="K75" s="444">
        <f t="shared" si="16"/>
        <v>1.550537698412698</v>
      </c>
      <c r="L75" s="444">
        <v>1.6428571428571428</v>
      </c>
      <c r="M75" s="445"/>
      <c r="O75" s="192"/>
      <c r="P75" s="192"/>
      <c r="AB75" s="192"/>
      <c r="AC75" s="192"/>
    </row>
    <row r="76" spans="2:29" s="441" customFormat="1" ht="14.25" x14ac:dyDescent="0.2">
      <c r="B76" s="441">
        <f t="shared" si="4"/>
        <v>2019</v>
      </c>
      <c r="C76" s="442">
        <v>43586</v>
      </c>
      <c r="D76" s="443" t="e">
        <v>#N/A</v>
      </c>
      <c r="E76" s="141">
        <v>3.083736</v>
      </c>
      <c r="F76" s="444">
        <f t="shared" si="14"/>
        <v>3.0744957500000001</v>
      </c>
      <c r="G76" s="444">
        <v>3.083736</v>
      </c>
      <c r="H76" s="445"/>
      <c r="I76" s="443" t="e">
        <v>#N/A</v>
      </c>
      <c r="J76" s="141">
        <v>1.6428571428571428</v>
      </c>
      <c r="K76" s="444">
        <f t="shared" si="16"/>
        <v>1.550537698412698</v>
      </c>
      <c r="L76" s="444">
        <v>1.6428571428571428</v>
      </c>
      <c r="M76" s="445"/>
      <c r="O76" s="192"/>
      <c r="P76" s="192"/>
      <c r="AB76" s="192"/>
      <c r="AC76" s="192"/>
    </row>
    <row r="77" spans="2:29" s="441" customFormat="1" ht="14.25" x14ac:dyDescent="0.2">
      <c r="B77" s="441">
        <f t="shared" si="4"/>
        <v>2019</v>
      </c>
      <c r="C77" s="442">
        <v>43617</v>
      </c>
      <c r="D77" s="443" t="e">
        <v>#N/A</v>
      </c>
      <c r="E77" s="141">
        <v>3.0902960000000004</v>
      </c>
      <c r="F77" s="444">
        <f t="shared" si="14"/>
        <v>3.0744957500000001</v>
      </c>
      <c r="G77" s="444">
        <v>3.0902960000000004</v>
      </c>
      <c r="H77" s="445"/>
      <c r="I77" s="443" t="e">
        <v>#N/A</v>
      </c>
      <c r="J77" s="141">
        <v>1.6190476190476191</v>
      </c>
      <c r="K77" s="444">
        <f t="shared" si="16"/>
        <v>1.550537698412698</v>
      </c>
      <c r="L77" s="444">
        <v>1.6190476190476191</v>
      </c>
      <c r="M77" s="445"/>
      <c r="O77" s="192"/>
      <c r="P77" s="192"/>
      <c r="AB77" s="192"/>
      <c r="AC77" s="192"/>
    </row>
    <row r="78" spans="2:29" s="441" customFormat="1" ht="14.25" x14ac:dyDescent="0.2">
      <c r="B78" s="441">
        <f t="shared" si="4"/>
        <v>2019</v>
      </c>
      <c r="C78" s="442">
        <v>43647</v>
      </c>
      <c r="D78" s="443" t="e">
        <v>#N/A</v>
      </c>
      <c r="E78" s="141">
        <v>3.1020539999999999</v>
      </c>
      <c r="F78" s="444">
        <f t="shared" si="14"/>
        <v>3.0744957500000001</v>
      </c>
      <c r="G78" s="444">
        <v>3.1020539999999999</v>
      </c>
      <c r="H78" s="445"/>
      <c r="I78" s="443" t="e">
        <v>#N/A</v>
      </c>
      <c r="J78" s="141">
        <v>1.5952380952380953</v>
      </c>
      <c r="K78" s="444">
        <f t="shared" si="16"/>
        <v>1.550537698412698</v>
      </c>
      <c r="L78" s="444">
        <v>1.5952380952380953</v>
      </c>
      <c r="M78" s="445"/>
      <c r="O78" s="192"/>
      <c r="P78" s="192"/>
      <c r="AB78" s="192"/>
      <c r="AC78" s="192"/>
    </row>
    <row r="79" spans="2:29" s="441" customFormat="1" ht="14.25" x14ac:dyDescent="0.2">
      <c r="B79" s="441">
        <f t="shared" si="4"/>
        <v>2019</v>
      </c>
      <c r="C79" s="442">
        <v>43678</v>
      </c>
      <c r="D79" s="443" t="e">
        <v>#N/A</v>
      </c>
      <c r="E79" s="141">
        <v>3.0927310000000001</v>
      </c>
      <c r="F79" s="444">
        <f t="shared" si="14"/>
        <v>3.0744957500000001</v>
      </c>
      <c r="G79" s="444">
        <v>3.0927310000000001</v>
      </c>
      <c r="H79" s="445"/>
      <c r="I79" s="443" t="e">
        <v>#N/A</v>
      </c>
      <c r="J79" s="141">
        <v>1.5714285714285714</v>
      </c>
      <c r="K79" s="444">
        <f t="shared" si="16"/>
        <v>1.550537698412698</v>
      </c>
      <c r="L79" s="444">
        <v>1.5714285714285714</v>
      </c>
      <c r="M79" s="445"/>
      <c r="O79" s="192"/>
      <c r="P79" s="192"/>
      <c r="AB79" s="192"/>
      <c r="AC79" s="192"/>
    </row>
    <row r="80" spans="2:29" s="441" customFormat="1" ht="14.25" x14ac:dyDescent="0.2">
      <c r="B80" s="441">
        <f t="shared" si="4"/>
        <v>2019</v>
      </c>
      <c r="C80" s="442">
        <v>43709</v>
      </c>
      <c r="D80" s="443" t="e">
        <v>#N/A</v>
      </c>
      <c r="E80" s="141">
        <v>3.0935509999999997</v>
      </c>
      <c r="F80" s="444">
        <f t="shared" si="14"/>
        <v>3.0744957500000001</v>
      </c>
      <c r="G80" s="444">
        <v>3.0935509999999997</v>
      </c>
      <c r="H80" s="445"/>
      <c r="I80" s="443" t="e">
        <v>#N/A</v>
      </c>
      <c r="J80" s="141">
        <v>1.5476190476190477</v>
      </c>
      <c r="K80" s="444">
        <f t="shared" si="16"/>
        <v>1.550537698412698</v>
      </c>
      <c r="L80" s="444">
        <v>1.5476190476190477</v>
      </c>
      <c r="M80" s="445"/>
      <c r="O80" s="192"/>
      <c r="P80" s="192"/>
      <c r="AB80" s="192"/>
      <c r="AC80" s="192"/>
    </row>
    <row r="81" spans="2:29" s="441" customFormat="1" ht="14.25" x14ac:dyDescent="0.2">
      <c r="B81" s="441">
        <f t="shared" si="4"/>
        <v>2019</v>
      </c>
      <c r="C81" s="442">
        <v>43739</v>
      </c>
      <c r="D81" s="443" t="e">
        <v>#N/A</v>
      </c>
      <c r="E81" s="141">
        <v>3.091046</v>
      </c>
      <c r="F81" s="444">
        <f t="shared" si="14"/>
        <v>3.0744957500000001</v>
      </c>
      <c r="G81" s="444">
        <v>3.091046</v>
      </c>
      <c r="H81" s="445"/>
      <c r="I81" s="443" t="e">
        <v>#N/A</v>
      </c>
      <c r="J81" s="141">
        <v>1.5</v>
      </c>
      <c r="K81" s="444">
        <f t="shared" si="16"/>
        <v>1.550537698412698</v>
      </c>
      <c r="L81" s="444">
        <v>1.5</v>
      </c>
      <c r="M81" s="445"/>
      <c r="O81" s="192"/>
      <c r="P81" s="192"/>
      <c r="AB81" s="192"/>
      <c r="AC81" s="192"/>
    </row>
    <row r="82" spans="2:29" s="441" customFormat="1" ht="14.25" x14ac:dyDescent="0.2">
      <c r="B82" s="441">
        <f t="shared" si="4"/>
        <v>2019</v>
      </c>
      <c r="C82" s="442">
        <v>43770</v>
      </c>
      <c r="D82" s="443" t="e">
        <v>#N/A</v>
      </c>
      <c r="E82" s="141">
        <v>3.1013040000000003</v>
      </c>
      <c r="F82" s="444">
        <f t="shared" si="14"/>
        <v>3.0744957500000001</v>
      </c>
      <c r="G82" s="444">
        <v>3.1013040000000003</v>
      </c>
      <c r="H82" s="445"/>
      <c r="I82" s="443" t="e">
        <v>#N/A</v>
      </c>
      <c r="J82" s="141">
        <v>1.5</v>
      </c>
      <c r="K82" s="444">
        <f t="shared" si="16"/>
        <v>1.550537698412698</v>
      </c>
      <c r="L82" s="444">
        <v>1.5</v>
      </c>
      <c r="M82" s="445"/>
      <c r="O82" s="192"/>
      <c r="P82" s="192"/>
      <c r="AB82" s="192"/>
      <c r="AC82" s="192"/>
    </row>
    <row r="83" spans="2:29" s="441" customFormat="1" ht="14.25" x14ac:dyDescent="0.2">
      <c r="B83" s="441">
        <f t="shared" si="4"/>
        <v>2019</v>
      </c>
      <c r="C83" s="442">
        <v>43800</v>
      </c>
      <c r="D83" s="443" t="e">
        <v>#N/A</v>
      </c>
      <c r="E83" s="141">
        <v>3.1111750000000002</v>
      </c>
      <c r="F83" s="444"/>
      <c r="G83" s="444">
        <v>3.1111750000000002</v>
      </c>
      <c r="H83" s="445"/>
      <c r="I83" s="443" t="e">
        <v>#N/A</v>
      </c>
      <c r="J83" s="141">
        <v>1.4761904761904763</v>
      </c>
      <c r="K83" s="444"/>
      <c r="L83" s="444">
        <v>1.4761904761904763</v>
      </c>
      <c r="M83" s="445"/>
      <c r="O83" s="192"/>
      <c r="P83" s="192"/>
      <c r="AB83" s="192"/>
      <c r="AC83" s="192"/>
    </row>
    <row r="84" spans="2:29" s="441" customFormat="1" ht="14.25" x14ac:dyDescent="0.2">
      <c r="B84" s="441">
        <f t="shared" si="4"/>
        <v>2020</v>
      </c>
      <c r="C84" s="442">
        <v>43831</v>
      </c>
      <c r="D84" s="443" t="e">
        <v>#N/A</v>
      </c>
      <c r="E84" s="141">
        <v>3.0910320000000002</v>
      </c>
      <c r="F84" s="444"/>
      <c r="G84" s="444">
        <v>3.0910320000000002</v>
      </c>
      <c r="H84" s="445"/>
      <c r="I84" s="443" t="e">
        <v>#N/A</v>
      </c>
      <c r="J84" s="141">
        <v>1.4761904761904763</v>
      </c>
      <c r="K84" s="444"/>
      <c r="L84" s="444">
        <v>1.4761904761904763</v>
      </c>
      <c r="M84" s="445"/>
      <c r="O84" s="192"/>
      <c r="P84" s="192"/>
      <c r="AB84" s="192"/>
      <c r="AC84" s="192"/>
    </row>
    <row r="85" spans="2:29" s="441" customFormat="1" ht="14.25" x14ac:dyDescent="0.2">
      <c r="B85" s="441">
        <f t="shared" si="4"/>
        <v>2020</v>
      </c>
      <c r="C85" s="442">
        <v>43862</v>
      </c>
      <c r="D85" s="443" t="e">
        <v>#N/A</v>
      </c>
      <c r="E85" s="141">
        <v>3.0879149999999997</v>
      </c>
      <c r="F85" s="444">
        <f t="shared" ref="F85:F94" si="17">AVERAGEIF($B$36:$B$95,B85,$G$36:$G$95)</f>
        <v>3.1576266666666668</v>
      </c>
      <c r="G85" s="444">
        <v>3.0879149999999997</v>
      </c>
      <c r="H85" s="445"/>
      <c r="I85" s="443" t="e">
        <v>#N/A</v>
      </c>
      <c r="J85" s="141">
        <v>1.4761904761904763</v>
      </c>
      <c r="K85" s="444">
        <f t="shared" ref="K85:K94" si="18">AVERAGEIF($B$36:$B$95,B85,$L$36:$L$95)</f>
        <v>1.4761904761904763</v>
      </c>
      <c r="L85" s="444">
        <v>1.4761904761904763</v>
      </c>
      <c r="M85" s="445"/>
      <c r="O85" s="192"/>
      <c r="P85" s="192"/>
      <c r="AB85" s="192"/>
      <c r="AC85" s="192"/>
    </row>
    <row r="86" spans="2:29" s="441" customFormat="1" ht="14.25" x14ac:dyDescent="0.2">
      <c r="B86" s="441">
        <f t="shared" si="4"/>
        <v>2020</v>
      </c>
      <c r="C86" s="442">
        <v>43891</v>
      </c>
      <c r="D86" s="443" t="e">
        <v>#N/A</v>
      </c>
      <c r="E86" s="141">
        <v>3.1423129999999997</v>
      </c>
      <c r="F86" s="444">
        <f t="shared" si="17"/>
        <v>3.1576266666666668</v>
      </c>
      <c r="G86" s="444">
        <v>3.1423129999999997</v>
      </c>
      <c r="H86" s="445"/>
      <c r="I86" s="443" t="e">
        <v>#N/A</v>
      </c>
      <c r="J86" s="141">
        <v>1.4761904761904763</v>
      </c>
      <c r="K86" s="444">
        <f t="shared" si="18"/>
        <v>1.4761904761904763</v>
      </c>
      <c r="L86" s="444">
        <v>1.4761904761904763</v>
      </c>
      <c r="M86" s="445"/>
      <c r="O86" s="192"/>
      <c r="P86" s="192"/>
      <c r="AB86" s="192"/>
      <c r="AC86" s="192"/>
    </row>
    <row r="87" spans="2:29" s="441" customFormat="1" ht="14.25" x14ac:dyDescent="0.2">
      <c r="B87" s="441">
        <f t="shared" si="4"/>
        <v>2020</v>
      </c>
      <c r="C87" s="442">
        <v>43922</v>
      </c>
      <c r="D87" s="443" t="e">
        <v>#N/A</v>
      </c>
      <c r="E87" s="141">
        <v>3.1591870000000002</v>
      </c>
      <c r="F87" s="444">
        <f t="shared" si="17"/>
        <v>3.1576266666666668</v>
      </c>
      <c r="G87" s="444">
        <v>3.1591870000000002</v>
      </c>
      <c r="H87" s="445"/>
      <c r="I87" s="443" t="e">
        <v>#N/A</v>
      </c>
      <c r="J87" s="141">
        <v>1.4761904761904763</v>
      </c>
      <c r="K87" s="444">
        <f t="shared" si="18"/>
        <v>1.4761904761904763</v>
      </c>
      <c r="L87" s="444">
        <v>1.4761904761904763</v>
      </c>
      <c r="M87" s="445"/>
      <c r="O87" s="192"/>
      <c r="P87" s="192"/>
      <c r="AB87" s="192"/>
      <c r="AC87" s="192"/>
    </row>
    <row r="88" spans="2:29" s="441" customFormat="1" ht="14.25" x14ac:dyDescent="0.2">
      <c r="B88" s="441">
        <f t="shared" ref="B88:B95" si="19">YEAR(C88)</f>
        <v>2020</v>
      </c>
      <c r="C88" s="442">
        <v>43952</v>
      </c>
      <c r="D88" s="443" t="e">
        <v>#N/A</v>
      </c>
      <c r="E88" s="141">
        <v>3.1701299999999999</v>
      </c>
      <c r="F88" s="444">
        <f t="shared" si="17"/>
        <v>3.1576266666666668</v>
      </c>
      <c r="G88" s="444">
        <v>3.1701299999999999</v>
      </c>
      <c r="H88" s="445"/>
      <c r="I88" s="443" t="e">
        <v>#N/A</v>
      </c>
      <c r="J88" s="141">
        <v>1.4761904761904763</v>
      </c>
      <c r="K88" s="444">
        <f t="shared" si="18"/>
        <v>1.4761904761904763</v>
      </c>
      <c r="L88" s="444">
        <v>1.4761904761904763</v>
      </c>
      <c r="M88" s="445"/>
      <c r="O88" s="192"/>
      <c r="P88" s="192"/>
      <c r="AB88" s="192"/>
      <c r="AC88" s="192"/>
    </row>
    <row r="89" spans="2:29" s="441" customFormat="1" ht="14.25" x14ac:dyDescent="0.2">
      <c r="B89" s="441">
        <f t="shared" si="19"/>
        <v>2020</v>
      </c>
      <c r="C89" s="442">
        <v>43983</v>
      </c>
      <c r="D89" s="443" t="e">
        <v>#N/A</v>
      </c>
      <c r="E89" s="141">
        <v>3.1716199999999999</v>
      </c>
      <c r="F89" s="444">
        <f t="shared" si="17"/>
        <v>3.1576266666666668</v>
      </c>
      <c r="G89" s="444">
        <v>3.1716199999999999</v>
      </c>
      <c r="H89" s="445"/>
      <c r="I89" s="443" t="e">
        <v>#N/A</v>
      </c>
      <c r="J89" s="141">
        <v>1.4761904761904763</v>
      </c>
      <c r="K89" s="444">
        <f t="shared" si="18"/>
        <v>1.4761904761904763</v>
      </c>
      <c r="L89" s="444">
        <v>1.4761904761904763</v>
      </c>
      <c r="M89" s="445"/>
      <c r="O89" s="192"/>
      <c r="P89" s="192"/>
      <c r="AB89" s="192"/>
      <c r="AC89" s="192"/>
    </row>
    <row r="90" spans="2:29" s="441" customFormat="1" ht="14.25" x14ac:dyDescent="0.2">
      <c r="B90" s="441">
        <f t="shared" si="19"/>
        <v>2020</v>
      </c>
      <c r="C90" s="442">
        <v>44013</v>
      </c>
      <c r="D90" s="443" t="e">
        <v>#N/A</v>
      </c>
      <c r="E90" s="141">
        <v>3.1656930000000001</v>
      </c>
      <c r="F90" s="444">
        <f t="shared" si="17"/>
        <v>3.1576266666666668</v>
      </c>
      <c r="G90" s="444">
        <v>3.1656930000000001</v>
      </c>
      <c r="H90" s="445"/>
      <c r="I90" s="443" t="e">
        <v>#N/A</v>
      </c>
      <c r="J90" s="141">
        <v>1.4761904761904763</v>
      </c>
      <c r="K90" s="444">
        <f t="shared" si="18"/>
        <v>1.4761904761904763</v>
      </c>
      <c r="L90" s="444">
        <v>1.4761904761904763</v>
      </c>
      <c r="M90" s="445"/>
      <c r="O90" s="192"/>
      <c r="P90" s="192"/>
      <c r="AB90" s="192"/>
      <c r="AC90" s="192"/>
    </row>
    <row r="91" spans="2:29" s="441" customFormat="1" ht="14.25" x14ac:dyDescent="0.2">
      <c r="B91" s="441">
        <f t="shared" si="19"/>
        <v>2020</v>
      </c>
      <c r="C91" s="442">
        <v>44044</v>
      </c>
      <c r="D91" s="443" t="e">
        <v>#N/A</v>
      </c>
      <c r="E91" s="141">
        <v>3.167411</v>
      </c>
      <c r="F91" s="444">
        <f t="shared" si="17"/>
        <v>3.1576266666666668</v>
      </c>
      <c r="G91" s="444">
        <v>3.167411</v>
      </c>
      <c r="H91" s="445"/>
      <c r="I91" s="443" t="e">
        <v>#N/A</v>
      </c>
      <c r="J91" s="141">
        <v>1.4761904761904763</v>
      </c>
      <c r="K91" s="444">
        <f t="shared" si="18"/>
        <v>1.4761904761904763</v>
      </c>
      <c r="L91" s="444">
        <v>1.4761904761904763</v>
      </c>
      <c r="M91" s="445"/>
      <c r="O91" s="192"/>
      <c r="P91" s="192"/>
      <c r="AB91" s="192"/>
      <c r="AC91" s="192"/>
    </row>
    <row r="92" spans="2:29" s="441" customFormat="1" ht="14.25" x14ac:dyDescent="0.2">
      <c r="B92" s="441">
        <f t="shared" si="19"/>
        <v>2020</v>
      </c>
      <c r="C92" s="442">
        <v>44075</v>
      </c>
      <c r="D92" s="443" t="e">
        <v>#N/A</v>
      </c>
      <c r="E92" s="141">
        <v>3.1710520000000004</v>
      </c>
      <c r="F92" s="444">
        <f t="shared" si="17"/>
        <v>3.1576266666666668</v>
      </c>
      <c r="G92" s="444">
        <v>3.1710520000000004</v>
      </c>
      <c r="H92" s="445"/>
      <c r="I92" s="443" t="e">
        <v>#N/A</v>
      </c>
      <c r="J92" s="141">
        <v>1.4761904761904763</v>
      </c>
      <c r="K92" s="444">
        <f t="shared" si="18"/>
        <v>1.4761904761904763</v>
      </c>
      <c r="L92" s="444">
        <v>1.4761904761904763</v>
      </c>
      <c r="M92" s="445"/>
      <c r="O92" s="192"/>
      <c r="P92" s="192"/>
      <c r="AB92" s="192"/>
      <c r="AC92" s="192"/>
    </row>
    <row r="93" spans="2:29" s="441" customFormat="1" ht="14.25" x14ac:dyDescent="0.2">
      <c r="B93" s="441">
        <f t="shared" si="19"/>
        <v>2020</v>
      </c>
      <c r="C93" s="442">
        <v>44105</v>
      </c>
      <c r="D93" s="443" t="e">
        <v>#N/A</v>
      </c>
      <c r="E93" s="141">
        <v>3.1766369999999999</v>
      </c>
      <c r="F93" s="444">
        <f t="shared" si="17"/>
        <v>3.1576266666666668</v>
      </c>
      <c r="G93" s="444">
        <v>3.1766369999999999</v>
      </c>
      <c r="H93" s="445"/>
      <c r="I93" s="443" t="e">
        <v>#N/A</v>
      </c>
      <c r="J93" s="141">
        <v>1.4761904761904763</v>
      </c>
      <c r="K93" s="444">
        <f t="shared" si="18"/>
        <v>1.4761904761904763</v>
      </c>
      <c r="L93" s="444">
        <v>1.4761904761904763</v>
      </c>
      <c r="M93" s="445"/>
      <c r="O93" s="192"/>
      <c r="P93" s="192"/>
      <c r="AB93" s="192"/>
      <c r="AC93" s="192"/>
    </row>
    <row r="94" spans="2:29" s="441" customFormat="1" ht="14.25" x14ac:dyDescent="0.2">
      <c r="B94" s="441">
        <f t="shared" si="19"/>
        <v>2020</v>
      </c>
      <c r="C94" s="442">
        <v>44136</v>
      </c>
      <c r="D94" s="443" t="e">
        <v>#N/A</v>
      </c>
      <c r="E94" s="141">
        <v>3.1856009999999997</v>
      </c>
      <c r="F94" s="444">
        <f t="shared" si="17"/>
        <v>3.1576266666666668</v>
      </c>
      <c r="G94" s="444">
        <v>3.1856009999999997</v>
      </c>
      <c r="H94" s="445"/>
      <c r="I94" s="443" t="e">
        <v>#N/A</v>
      </c>
      <c r="J94" s="141">
        <v>1.4761904761904763</v>
      </c>
      <c r="K94" s="444">
        <f t="shared" si="18"/>
        <v>1.4761904761904763</v>
      </c>
      <c r="L94" s="444">
        <v>1.4761904761904763</v>
      </c>
      <c r="M94" s="445"/>
      <c r="O94" s="192"/>
      <c r="P94" s="192"/>
      <c r="AB94" s="192"/>
      <c r="AC94" s="192"/>
    </row>
    <row r="95" spans="2:29" s="441" customFormat="1" ht="14.25" x14ac:dyDescent="0.2">
      <c r="B95" s="441">
        <f t="shared" si="19"/>
        <v>2020</v>
      </c>
      <c r="C95" s="442">
        <v>44166</v>
      </c>
      <c r="D95" s="443" t="e">
        <v>#N/A</v>
      </c>
      <c r="E95" s="141">
        <v>3.2029289999999997</v>
      </c>
      <c r="F95" s="444"/>
      <c r="G95" s="444">
        <v>3.2029289999999997</v>
      </c>
      <c r="H95" s="445"/>
      <c r="I95" s="443" t="e">
        <v>#N/A</v>
      </c>
      <c r="J95" s="141">
        <v>1.4761904761904763</v>
      </c>
      <c r="K95" s="444"/>
      <c r="L95" s="444">
        <v>1.4761904761904763</v>
      </c>
      <c r="M95" s="445"/>
      <c r="O95" s="192"/>
      <c r="P95" s="192"/>
      <c r="AB95" s="192"/>
      <c r="AC95" s="192"/>
    </row>
    <row r="96" spans="2:29" s="441" customFormat="1" ht="14.25" x14ac:dyDescent="0.2">
      <c r="G96" s="444"/>
      <c r="O96" s="192"/>
      <c r="P96" s="192"/>
      <c r="AB96" s="192"/>
      <c r="AC96" s="192"/>
    </row>
    <row r="97" spans="2:29" s="441" customFormat="1" ht="14.25" x14ac:dyDescent="0.2">
      <c r="G97" s="444"/>
      <c r="O97" s="192"/>
      <c r="P97" s="192"/>
      <c r="AB97" s="192"/>
      <c r="AC97" s="192"/>
    </row>
    <row r="98" spans="2:29" s="441" customFormat="1" ht="14.25" x14ac:dyDescent="0.2">
      <c r="G98" s="444"/>
      <c r="O98" s="192"/>
      <c r="P98" s="192"/>
      <c r="AB98" s="192"/>
      <c r="AC98" s="192"/>
    </row>
    <row r="99" spans="2:29" s="441" customFormat="1" ht="14.25" x14ac:dyDescent="0.2">
      <c r="B99" s="75"/>
      <c r="C99" s="75" t="s">
        <v>0</v>
      </c>
      <c r="G99" s="444"/>
      <c r="O99" s="192"/>
      <c r="P99" s="192"/>
      <c r="AB99" s="192"/>
      <c r="AC99" s="192"/>
    </row>
    <row r="100" spans="2:29" s="441" customFormat="1" ht="14.25" x14ac:dyDescent="0.2">
      <c r="B100" s="30">
        <v>2.5</v>
      </c>
      <c r="C100" s="29">
        <v>-0.5</v>
      </c>
      <c r="G100" s="444"/>
      <c r="O100" s="192"/>
      <c r="P100" s="192"/>
      <c r="AB100" s="192"/>
      <c r="AC100" s="192"/>
    </row>
    <row r="101" spans="2:29" s="441" customFormat="1" ht="14.25" x14ac:dyDescent="0.2">
      <c r="B101" s="30">
        <v>2.5</v>
      </c>
      <c r="C101" s="29">
        <v>0.5</v>
      </c>
      <c r="G101" s="444"/>
      <c r="O101" s="192"/>
      <c r="P101" s="192"/>
      <c r="AB101" s="192"/>
      <c r="AC101" s="192"/>
    </row>
    <row r="102" spans="2:29" s="441" customFormat="1" ht="14.25" x14ac:dyDescent="0.2">
      <c r="G102" s="444"/>
      <c r="O102" s="192"/>
      <c r="P102" s="192"/>
      <c r="AB102" s="192"/>
      <c r="AC102" s="192"/>
    </row>
    <row r="103" spans="2:29" s="441" customFormat="1" ht="14.25" x14ac:dyDescent="0.2">
      <c r="G103" s="444"/>
      <c r="O103" s="192"/>
      <c r="P103" s="192"/>
      <c r="AB103" s="192"/>
      <c r="AC103" s="192"/>
    </row>
    <row r="104" spans="2:29" s="441" customFormat="1" ht="14.25" x14ac:dyDescent="0.2">
      <c r="G104" s="444"/>
      <c r="O104" s="192"/>
      <c r="P104" s="192"/>
      <c r="AB104" s="192"/>
      <c r="AC104" s="192"/>
    </row>
    <row r="105" spans="2:29" s="441" customFormat="1" ht="14.25" x14ac:dyDescent="0.2">
      <c r="G105" s="444"/>
      <c r="O105" s="192"/>
      <c r="P105" s="192"/>
      <c r="AB105" s="192"/>
      <c r="AC105" s="192"/>
    </row>
    <row r="106" spans="2:29" s="441" customFormat="1" ht="14.25" x14ac:dyDescent="0.2">
      <c r="G106" s="444"/>
      <c r="O106" s="192"/>
      <c r="P106" s="192"/>
      <c r="AB106" s="192"/>
      <c r="AC106" s="192"/>
    </row>
    <row r="107" spans="2:29" s="441" customFormat="1" ht="14.25" x14ac:dyDescent="0.2">
      <c r="G107" s="444"/>
      <c r="O107" s="192"/>
      <c r="P107" s="192"/>
      <c r="AB107" s="192"/>
      <c r="AC107" s="192"/>
    </row>
    <row r="108" spans="2:29" s="441" customFormat="1" ht="14.25" x14ac:dyDescent="0.2">
      <c r="G108" s="444"/>
      <c r="O108" s="192"/>
      <c r="P108" s="192"/>
      <c r="AB108" s="192"/>
      <c r="AC108" s="192"/>
    </row>
    <row r="109" spans="2:29" s="441" customFormat="1" ht="14.25" x14ac:dyDescent="0.2">
      <c r="G109" s="444"/>
      <c r="O109" s="192"/>
      <c r="P109" s="192"/>
      <c r="AB109" s="192"/>
      <c r="AC109" s="192"/>
    </row>
    <row r="110" spans="2:29" s="441" customFormat="1" ht="14.25" x14ac:dyDescent="0.2">
      <c r="G110" s="444"/>
      <c r="O110" s="192"/>
      <c r="P110" s="192"/>
      <c r="AB110" s="192"/>
      <c r="AC110" s="192"/>
    </row>
    <row r="111" spans="2:29" s="441" customFormat="1" ht="14.25" x14ac:dyDescent="0.2">
      <c r="G111" s="444"/>
      <c r="O111" s="192"/>
      <c r="P111" s="192"/>
      <c r="AB111" s="192"/>
      <c r="AC111" s="192"/>
    </row>
    <row r="112" spans="2:29" s="441" customFormat="1" ht="14.25" x14ac:dyDescent="0.2">
      <c r="G112" s="444"/>
      <c r="O112" s="192"/>
      <c r="P112" s="192"/>
      <c r="AB112" s="192"/>
      <c r="AC112" s="192"/>
    </row>
    <row r="113" spans="7:29" s="441" customFormat="1" ht="14.25" x14ac:dyDescent="0.2">
      <c r="G113" s="444"/>
      <c r="O113" s="192"/>
      <c r="P113" s="192"/>
      <c r="AB113" s="192"/>
      <c r="AC113" s="192"/>
    </row>
    <row r="114" spans="7:29" s="441" customFormat="1" ht="14.25" x14ac:dyDescent="0.2">
      <c r="G114" s="444"/>
      <c r="O114" s="192"/>
      <c r="P114" s="192"/>
      <c r="AB114" s="192"/>
      <c r="AC114" s="192"/>
    </row>
    <row r="115" spans="7:29" s="441" customFormat="1" ht="14.25" x14ac:dyDescent="0.2">
      <c r="G115" s="444"/>
      <c r="O115" s="192"/>
      <c r="P115" s="192"/>
      <c r="AB115" s="192"/>
      <c r="AC115" s="192"/>
    </row>
    <row r="116" spans="7:29" s="441" customFormat="1" ht="14.25" x14ac:dyDescent="0.2">
      <c r="G116" s="444"/>
      <c r="O116" s="192"/>
      <c r="P116" s="192"/>
      <c r="AB116" s="192"/>
      <c r="AC116" s="192"/>
    </row>
    <row r="117" spans="7:29" s="441" customFormat="1" ht="14.25" x14ac:dyDescent="0.2">
      <c r="G117" s="444"/>
      <c r="O117" s="192"/>
      <c r="P117" s="192"/>
      <c r="AB117" s="192"/>
      <c r="AC117" s="192"/>
    </row>
    <row r="118" spans="7:29" s="441" customFormat="1" ht="14.25" x14ac:dyDescent="0.2">
      <c r="G118" s="444"/>
      <c r="O118" s="192"/>
      <c r="P118" s="192"/>
      <c r="AB118" s="192"/>
      <c r="AC118" s="192"/>
    </row>
    <row r="119" spans="7:29" s="441" customFormat="1" ht="14.25" x14ac:dyDescent="0.2">
      <c r="G119" s="444"/>
      <c r="O119" s="192"/>
      <c r="P119" s="192"/>
      <c r="AB119" s="192"/>
      <c r="AC119" s="192"/>
    </row>
    <row r="120" spans="7:29" s="441" customFormat="1" ht="14.25" x14ac:dyDescent="0.2">
      <c r="O120" s="192"/>
      <c r="P120" s="192"/>
      <c r="AB120" s="192"/>
      <c r="AC120" s="192"/>
    </row>
    <row r="121" spans="7:29" s="441" customFormat="1" ht="14.25" x14ac:dyDescent="0.2">
      <c r="O121" s="192"/>
      <c r="P121" s="192"/>
      <c r="AB121" s="192"/>
      <c r="AC121" s="192"/>
    </row>
    <row r="122" spans="7:29" s="441" customFormat="1" ht="14.25" x14ac:dyDescent="0.2">
      <c r="O122" s="192"/>
      <c r="P122" s="192"/>
      <c r="AB122" s="192"/>
      <c r="AC122" s="192"/>
    </row>
  </sheetData>
  <mergeCells count="2">
    <mergeCell ref="D24:H24"/>
    <mergeCell ref="J24:M24"/>
  </mergeCells>
  <conditionalFormatting sqref="D36:E95 I36:J95">
    <cfRule type="expression" dxfId="118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</row>
    <row r="5" spans="1:18" x14ac:dyDescent="0.2">
      <c r="Q5" s="180" t="s">
        <v>369</v>
      </c>
      <c r="R5" s="181"/>
    </row>
    <row r="6" spans="1:18" x14ac:dyDescent="0.2">
      <c r="Q6" s="341" t="s">
        <v>423</v>
      </c>
      <c r="R6" s="216" t="s">
        <v>297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63">
        <v>0.95</v>
      </c>
      <c r="I25" s="563"/>
    </row>
    <row r="26" spans="2:11" x14ac:dyDescent="0.2">
      <c r="J26" s="567"/>
      <c r="K26" s="567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4" t="s">
        <v>56</v>
      </c>
      <c r="I27" s="564"/>
      <c r="J27" s="568"/>
      <c r="K27" s="568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3"/>
      <c r="K28" s="93"/>
    </row>
    <row r="29" spans="2:11" x14ac:dyDescent="0.2">
      <c r="B29" s="129">
        <v>41640</v>
      </c>
      <c r="C29" s="130">
        <v>4.7130000000000001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3"/>
      <c r="K29" s="93"/>
    </row>
    <row r="30" spans="2:11" x14ac:dyDescent="0.2">
      <c r="B30" s="55">
        <v>41671</v>
      </c>
      <c r="C30" s="130">
        <v>5.9989999999999997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3"/>
      <c r="K30" s="93"/>
    </row>
    <row r="31" spans="2:11" x14ac:dyDescent="0.2">
      <c r="B31" s="55">
        <v>41699</v>
      </c>
      <c r="C31" s="130">
        <v>4.9029999999999996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3"/>
      <c r="K31" s="93"/>
    </row>
    <row r="32" spans="2:11" x14ac:dyDescent="0.2">
      <c r="B32" s="55">
        <v>41730</v>
      </c>
      <c r="C32" s="130">
        <v>4.6580000000000004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3"/>
      <c r="K32" s="93"/>
    </row>
    <row r="33" spans="1:11" x14ac:dyDescent="0.2">
      <c r="B33" s="55">
        <v>41760</v>
      </c>
      <c r="C33" s="130">
        <v>4.5810000000000004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3"/>
      <c r="K33" s="93"/>
    </row>
    <row r="34" spans="1:11" x14ac:dyDescent="0.2">
      <c r="A34">
        <v>2013</v>
      </c>
      <c r="B34" s="55">
        <v>41791</v>
      </c>
      <c r="C34" s="130">
        <v>4.5880000000000001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3"/>
      <c r="K34" s="93"/>
    </row>
    <row r="35" spans="1:11" x14ac:dyDescent="0.2">
      <c r="B35" s="55">
        <v>41821</v>
      </c>
      <c r="C35" s="130">
        <v>4.0490000000000004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3"/>
      <c r="K35" s="93"/>
    </row>
    <row r="36" spans="1:11" x14ac:dyDescent="0.2">
      <c r="B36" s="55">
        <v>41852</v>
      </c>
      <c r="C36" s="130">
        <v>3.9119999999999999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3"/>
      <c r="K36" s="93"/>
    </row>
    <row r="37" spans="1:11" x14ac:dyDescent="0.2">
      <c r="B37" s="55">
        <v>41883</v>
      </c>
      <c r="C37" s="130">
        <v>3.9239999999999999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3"/>
      <c r="K37" s="93"/>
    </row>
    <row r="38" spans="1:11" x14ac:dyDescent="0.2">
      <c r="B38" s="55">
        <v>41913</v>
      </c>
      <c r="C38" s="130">
        <v>3.7810000000000001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3"/>
      <c r="K38" s="93"/>
    </row>
    <row r="39" spans="1:11" x14ac:dyDescent="0.2">
      <c r="B39" s="55">
        <v>41944</v>
      </c>
      <c r="C39" s="130">
        <v>4.1219999999999999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3"/>
      <c r="K39" s="93"/>
    </row>
    <row r="40" spans="1:11" x14ac:dyDescent="0.2">
      <c r="B40" s="55">
        <v>41974</v>
      </c>
      <c r="C40" s="130">
        <v>3.4820000000000002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3"/>
      <c r="K40" s="93"/>
    </row>
    <row r="41" spans="1:11" x14ac:dyDescent="0.2">
      <c r="B41" s="55">
        <v>42005</v>
      </c>
      <c r="C41" s="130">
        <v>2.9940000000000002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3"/>
      <c r="K41" s="93"/>
    </row>
    <row r="42" spans="1:11" x14ac:dyDescent="0.2">
      <c r="B42" s="55">
        <v>42036</v>
      </c>
      <c r="C42" s="130">
        <v>2.8730000000000002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3"/>
      <c r="K42" s="93"/>
    </row>
    <row r="43" spans="1:11" x14ac:dyDescent="0.2">
      <c r="B43" s="55">
        <v>42064</v>
      </c>
      <c r="C43" s="130">
        <v>2.831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3"/>
      <c r="K43" s="93"/>
    </row>
    <row r="44" spans="1:11" x14ac:dyDescent="0.2">
      <c r="B44" s="55">
        <v>42095</v>
      </c>
      <c r="C44" s="130">
        <v>2.61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3"/>
      <c r="K44" s="93"/>
    </row>
    <row r="45" spans="1:11" x14ac:dyDescent="0.2">
      <c r="B45" s="55">
        <v>42125</v>
      </c>
      <c r="C45" s="130">
        <v>2.8490000000000002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3"/>
      <c r="K45" s="93"/>
    </row>
    <row r="46" spans="1:11" x14ac:dyDescent="0.2">
      <c r="A46">
        <v>2014</v>
      </c>
      <c r="B46" s="55">
        <v>42156</v>
      </c>
      <c r="C46" s="130">
        <v>2.7839999999999998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3"/>
      <c r="K46" s="93"/>
    </row>
    <row r="47" spans="1:11" x14ac:dyDescent="0.2">
      <c r="B47" s="55">
        <v>42186</v>
      </c>
      <c r="C47" s="130">
        <v>2.839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3"/>
      <c r="K47" s="93"/>
    </row>
    <row r="48" spans="1:11" x14ac:dyDescent="0.2">
      <c r="B48" s="55">
        <v>42217</v>
      </c>
      <c r="C48" s="130">
        <v>2.774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3"/>
      <c r="K48" s="93"/>
    </row>
    <row r="49" spans="1:11" x14ac:dyDescent="0.2">
      <c r="B49" s="55">
        <v>42248</v>
      </c>
      <c r="C49" s="130">
        <v>2.66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3"/>
      <c r="K49" s="93"/>
    </row>
    <row r="50" spans="1:11" x14ac:dyDescent="0.2">
      <c r="B50" s="55">
        <v>42278</v>
      </c>
      <c r="C50" s="130">
        <v>2.3410000000000002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3"/>
      <c r="K50" s="93"/>
    </row>
    <row r="51" spans="1:11" x14ac:dyDescent="0.2">
      <c r="B51" s="55">
        <v>42309</v>
      </c>
      <c r="C51" s="130">
        <v>2.093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3"/>
      <c r="K51" s="93"/>
    </row>
    <row r="52" spans="1:11" x14ac:dyDescent="0.2">
      <c r="B52" s="55">
        <v>42339</v>
      </c>
      <c r="C52" s="130">
        <v>1.929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3"/>
      <c r="K52" s="93"/>
    </row>
    <row r="53" spans="1:11" x14ac:dyDescent="0.2">
      <c r="B53" s="55">
        <v>42370</v>
      </c>
      <c r="C53" s="130">
        <v>2.2829999999999999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3"/>
      <c r="K53" s="93"/>
    </row>
    <row r="54" spans="1:11" x14ac:dyDescent="0.2">
      <c r="B54" s="55">
        <v>42401</v>
      </c>
      <c r="C54" s="130">
        <v>1.9890000000000001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3"/>
      <c r="K54" s="93"/>
    </row>
    <row r="55" spans="1:11" x14ac:dyDescent="0.2">
      <c r="B55" s="55">
        <v>42430</v>
      </c>
      <c r="C55" s="130">
        <v>1.7290000000000001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3"/>
      <c r="K55" s="93"/>
    </row>
    <row r="56" spans="1:11" x14ac:dyDescent="0.2">
      <c r="B56" s="55">
        <v>42461</v>
      </c>
      <c r="C56" s="130">
        <v>1.917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3"/>
      <c r="K56" s="93"/>
    </row>
    <row r="57" spans="1:11" x14ac:dyDescent="0.2">
      <c r="B57" s="55">
        <v>42491</v>
      </c>
      <c r="C57" s="130">
        <v>1.9219999999999999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3"/>
      <c r="K57" s="93"/>
    </row>
    <row r="58" spans="1:11" x14ac:dyDescent="0.2">
      <c r="A58">
        <v>2015</v>
      </c>
      <c r="B58" s="55">
        <v>42522</v>
      </c>
      <c r="C58" s="130">
        <v>2.5870000000000002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3"/>
      <c r="K58" s="93"/>
    </row>
    <row r="59" spans="1:11" x14ac:dyDescent="0.2">
      <c r="B59" s="55">
        <v>42552</v>
      </c>
      <c r="C59" s="130">
        <v>2.8220000000000001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3"/>
      <c r="K59" s="93"/>
    </row>
    <row r="60" spans="1:11" x14ac:dyDescent="0.2">
      <c r="B60" s="55">
        <v>42583</v>
      </c>
      <c r="C60" s="130">
        <v>2.8220000000000001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3"/>
      <c r="K60" s="93"/>
    </row>
    <row r="61" spans="1:11" x14ac:dyDescent="0.2">
      <c r="B61" s="55">
        <v>42614</v>
      </c>
      <c r="C61" s="130">
        <v>2.992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3"/>
      <c r="K61" s="93"/>
    </row>
    <row r="62" spans="1:11" x14ac:dyDescent="0.2">
      <c r="B62" s="55">
        <v>42644</v>
      </c>
      <c r="C62" s="130">
        <v>2.9769999999999999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3"/>
      <c r="K62" s="93"/>
    </row>
    <row r="63" spans="1:11" x14ac:dyDescent="0.2">
      <c r="B63" s="55">
        <v>42675</v>
      </c>
      <c r="C63" s="130">
        <v>2.548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3"/>
      <c r="K63" s="93"/>
    </row>
    <row r="64" spans="1:11" x14ac:dyDescent="0.2">
      <c r="B64" s="55">
        <v>42705</v>
      </c>
      <c r="C64" s="130">
        <v>3.5910000000000002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3"/>
      <c r="K64" s="93"/>
    </row>
    <row r="65" spans="1:11" x14ac:dyDescent="0.2">
      <c r="B65" s="55">
        <v>42736</v>
      </c>
      <c r="C65" s="130">
        <v>3.3039999999999998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3"/>
      <c r="K65" s="93"/>
    </row>
    <row r="66" spans="1:11" x14ac:dyDescent="0.2">
      <c r="B66" s="55">
        <v>42767</v>
      </c>
      <c r="C66" s="130">
        <v>2.8519999999999999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3"/>
      <c r="K66" s="93"/>
    </row>
    <row r="67" spans="1:11" x14ac:dyDescent="0.2">
      <c r="B67" s="55">
        <v>42795</v>
      </c>
      <c r="C67" s="130">
        <v>2.88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3"/>
      <c r="K67" s="93"/>
    </row>
    <row r="68" spans="1:11" x14ac:dyDescent="0.2">
      <c r="B68" s="55">
        <v>42826</v>
      </c>
      <c r="C68" s="130">
        <v>3.1030000000000002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3"/>
      <c r="K68" s="93"/>
    </row>
    <row r="69" spans="1:11" x14ac:dyDescent="0.2">
      <c r="B69" s="55">
        <v>42856</v>
      </c>
      <c r="C69" s="130">
        <v>3.15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3"/>
      <c r="K69" s="93"/>
    </row>
    <row r="70" spans="1:11" x14ac:dyDescent="0.2">
      <c r="A70">
        <v>2016</v>
      </c>
      <c r="B70" s="55">
        <v>42887</v>
      </c>
      <c r="C70" s="130">
        <v>2.9750000000000001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3"/>
      <c r="K70" s="93"/>
    </row>
    <row r="71" spans="1:11" x14ac:dyDescent="0.2">
      <c r="B71" s="55">
        <v>42917</v>
      </c>
      <c r="C71" s="130">
        <v>2.984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3"/>
      <c r="K71" s="93"/>
    </row>
    <row r="72" spans="1:11" x14ac:dyDescent="0.2">
      <c r="B72" s="55">
        <v>42948</v>
      </c>
      <c r="C72" s="130">
        <v>2.9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3"/>
      <c r="K72" s="93"/>
    </row>
    <row r="73" spans="1:11" x14ac:dyDescent="0.2">
      <c r="B73" s="55">
        <v>42979</v>
      </c>
      <c r="C73" s="130">
        <v>2.976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3"/>
      <c r="K73" s="93"/>
    </row>
    <row r="74" spans="1:11" x14ac:dyDescent="0.2">
      <c r="B74" s="55">
        <v>43009</v>
      </c>
      <c r="C74" s="130">
        <v>2.879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3"/>
      <c r="K74" s="93"/>
    </row>
    <row r="75" spans="1:11" x14ac:dyDescent="0.2">
      <c r="B75" s="55">
        <v>43040</v>
      </c>
      <c r="C75" s="130">
        <v>3.0139999999999998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3"/>
      <c r="K75" s="93"/>
    </row>
    <row r="76" spans="1:11" x14ac:dyDescent="0.2">
      <c r="B76" s="55">
        <v>43070</v>
      </c>
      <c r="C76" s="130">
        <v>2.8210000000000002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3"/>
      <c r="K76" s="93"/>
    </row>
    <row r="77" spans="1:11" x14ac:dyDescent="0.2">
      <c r="B77" s="101">
        <v>43101</v>
      </c>
      <c r="C77" s="100">
        <v>3.69</v>
      </c>
      <c r="D77" s="100" t="e">
        <v>#N/A</v>
      </c>
      <c r="E77" s="100" t="e">
        <v>#N/A</v>
      </c>
      <c r="F77" s="102" t="e">
        <v>#N/A</v>
      </c>
      <c r="G77" s="103" t="e">
        <v>#N/A</v>
      </c>
      <c r="H77" s="100" t="e">
        <f t="shared" ref="H77:H112" si="2">$E77*EXP((+NORMSINV((1-$H$25)/2)*$F77*SQRT($G77/252)))</f>
        <v>#N/A</v>
      </c>
      <c r="I77" s="100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1:11" x14ac:dyDescent="0.2">
      <c r="B78" s="101">
        <v>43132</v>
      </c>
      <c r="C78" s="100">
        <v>2.67</v>
      </c>
      <c r="D78" s="104" t="e">
        <v>#N/A</v>
      </c>
      <c r="E78" s="104" t="e">
        <v>#N/A</v>
      </c>
      <c r="F78" s="105" t="e">
        <v>#N/A</v>
      </c>
      <c r="G78" s="106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1:11" x14ac:dyDescent="0.2">
      <c r="B79" s="101">
        <v>43160</v>
      </c>
      <c r="C79" s="100">
        <v>2.6930000000000001</v>
      </c>
      <c r="D79" s="104" t="e">
        <v>#N/A</v>
      </c>
      <c r="E79" s="104" t="e">
        <v>#N/A</v>
      </c>
      <c r="F79" s="105" t="e">
        <v>#N/A</v>
      </c>
      <c r="G79" s="106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1:11" x14ac:dyDescent="0.2">
      <c r="B80" s="101">
        <v>43191</v>
      </c>
      <c r="C80" s="100">
        <v>2.7959999999999998</v>
      </c>
      <c r="D80" s="104" t="e">
        <v>#N/A</v>
      </c>
      <c r="E80" s="104" t="e">
        <v>#N/A</v>
      </c>
      <c r="F80" s="105" t="e">
        <v>#N/A</v>
      </c>
      <c r="G80" s="106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1:11" x14ac:dyDescent="0.2">
      <c r="B81" s="101">
        <v>43221</v>
      </c>
      <c r="C81" s="100">
        <v>2.8</v>
      </c>
      <c r="D81" s="104" t="e">
        <v>#N/A</v>
      </c>
      <c r="E81" s="104" t="e">
        <v>#N/A</v>
      </c>
      <c r="F81" s="105" t="e">
        <v>#N/A</v>
      </c>
      <c r="G81" s="106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1:11" x14ac:dyDescent="0.2">
      <c r="A82">
        <v>2017</v>
      </c>
      <c r="B82" s="101">
        <v>43252</v>
      </c>
      <c r="C82" s="100">
        <v>2.9670000000000001</v>
      </c>
      <c r="D82" s="104" t="e">
        <v>#N/A</v>
      </c>
      <c r="E82" s="104" t="e">
        <v>#N/A</v>
      </c>
      <c r="F82" s="105" t="e">
        <v>#N/A</v>
      </c>
      <c r="G82" s="106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1:11" x14ac:dyDescent="0.2">
      <c r="B83" s="101">
        <v>43282</v>
      </c>
      <c r="C83" s="100">
        <v>2.8330000000000002</v>
      </c>
      <c r="D83" s="104" t="e">
        <v>#N/A</v>
      </c>
      <c r="E83" s="104" t="e">
        <v>#N/A</v>
      </c>
      <c r="F83" s="105" t="e">
        <v>#N/A</v>
      </c>
      <c r="G83" s="106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1:11" x14ac:dyDescent="0.2">
      <c r="B84" s="101">
        <v>43313</v>
      </c>
      <c r="C84" s="100">
        <v>2.9609999999999999</v>
      </c>
      <c r="D84" s="104" t="e">
        <v>#N/A</v>
      </c>
      <c r="E84" s="104" t="e">
        <v>#N/A</v>
      </c>
      <c r="F84" s="105" t="e">
        <v>#N/A</v>
      </c>
      <c r="G84" s="106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1:11" x14ac:dyDescent="0.2">
      <c r="B85" s="101">
        <v>43344</v>
      </c>
      <c r="C85" s="100">
        <v>2.9950000000000001</v>
      </c>
      <c r="D85" s="104" t="e">
        <v>#N/A</v>
      </c>
      <c r="E85" s="104" t="e">
        <v>#N/A</v>
      </c>
      <c r="F85" s="105" t="e">
        <v>#N/A</v>
      </c>
      <c r="G85" s="106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1:11" x14ac:dyDescent="0.2">
      <c r="B86" s="101">
        <v>43374</v>
      </c>
      <c r="C86" s="100">
        <v>3.2759999999999998</v>
      </c>
      <c r="D86" s="104" t="e">
        <v>#N/A</v>
      </c>
      <c r="E86" s="104" t="e">
        <v>#N/A</v>
      </c>
      <c r="F86" s="105" t="e">
        <v>#N/A</v>
      </c>
      <c r="G86" s="106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1:11" x14ac:dyDescent="0.2">
      <c r="B87" s="101">
        <v>43405</v>
      </c>
      <c r="C87" s="100">
        <v>4.0910000000000002</v>
      </c>
      <c r="D87" s="104" t="e">
        <v>#N/A</v>
      </c>
      <c r="E87" s="104" t="e">
        <v>#N/A</v>
      </c>
      <c r="F87" s="105" t="e">
        <v>#N/A</v>
      </c>
      <c r="G87" s="106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1:11" x14ac:dyDescent="0.2">
      <c r="B88" s="101">
        <v>43435</v>
      </c>
      <c r="C88" s="100">
        <v>4.0410000000000004</v>
      </c>
      <c r="D88" s="104" t="e">
        <v>#N/A</v>
      </c>
      <c r="E88" s="104" t="e">
        <v>#N/A</v>
      </c>
      <c r="F88" s="105" t="e">
        <v>#N/A</v>
      </c>
      <c r="G88" s="106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1:11" x14ac:dyDescent="0.2">
      <c r="B89" s="101">
        <v>43466</v>
      </c>
      <c r="C89" s="100">
        <v>3.109</v>
      </c>
      <c r="D89" s="104" t="e">
        <v>#N/A</v>
      </c>
      <c r="E89" s="104" t="e">
        <v>#N/A</v>
      </c>
      <c r="F89" s="105" t="e">
        <v>#N/A</v>
      </c>
      <c r="G89" s="106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1:11" x14ac:dyDescent="0.2">
      <c r="B90" s="101">
        <v>43497</v>
      </c>
      <c r="C90" s="100">
        <v>2.6909999999999998</v>
      </c>
      <c r="D90" s="104" t="e">
        <v>#N/A</v>
      </c>
      <c r="E90" s="104" t="e">
        <v>#N/A</v>
      </c>
      <c r="F90" s="105" t="e">
        <v>#N/A</v>
      </c>
      <c r="G90" s="106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1:11" x14ac:dyDescent="0.2">
      <c r="B91" s="101">
        <v>43525</v>
      </c>
      <c r="C91" s="100">
        <v>2.95</v>
      </c>
      <c r="D91" s="104">
        <v>2.95</v>
      </c>
      <c r="E91" s="104" t="e">
        <v>#N/A</v>
      </c>
      <c r="F91" s="105" t="e">
        <v>#N/A</v>
      </c>
      <c r="G91" s="106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1:11" x14ac:dyDescent="0.2">
      <c r="B92" s="101">
        <v>43556</v>
      </c>
      <c r="C92" s="100" t="e">
        <v>#N/A</v>
      </c>
      <c r="D92" s="104">
        <v>2.7363909999999998</v>
      </c>
      <c r="E92" s="104" t="e">
        <v>#N/A</v>
      </c>
      <c r="F92" s="105" t="e">
        <v>#N/A</v>
      </c>
      <c r="G92" s="106" t="e">
        <v>#N/A</v>
      </c>
      <c r="H92" s="51" t="e">
        <f t="shared" si="2"/>
        <v>#N/A</v>
      </c>
      <c r="I92" s="51" t="e">
        <f t="shared" si="3"/>
        <v>#N/A</v>
      </c>
      <c r="J92" s="51" t="e">
        <f t="shared" si="4"/>
        <v>#N/A</v>
      </c>
      <c r="K92" s="51" t="e">
        <f t="shared" si="5"/>
        <v>#N/A</v>
      </c>
    </row>
    <row r="93" spans="1:11" x14ac:dyDescent="0.2">
      <c r="B93" s="101">
        <v>43586</v>
      </c>
      <c r="C93" s="100" t="e">
        <v>#N/A</v>
      </c>
      <c r="D93" s="104">
        <v>2.6668539999999998</v>
      </c>
      <c r="E93" s="104">
        <v>2.6747999999999998</v>
      </c>
      <c r="F93" s="105">
        <v>0.19913924999999999</v>
      </c>
      <c r="G93" s="106">
        <v>14</v>
      </c>
      <c r="H93" s="51">
        <f t="shared" si="2"/>
        <v>2.4397087363055192</v>
      </c>
      <c r="I93" s="51">
        <f t="shared" si="3"/>
        <v>2.9325447474661375</v>
      </c>
      <c r="J93" s="51">
        <f t="shared" si="4"/>
        <v>2.4397087362528493</v>
      </c>
      <c r="K93" s="51">
        <f t="shared" si="5"/>
        <v>2.9325447475294477</v>
      </c>
    </row>
    <row r="94" spans="1:11" x14ac:dyDescent="0.2">
      <c r="A94">
        <v>2018</v>
      </c>
      <c r="B94" s="101">
        <v>43617</v>
      </c>
      <c r="C94" s="100" t="e">
        <v>#N/A</v>
      </c>
      <c r="D94" s="104">
        <v>2.683465</v>
      </c>
      <c r="E94" s="104">
        <v>2.7169999999999996</v>
      </c>
      <c r="F94" s="105">
        <v>0.19767087500000002</v>
      </c>
      <c r="G94" s="106">
        <v>36</v>
      </c>
      <c r="H94" s="51">
        <f t="shared" si="2"/>
        <v>2.3468978394480393</v>
      </c>
      <c r="I94" s="51">
        <f t="shared" si="3"/>
        <v>3.145466699026052</v>
      </c>
      <c r="J94" s="51">
        <f t="shared" si="4"/>
        <v>2.3468978393673914</v>
      </c>
      <c r="K94" s="51">
        <f t="shared" si="5"/>
        <v>3.145466699134142</v>
      </c>
    </row>
    <row r="95" spans="1:11" x14ac:dyDescent="0.2">
      <c r="B95" s="101">
        <v>43647</v>
      </c>
      <c r="C95" s="100" t="e">
        <v>#N/A</v>
      </c>
      <c r="D95" s="104">
        <v>2.7146370000000002</v>
      </c>
      <c r="E95" s="104">
        <v>2.7704</v>
      </c>
      <c r="F95" s="105">
        <v>0.20214425</v>
      </c>
      <c r="G95" s="106">
        <v>56</v>
      </c>
      <c r="H95" s="51">
        <f t="shared" si="2"/>
        <v>2.2984233503141049</v>
      </c>
      <c r="I95" s="51">
        <f t="shared" si="3"/>
        <v>3.3392961131164589</v>
      </c>
      <c r="J95" s="51">
        <f t="shared" si="4"/>
        <v>2.2984233502133673</v>
      </c>
      <c r="K95" s="51">
        <f t="shared" si="5"/>
        <v>3.3392961132628169</v>
      </c>
    </row>
    <row r="96" spans="1:11" x14ac:dyDescent="0.2">
      <c r="B96" s="101">
        <v>43678</v>
      </c>
      <c r="C96" s="100" t="e">
        <v>#N/A</v>
      </c>
      <c r="D96" s="104">
        <v>2.7170339999999999</v>
      </c>
      <c r="E96" s="104">
        <v>2.7957999999999998</v>
      </c>
      <c r="F96" s="105">
        <v>0.20192787500000003</v>
      </c>
      <c r="G96" s="106">
        <v>78</v>
      </c>
      <c r="H96" s="51">
        <f t="shared" si="2"/>
        <v>2.2432628415001901</v>
      </c>
      <c r="I96" s="51">
        <f t="shared" si="3"/>
        <v>3.4844323613779866</v>
      </c>
      <c r="J96" s="51">
        <f t="shared" si="4"/>
        <v>2.2432628413842775</v>
      </c>
      <c r="K96" s="51">
        <f t="shared" si="5"/>
        <v>3.4844323615580319</v>
      </c>
    </row>
    <row r="97" spans="1:11" x14ac:dyDescent="0.2">
      <c r="B97" s="101">
        <v>43709</v>
      </c>
      <c r="C97" s="100" t="e">
        <v>#N/A</v>
      </c>
      <c r="D97" s="104">
        <v>2.6994359999999999</v>
      </c>
      <c r="E97" s="104">
        <v>2.7918000000000003</v>
      </c>
      <c r="F97" s="105">
        <v>0.20185752500000001</v>
      </c>
      <c r="G97" s="106">
        <v>100</v>
      </c>
      <c r="H97" s="51">
        <f t="shared" si="2"/>
        <v>2.1759402792790929</v>
      </c>
      <c r="I97" s="51">
        <f t="shared" si="3"/>
        <v>3.5819674437858504</v>
      </c>
      <c r="J97" s="51">
        <f t="shared" si="4"/>
        <v>2.1759402791518307</v>
      </c>
      <c r="K97" s="51">
        <f t="shared" si="5"/>
        <v>3.5819674439953451</v>
      </c>
    </row>
    <row r="98" spans="1:11" x14ac:dyDescent="0.2">
      <c r="B98" s="101">
        <v>43739</v>
      </c>
      <c r="C98" s="100" t="e">
        <v>#N/A</v>
      </c>
      <c r="D98" s="104">
        <v>2.8320859999999999</v>
      </c>
      <c r="E98" s="104">
        <v>2.8113999999999999</v>
      </c>
      <c r="F98" s="105">
        <v>0.20089475000000001</v>
      </c>
      <c r="G98" s="106">
        <v>120</v>
      </c>
      <c r="H98" s="51">
        <f t="shared" si="2"/>
        <v>2.142496415888457</v>
      </c>
      <c r="I98" s="51">
        <f t="shared" si="3"/>
        <v>3.6891403417925237</v>
      </c>
      <c r="J98" s="51">
        <f t="shared" si="4"/>
        <v>2.1424964157518458</v>
      </c>
      <c r="K98" s="51">
        <f t="shared" si="5"/>
        <v>3.6891403420277529</v>
      </c>
    </row>
    <row r="99" spans="1:11" x14ac:dyDescent="0.2">
      <c r="B99" s="101">
        <v>43770</v>
      </c>
      <c r="C99" s="100" t="e">
        <v>#N/A</v>
      </c>
      <c r="D99" s="104">
        <v>2.9553500000000001</v>
      </c>
      <c r="E99" s="104">
        <v>2.8671999999999995</v>
      </c>
      <c r="F99" s="105">
        <v>0.21107042500000003</v>
      </c>
      <c r="G99" s="106">
        <v>143</v>
      </c>
      <c r="H99" s="51">
        <f t="shared" si="2"/>
        <v>2.0995081419677568</v>
      </c>
      <c r="I99" s="51">
        <f t="shared" si="3"/>
        <v>3.9156008379634315</v>
      </c>
      <c r="J99" s="51">
        <f t="shared" si="4"/>
        <v>2.0995081418142179</v>
      </c>
      <c r="K99" s="51">
        <f t="shared" si="5"/>
        <v>3.9156008382497842</v>
      </c>
    </row>
    <row r="100" spans="1:11" x14ac:dyDescent="0.2">
      <c r="B100" s="101">
        <v>43800</v>
      </c>
      <c r="C100" s="100" t="e">
        <v>#N/A</v>
      </c>
      <c r="D100" s="104">
        <v>3.0603129999999998</v>
      </c>
      <c r="E100" s="104">
        <v>3.0095999999999998</v>
      </c>
      <c r="F100" s="105">
        <v>0.23860229999999999</v>
      </c>
      <c r="G100" s="106">
        <v>163</v>
      </c>
      <c r="H100" s="51">
        <f t="shared" si="2"/>
        <v>2.0661686424114607</v>
      </c>
      <c r="I100" s="51">
        <f t="shared" si="3"/>
        <v>4.3838106793783354</v>
      </c>
      <c r="J100" s="51">
        <f t="shared" si="4"/>
        <v>2.0661686422290959</v>
      </c>
      <c r="K100" s="51">
        <f t="shared" si="5"/>
        <v>4.3838106797652614</v>
      </c>
    </row>
    <row r="101" spans="1:11" x14ac:dyDescent="0.2">
      <c r="B101" s="101">
        <v>43831</v>
      </c>
      <c r="C101" s="100" t="e">
        <v>#N/A</v>
      </c>
      <c r="D101" s="104">
        <v>3.147926</v>
      </c>
      <c r="E101" s="104">
        <v>3.0952000000000006</v>
      </c>
      <c r="F101" s="105">
        <v>0.27469552500000005</v>
      </c>
      <c r="G101" s="106">
        <v>184</v>
      </c>
      <c r="H101" s="51">
        <f t="shared" si="2"/>
        <v>1.9538446525716442</v>
      </c>
      <c r="I101" s="51">
        <f t="shared" si="3"/>
        <v>4.903288000604598</v>
      </c>
      <c r="J101" s="51">
        <f t="shared" si="4"/>
        <v>1.9538446523607051</v>
      </c>
      <c r="K101" s="51">
        <f t="shared" si="5"/>
        <v>4.9032880011339621</v>
      </c>
    </row>
    <row r="102" spans="1:11" x14ac:dyDescent="0.2">
      <c r="B102" s="101">
        <v>43862</v>
      </c>
      <c r="C102" s="100" t="e">
        <v>#N/A</v>
      </c>
      <c r="D102" s="104">
        <v>3.0695039999999998</v>
      </c>
      <c r="E102" s="104">
        <v>3.0366</v>
      </c>
      <c r="F102" s="105">
        <v>0.29697228571428569</v>
      </c>
      <c r="G102" s="106">
        <v>205</v>
      </c>
      <c r="H102" s="51">
        <f t="shared" si="2"/>
        <v>1.7963574752386235</v>
      </c>
      <c r="I102" s="51">
        <f t="shared" si="3"/>
        <v>5.1331317330227462</v>
      </c>
      <c r="J102" s="51">
        <f t="shared" si="4"/>
        <v>1.7963574750173181</v>
      </c>
      <c r="K102" s="51">
        <f t="shared" si="5"/>
        <v>5.133131733655131</v>
      </c>
    </row>
    <row r="103" spans="1:11" x14ac:dyDescent="0.2">
      <c r="B103" s="101">
        <v>43891</v>
      </c>
      <c r="C103" s="100" t="e">
        <v>#N/A</v>
      </c>
      <c r="D103" s="104">
        <v>2.7975509999999999</v>
      </c>
      <c r="E103" s="104">
        <v>2.9172000000000002</v>
      </c>
      <c r="F103" s="105">
        <v>0.30102214999999999</v>
      </c>
      <c r="G103" s="106">
        <v>224</v>
      </c>
      <c r="H103" s="51">
        <f t="shared" si="2"/>
        <v>1.672590998588402</v>
      </c>
      <c r="I103" s="51">
        <f t="shared" si="3"/>
        <v>5.0879478887439529</v>
      </c>
      <c r="J103" s="51">
        <f t="shared" si="4"/>
        <v>1.6725909983700693</v>
      </c>
      <c r="K103" s="51">
        <f t="shared" si="5"/>
        <v>5.0879478894081123</v>
      </c>
    </row>
    <row r="104" spans="1:11" x14ac:dyDescent="0.2">
      <c r="B104" s="101">
        <v>43922</v>
      </c>
      <c r="C104" s="100" t="e">
        <v>#N/A</v>
      </c>
      <c r="D104" s="104">
        <v>2.612797</v>
      </c>
      <c r="E104" s="104">
        <v>2.6228000000000002</v>
      </c>
      <c r="F104" s="105">
        <v>0.17937710000000001</v>
      </c>
      <c r="G104" s="106">
        <v>246</v>
      </c>
      <c r="H104" s="51">
        <f t="shared" si="2"/>
        <v>1.8531379597086328</v>
      </c>
      <c r="I104" s="51">
        <f t="shared" si="3"/>
        <v>3.7121250492767381</v>
      </c>
      <c r="J104" s="51">
        <f t="shared" si="4"/>
        <v>1.8531379595575728</v>
      </c>
      <c r="K104" s="51">
        <f t="shared" si="5"/>
        <v>3.7121250495793343</v>
      </c>
    </row>
    <row r="105" spans="1:11" x14ac:dyDescent="0.2">
      <c r="B105" s="101">
        <v>43952</v>
      </c>
      <c r="C105" s="100" t="e">
        <v>#N/A</v>
      </c>
      <c r="D105" s="104">
        <v>2.5601099999999999</v>
      </c>
      <c r="E105" s="104">
        <v>2.5828000000000002</v>
      </c>
      <c r="F105" s="105">
        <v>0.16495152499999999</v>
      </c>
      <c r="G105" s="106">
        <v>267</v>
      </c>
      <c r="H105" s="51">
        <f t="shared" si="2"/>
        <v>1.8516777376222509</v>
      </c>
      <c r="I105" s="51">
        <f t="shared" si="3"/>
        <v>3.6026008762011053</v>
      </c>
      <c r="J105" s="51">
        <f t="shared" si="4"/>
        <v>1.8516777374776452</v>
      </c>
      <c r="K105" s="51">
        <f t="shared" si="5"/>
        <v>3.6026008764824478</v>
      </c>
    </row>
    <row r="106" spans="1:11" x14ac:dyDescent="0.2">
      <c r="A106">
        <v>2019</v>
      </c>
      <c r="B106" s="101">
        <v>43983</v>
      </c>
      <c r="C106" s="100" t="e">
        <v>#N/A</v>
      </c>
      <c r="D106" s="104">
        <v>2.5567700000000002</v>
      </c>
      <c r="E106" s="104">
        <v>2.6073999999999997</v>
      </c>
      <c r="F106" s="105">
        <v>0.16035260000000001</v>
      </c>
      <c r="G106" s="106">
        <v>287</v>
      </c>
      <c r="H106" s="51">
        <f t="shared" si="2"/>
        <v>1.8644241345412427</v>
      </c>
      <c r="I106" s="51">
        <f t="shared" si="3"/>
        <v>3.6464528827142835</v>
      </c>
      <c r="J106" s="51">
        <f t="shared" si="4"/>
        <v>1.8644241343944961</v>
      </c>
      <c r="K106" s="51">
        <f t="shared" si="5"/>
        <v>3.6464528830012921</v>
      </c>
    </row>
    <row r="107" spans="1:11" x14ac:dyDescent="0.2">
      <c r="B107" s="101">
        <v>44013</v>
      </c>
      <c r="C107" s="100" t="e">
        <v>#N/A</v>
      </c>
      <c r="D107" s="104">
        <v>2.6603110000000001</v>
      </c>
      <c r="E107" s="104">
        <v>2.6347999999999998</v>
      </c>
      <c r="F107" s="105">
        <v>0.15837062500000001</v>
      </c>
      <c r="G107" s="106">
        <v>309</v>
      </c>
      <c r="H107" s="51">
        <f t="shared" si="2"/>
        <v>1.8684136229546791</v>
      </c>
      <c r="I107" s="51">
        <f t="shared" si="3"/>
        <v>3.7155429369123101</v>
      </c>
      <c r="J107" s="51">
        <f t="shared" si="4"/>
        <v>1.8684136228039721</v>
      </c>
      <c r="K107" s="51">
        <f t="shared" si="5"/>
        <v>3.7155429372120081</v>
      </c>
    </row>
    <row r="108" spans="1:11" x14ac:dyDescent="0.2">
      <c r="B108" s="101">
        <v>44044</v>
      </c>
      <c r="C108" s="100" t="e">
        <v>#N/A</v>
      </c>
      <c r="D108" s="104">
        <v>2.6178750000000002</v>
      </c>
      <c r="E108" s="104">
        <v>2.6379999999999999</v>
      </c>
      <c r="F108" s="105">
        <v>0.15786787499999999</v>
      </c>
      <c r="G108" s="106">
        <v>331</v>
      </c>
      <c r="H108" s="51">
        <f t="shared" si="2"/>
        <v>1.8504101117723242</v>
      </c>
      <c r="I108" s="51">
        <f t="shared" si="3"/>
        <v>3.760811700998878</v>
      </c>
      <c r="J108" s="51">
        <f t="shared" si="4"/>
        <v>1.8504101116183378</v>
      </c>
      <c r="K108" s="51">
        <f t="shared" si="5"/>
        <v>3.7608117013118432</v>
      </c>
    </row>
    <row r="109" spans="1:11" x14ac:dyDescent="0.2">
      <c r="B109" s="101">
        <v>44075</v>
      </c>
      <c r="C109" s="100" t="e">
        <v>#N/A</v>
      </c>
      <c r="D109" s="104">
        <v>2.6113659999999999</v>
      </c>
      <c r="E109" s="104">
        <v>2.6212</v>
      </c>
      <c r="F109" s="105">
        <v>0.15844372499999998</v>
      </c>
      <c r="G109" s="106">
        <v>352</v>
      </c>
      <c r="H109" s="51">
        <f t="shared" si="2"/>
        <v>1.8159494689686033</v>
      </c>
      <c r="I109" s="51">
        <f t="shared" si="3"/>
        <v>3.7835245734576048</v>
      </c>
      <c r="J109" s="51">
        <f t="shared" si="4"/>
        <v>1.8159494688121962</v>
      </c>
      <c r="K109" s="51">
        <f t="shared" si="5"/>
        <v>3.7835245737834793</v>
      </c>
    </row>
    <row r="110" spans="1:11" x14ac:dyDescent="0.2">
      <c r="B110" s="101">
        <v>44105</v>
      </c>
      <c r="C110" s="100" t="e">
        <v>#N/A</v>
      </c>
      <c r="D110" s="104">
        <v>2.7243369999999998</v>
      </c>
      <c r="E110" s="104">
        <v>2.6436000000000002</v>
      </c>
      <c r="F110" s="105">
        <v>0.16062537500000001</v>
      </c>
      <c r="G110" s="106">
        <v>373</v>
      </c>
      <c r="H110" s="51">
        <f t="shared" si="2"/>
        <v>1.8024125767720789</v>
      </c>
      <c r="I110" s="51">
        <f t="shared" si="3"/>
        <v>3.8773702814013018</v>
      </c>
      <c r="J110" s="51">
        <f t="shared" si="4"/>
        <v>1.8024125766100736</v>
      </c>
      <c r="K110" s="51">
        <f t="shared" si="5"/>
        <v>3.8773702817498097</v>
      </c>
    </row>
    <row r="111" spans="1:11" x14ac:dyDescent="0.2">
      <c r="B111" s="101">
        <v>44136</v>
      </c>
      <c r="C111" s="100" t="e">
        <v>#N/A</v>
      </c>
      <c r="D111" s="104">
        <v>2.8837220000000001</v>
      </c>
      <c r="E111" s="104">
        <v>2.6896</v>
      </c>
      <c r="F111" s="105">
        <v>0.16603860000000001</v>
      </c>
      <c r="G111" s="106">
        <v>395</v>
      </c>
      <c r="H111" s="51">
        <f t="shared" si="2"/>
        <v>1.7895428684080472</v>
      </c>
      <c r="I111" s="51">
        <f t="shared" si="3"/>
        <v>4.0423441582236146</v>
      </c>
      <c r="J111" s="51">
        <f t="shared" si="4"/>
        <v>1.7895428682369448</v>
      </c>
      <c r="K111" s="51">
        <f t="shared" si="5"/>
        <v>4.0423441586101125</v>
      </c>
    </row>
    <row r="112" spans="1:11" x14ac:dyDescent="0.2">
      <c r="B112" s="107">
        <v>44166</v>
      </c>
      <c r="C112" s="100" t="e">
        <v>#N/A</v>
      </c>
      <c r="D112" s="108">
        <v>3.0493039999999998</v>
      </c>
      <c r="E112" s="108">
        <v>2.8411999999999997</v>
      </c>
      <c r="F112" s="109">
        <v>0.17218882499999999</v>
      </c>
      <c r="G112" s="76">
        <v>415</v>
      </c>
      <c r="H112" s="53">
        <f t="shared" si="2"/>
        <v>1.8425266684918222</v>
      </c>
      <c r="I112" s="53">
        <f t="shared" si="3"/>
        <v>4.3811672189296331</v>
      </c>
      <c r="J112" s="51">
        <f t="shared" si="4"/>
        <v>1.8425266683045602</v>
      </c>
      <c r="K112" s="51">
        <f t="shared" si="5"/>
        <v>4.3811672193749054</v>
      </c>
    </row>
    <row r="113" spans="2:13" x14ac:dyDescent="0.2">
      <c r="B113" s="32" t="s">
        <v>550</v>
      </c>
    </row>
    <row r="114" spans="2:13" ht="12.75" customHeight="1" x14ac:dyDescent="0.2">
      <c r="B114" s="565" t="s">
        <v>548</v>
      </c>
      <c r="C114" s="565"/>
      <c r="D114" s="565"/>
      <c r="E114" s="565"/>
      <c r="F114" s="565"/>
      <c r="G114" s="565"/>
      <c r="H114" s="565"/>
      <c r="I114" s="565"/>
      <c r="J114" s="565"/>
      <c r="K114" s="565"/>
      <c r="L114" s="565"/>
      <c r="M114" s="565"/>
    </row>
    <row r="115" spans="2:13" x14ac:dyDescent="0.2">
      <c r="B115" s="565"/>
      <c r="C115" s="565"/>
      <c r="D115" s="565"/>
      <c r="E115" s="565"/>
      <c r="F115" s="565"/>
      <c r="G115" s="565"/>
      <c r="H115" s="565"/>
      <c r="I115" s="565"/>
      <c r="J115" s="565"/>
      <c r="K115" s="565"/>
      <c r="L115" s="565"/>
      <c r="M115" s="565"/>
    </row>
    <row r="116" spans="2:13" x14ac:dyDescent="0.2">
      <c r="B116" s="373"/>
      <c r="C116" s="373"/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5" type="noConversion"/>
  <conditionalFormatting sqref="C77:K112">
    <cfRule type="expression" dxfId="117" priority="10" stopIfTrue="1">
      <formula>ISNA(C77)</formula>
    </cfRule>
  </conditionalFormatting>
  <conditionalFormatting sqref="C77:G112">
    <cfRule type="expression" dxfId="116" priority="9" stopIfTrue="1">
      <formula>ISNA(C77)</formula>
    </cfRule>
  </conditionalFormatting>
  <conditionalFormatting sqref="H77:I77">
    <cfRule type="expression" dxfId="115" priority="8" stopIfTrue="1">
      <formula>ISNA(H77)</formula>
    </cfRule>
  </conditionalFormatting>
  <conditionalFormatting sqref="E41:I52">
    <cfRule type="expression" dxfId="114" priority="5" stopIfTrue="1">
      <formula>ISNA(E41)</formula>
    </cfRule>
  </conditionalFormatting>
  <conditionalFormatting sqref="C30:C76">
    <cfRule type="expression" dxfId="113" priority="1" stopIfTrue="1">
      <formula>ISNA(C30)</formula>
    </cfRule>
  </conditionalFormatting>
  <conditionalFormatting sqref="C29:I29 E30:I40">
    <cfRule type="expression" dxfId="112" priority="7" stopIfTrue="1">
      <formula>ISNA(C29)</formula>
    </cfRule>
  </conditionalFormatting>
  <conditionalFormatting sqref="C29">
    <cfRule type="expression" dxfId="111" priority="6" stopIfTrue="1">
      <formula>ISNA(C29)</formula>
    </cfRule>
  </conditionalFormatting>
  <conditionalFormatting sqref="E65:I76">
    <cfRule type="expression" dxfId="110" priority="3" stopIfTrue="1">
      <formula>ISNA(E65)</formula>
    </cfRule>
  </conditionalFormatting>
  <conditionalFormatting sqref="E53:I64">
    <cfRule type="expression" dxfId="109" priority="4" stopIfTrue="1">
      <formula>ISNA(E53)</formula>
    </cfRule>
  </conditionalFormatting>
  <conditionalFormatting sqref="C30:D76">
    <cfRule type="expression" dxfId="108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5.85546875" style="131" customWidth="1"/>
    <col min="18" max="18" width="10.5703125" style="131" customWidth="1"/>
    <col min="19" max="27" width="9.140625" style="131"/>
    <col min="28" max="29" width="9.140625" style="133"/>
    <col min="30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369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462" t="s">
        <v>422</v>
      </c>
      <c r="R6" s="463" t="s">
        <v>298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464" t="s">
        <v>423</v>
      </c>
      <c r="R7" s="465" t="s">
        <v>300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3" spans="1:29" x14ac:dyDescent="0.25">
      <c r="A23" s="327"/>
      <c r="B23" s="327"/>
      <c r="C23" s="327"/>
      <c r="D23" s="327"/>
      <c r="E23" s="327"/>
      <c r="F23" s="327"/>
      <c r="G23" s="327"/>
      <c r="H23" s="327"/>
      <c r="I23" s="327"/>
      <c r="J23" s="327"/>
    </row>
    <row r="24" spans="1:29" x14ac:dyDescent="0.25">
      <c r="B24"/>
      <c r="C24"/>
      <c r="D24" s="566"/>
      <c r="E24" s="566"/>
      <c r="F24" s="566"/>
      <c r="G24" s="566"/>
      <c r="H24" s="566"/>
      <c r="I24" s="32"/>
      <c r="J24" s="566"/>
      <c r="K24" s="566"/>
      <c r="L24" s="566"/>
      <c r="M24" s="566"/>
    </row>
    <row r="25" spans="1:29" s="393" customFormat="1" x14ac:dyDescent="0.25">
      <c r="D25" s="438" t="s">
        <v>542</v>
      </c>
      <c r="E25" s="438" t="s">
        <v>301</v>
      </c>
      <c r="F25" s="472" t="s">
        <v>543</v>
      </c>
      <c r="G25" s="472" t="s">
        <v>498</v>
      </c>
      <c r="H25" s="438"/>
      <c r="I25" s="439" t="s">
        <v>540</v>
      </c>
      <c r="J25" s="438" t="s">
        <v>242</v>
      </c>
      <c r="K25" s="472" t="s">
        <v>541</v>
      </c>
      <c r="L25" s="472" t="s">
        <v>498</v>
      </c>
      <c r="O25" s="461"/>
      <c r="P25" s="461"/>
      <c r="AB25" s="461"/>
      <c r="AC25" s="461"/>
    </row>
    <row r="26" spans="1:29" x14ac:dyDescent="0.25">
      <c r="B26" s="131">
        <f t="shared" ref="B26:B73" si="0">YEAR(C26)</f>
        <v>2015</v>
      </c>
      <c r="C26" s="134">
        <v>42005</v>
      </c>
      <c r="D26" s="135">
        <v>9.5</v>
      </c>
      <c r="E26" s="141" t="e">
        <v>#N/A</v>
      </c>
      <c r="F26" s="140"/>
      <c r="G26" s="545">
        <v>9.5</v>
      </c>
      <c r="H26" s="138"/>
      <c r="I26" s="135">
        <v>3.1077720000000002</v>
      </c>
      <c r="J26" s="141" t="e">
        <v>#N/A</v>
      </c>
      <c r="K26" s="140"/>
      <c r="L26" s="140">
        <v>3.1077720000000002</v>
      </c>
      <c r="M26" s="140"/>
    </row>
    <row r="27" spans="1:29" x14ac:dyDescent="0.25">
      <c r="B27" s="131">
        <f t="shared" si="0"/>
        <v>2015</v>
      </c>
      <c r="C27" s="134">
        <v>42036</v>
      </c>
      <c r="D27" s="135">
        <v>9.08</v>
      </c>
      <c r="E27" s="141" t="e">
        <v>#N/A</v>
      </c>
      <c r="F27" s="149">
        <f t="shared" ref="F27:F36" si="1">AVERAGEIF($B$26:$B$97,B27,$G$26:$G$97)</f>
        <v>12.295000000000002</v>
      </c>
      <c r="G27" s="140">
        <v>9.08</v>
      </c>
      <c r="H27" s="138"/>
      <c r="I27" s="135">
        <v>2.9821740000000001</v>
      </c>
      <c r="J27" s="141" t="e">
        <v>#N/A</v>
      </c>
      <c r="K27" s="149">
        <f t="shared" ref="K27:K36" si="2">AVERAGEIF($B$26:$B$97,B27,$L$26:$L$97)</f>
        <v>2.7314104999999995</v>
      </c>
      <c r="L27" s="140">
        <v>2.9821740000000001</v>
      </c>
      <c r="M27" s="138"/>
    </row>
    <row r="28" spans="1:29" x14ac:dyDescent="0.25">
      <c r="B28" s="131">
        <f t="shared" si="0"/>
        <v>2015</v>
      </c>
      <c r="C28" s="134">
        <v>42064</v>
      </c>
      <c r="D28" s="135">
        <v>9.2799999999999994</v>
      </c>
      <c r="E28" s="141" t="e">
        <v>#N/A</v>
      </c>
      <c r="F28" s="149">
        <f t="shared" si="1"/>
        <v>12.295000000000002</v>
      </c>
      <c r="G28" s="140">
        <v>9.2799999999999994</v>
      </c>
      <c r="H28" s="138"/>
      <c r="I28" s="135">
        <v>2.9385780000000001</v>
      </c>
      <c r="J28" s="141" t="e">
        <v>#N/A</v>
      </c>
      <c r="K28" s="149">
        <f t="shared" si="2"/>
        <v>2.7314104999999995</v>
      </c>
      <c r="L28" s="140">
        <v>2.9385780000000001</v>
      </c>
      <c r="M28" s="138"/>
    </row>
    <row r="29" spans="1:29" x14ac:dyDescent="0.25">
      <c r="B29" s="131">
        <f t="shared" si="0"/>
        <v>2015</v>
      </c>
      <c r="C29" s="134">
        <v>42095</v>
      </c>
      <c r="D29" s="135">
        <v>10.43</v>
      </c>
      <c r="E29" s="141" t="e">
        <v>#N/A</v>
      </c>
      <c r="F29" s="149">
        <f t="shared" si="1"/>
        <v>12.295000000000002</v>
      </c>
      <c r="G29" s="140">
        <v>10.43</v>
      </c>
      <c r="H29" s="138"/>
      <c r="I29" s="135">
        <v>2.7091799999999999</v>
      </c>
      <c r="J29" s="141" t="e">
        <v>#N/A</v>
      </c>
      <c r="K29" s="140">
        <f t="shared" si="2"/>
        <v>2.7314104999999995</v>
      </c>
      <c r="L29" s="140">
        <v>2.7091799999999999</v>
      </c>
      <c r="M29" s="138"/>
    </row>
    <row r="30" spans="1:29" x14ac:dyDescent="0.25">
      <c r="B30" s="131">
        <f t="shared" si="0"/>
        <v>2015</v>
      </c>
      <c r="C30" s="134">
        <v>42125</v>
      </c>
      <c r="D30" s="135">
        <v>12.73</v>
      </c>
      <c r="E30" s="141" t="e">
        <v>#N/A</v>
      </c>
      <c r="F30" s="149">
        <f t="shared" si="1"/>
        <v>12.295000000000002</v>
      </c>
      <c r="G30" s="140">
        <v>12.73</v>
      </c>
      <c r="H30" s="138"/>
      <c r="I30" s="135">
        <v>2.9572620000000001</v>
      </c>
      <c r="J30" s="141" t="e">
        <v>#N/A</v>
      </c>
      <c r="K30" s="140">
        <f t="shared" si="2"/>
        <v>2.7314104999999995</v>
      </c>
      <c r="L30" s="140">
        <v>2.9572620000000001</v>
      </c>
      <c r="M30" s="138"/>
    </row>
    <row r="31" spans="1:29" x14ac:dyDescent="0.25">
      <c r="B31" s="131">
        <f t="shared" si="0"/>
        <v>2015</v>
      </c>
      <c r="C31" s="134">
        <v>42156</v>
      </c>
      <c r="D31" s="135">
        <v>15.07</v>
      </c>
      <c r="E31" s="141" t="e">
        <v>#N/A</v>
      </c>
      <c r="F31" s="149">
        <f t="shared" si="1"/>
        <v>12.295000000000002</v>
      </c>
      <c r="G31" s="140">
        <v>15.07</v>
      </c>
      <c r="H31" s="138"/>
      <c r="I31" s="135">
        <v>2.8897919999999999</v>
      </c>
      <c r="J31" s="141" t="e">
        <v>#N/A</v>
      </c>
      <c r="K31" s="140">
        <f t="shared" si="2"/>
        <v>2.7314104999999995</v>
      </c>
      <c r="L31" s="140">
        <v>2.8897919999999999</v>
      </c>
      <c r="M31" s="138"/>
    </row>
    <row r="32" spans="1:29" x14ac:dyDescent="0.25">
      <c r="B32" s="131">
        <f t="shared" si="0"/>
        <v>2015</v>
      </c>
      <c r="C32" s="134">
        <v>42186</v>
      </c>
      <c r="D32" s="135">
        <v>16.28</v>
      </c>
      <c r="E32" s="141" t="e">
        <v>#N/A</v>
      </c>
      <c r="F32" s="149">
        <f t="shared" si="1"/>
        <v>12.295000000000002</v>
      </c>
      <c r="G32" s="140">
        <v>16.28</v>
      </c>
      <c r="H32" s="138"/>
      <c r="I32" s="135">
        <v>2.946882</v>
      </c>
      <c r="J32" s="141" t="e">
        <v>#N/A</v>
      </c>
      <c r="K32" s="140">
        <f t="shared" si="2"/>
        <v>2.7314104999999995</v>
      </c>
      <c r="L32" s="140">
        <v>2.946882</v>
      </c>
      <c r="M32" s="138"/>
    </row>
    <row r="33" spans="2:13" x14ac:dyDescent="0.25">
      <c r="B33" s="131">
        <f t="shared" si="0"/>
        <v>2015</v>
      </c>
      <c r="C33" s="134">
        <v>42217</v>
      </c>
      <c r="D33" s="135">
        <v>16.88</v>
      </c>
      <c r="E33" s="141" t="e">
        <v>#N/A</v>
      </c>
      <c r="F33" s="149">
        <f t="shared" si="1"/>
        <v>12.295000000000002</v>
      </c>
      <c r="G33" s="140">
        <v>16.88</v>
      </c>
      <c r="H33" s="138"/>
      <c r="I33" s="135">
        <v>2.8794119999999999</v>
      </c>
      <c r="J33" s="141" t="e">
        <v>#N/A</v>
      </c>
      <c r="K33" s="140">
        <f t="shared" si="2"/>
        <v>2.7314104999999995</v>
      </c>
      <c r="L33" s="140">
        <v>2.8794119999999999</v>
      </c>
      <c r="M33" s="138"/>
    </row>
    <row r="34" spans="2:13" x14ac:dyDescent="0.25">
      <c r="B34" s="131">
        <f t="shared" si="0"/>
        <v>2015</v>
      </c>
      <c r="C34" s="134">
        <v>42248</v>
      </c>
      <c r="D34" s="135">
        <v>16.399999999999999</v>
      </c>
      <c r="E34" s="141" t="e">
        <v>#N/A</v>
      </c>
      <c r="F34" s="149">
        <f t="shared" si="1"/>
        <v>12.295000000000002</v>
      </c>
      <c r="G34" s="140">
        <v>16.399999999999999</v>
      </c>
      <c r="H34" s="138"/>
      <c r="I34" s="135">
        <v>2.7610800000000002</v>
      </c>
      <c r="J34" s="141" t="e">
        <v>#N/A</v>
      </c>
      <c r="K34" s="140">
        <f t="shared" si="2"/>
        <v>2.7314104999999995</v>
      </c>
      <c r="L34" s="140">
        <v>2.7610800000000002</v>
      </c>
      <c r="M34" s="138"/>
    </row>
    <row r="35" spans="2:13" x14ac:dyDescent="0.25">
      <c r="B35" s="131">
        <f t="shared" si="0"/>
        <v>2015</v>
      </c>
      <c r="C35" s="134">
        <v>42278</v>
      </c>
      <c r="D35" s="135">
        <v>12.6</v>
      </c>
      <c r="E35" s="141" t="e">
        <v>#N/A</v>
      </c>
      <c r="F35" s="149">
        <f t="shared" si="1"/>
        <v>12.295000000000002</v>
      </c>
      <c r="G35" s="140">
        <v>12.6</v>
      </c>
      <c r="H35" s="138"/>
      <c r="I35" s="135">
        <v>2.4299580000000001</v>
      </c>
      <c r="J35" s="141" t="e">
        <v>#N/A</v>
      </c>
      <c r="K35" s="140">
        <f t="shared" si="2"/>
        <v>2.7314104999999995</v>
      </c>
      <c r="L35" s="140">
        <v>2.4299580000000001</v>
      </c>
      <c r="M35" s="138"/>
    </row>
    <row r="36" spans="2:13" x14ac:dyDescent="0.25">
      <c r="B36" s="131">
        <f t="shared" si="0"/>
        <v>2015</v>
      </c>
      <c r="C36" s="134">
        <v>42309</v>
      </c>
      <c r="D36" s="135">
        <v>10.02</v>
      </c>
      <c r="E36" s="141" t="e">
        <v>#N/A</v>
      </c>
      <c r="F36" s="149">
        <f t="shared" si="1"/>
        <v>12.295000000000002</v>
      </c>
      <c r="G36" s="140">
        <v>10.02</v>
      </c>
      <c r="H36" s="138"/>
      <c r="I36" s="135">
        <v>2.1725340000000002</v>
      </c>
      <c r="J36" s="141" t="e">
        <v>#N/A</v>
      </c>
      <c r="K36" s="149">
        <f t="shared" si="2"/>
        <v>2.7314104999999995</v>
      </c>
      <c r="L36" s="140">
        <v>2.1725340000000002</v>
      </c>
      <c r="M36" s="138"/>
    </row>
    <row r="37" spans="2:13" x14ac:dyDescent="0.25">
      <c r="B37" s="131">
        <f t="shared" si="0"/>
        <v>2015</v>
      </c>
      <c r="C37" s="134">
        <v>42339</v>
      </c>
      <c r="D37" s="135">
        <v>9.27</v>
      </c>
      <c r="E37" s="141" t="e">
        <v>#N/A</v>
      </c>
      <c r="F37" s="140"/>
      <c r="G37" s="140">
        <v>9.27</v>
      </c>
      <c r="H37" s="138"/>
      <c r="I37" s="135">
        <v>2.0023019999999998</v>
      </c>
      <c r="J37" s="141" t="e">
        <v>#N/A</v>
      </c>
      <c r="K37" s="140"/>
      <c r="L37" s="140">
        <v>2.0023019999999998</v>
      </c>
      <c r="M37" s="138"/>
    </row>
    <row r="38" spans="2:13" x14ac:dyDescent="0.25">
      <c r="B38" s="131">
        <f t="shared" si="0"/>
        <v>2016</v>
      </c>
      <c r="C38" s="134">
        <v>42370</v>
      </c>
      <c r="D38" s="135">
        <v>8.2799999999999994</v>
      </c>
      <c r="E38" s="141" t="e">
        <v>#N/A</v>
      </c>
      <c r="F38" s="140"/>
      <c r="G38" s="140">
        <v>8.2799999999999994</v>
      </c>
      <c r="H38" s="138"/>
      <c r="I38" s="135">
        <v>2.3674710000000001</v>
      </c>
      <c r="J38" s="141" t="e">
        <v>#N/A</v>
      </c>
      <c r="K38" s="140"/>
      <c r="L38" s="140">
        <v>2.3674710000000001</v>
      </c>
      <c r="M38" s="138"/>
    </row>
    <row r="39" spans="2:13" x14ac:dyDescent="0.25">
      <c r="B39" s="131">
        <f t="shared" si="0"/>
        <v>2016</v>
      </c>
      <c r="C39" s="134">
        <v>42401</v>
      </c>
      <c r="D39" s="135">
        <v>8.36</v>
      </c>
      <c r="E39" s="141" t="e">
        <v>#N/A</v>
      </c>
      <c r="F39" s="149">
        <f t="shared" ref="F39" si="3">AVERAGEIF($B$26:$B$97,B39,$G$26:$G$97)</f>
        <v>12.17</v>
      </c>
      <c r="G39" s="140">
        <v>8.36</v>
      </c>
      <c r="H39" s="138"/>
      <c r="I39" s="135">
        <v>2.0625930000000001</v>
      </c>
      <c r="J39" s="141" t="e">
        <v>#N/A</v>
      </c>
      <c r="K39" s="149">
        <f t="shared" ref="K39" si="4">AVERAGEIF($B$26:$B$97,B39,$L$26:$L$97)</f>
        <v>2.6079685833333328</v>
      </c>
      <c r="L39" s="140">
        <v>2.0625930000000001</v>
      </c>
      <c r="M39" s="138"/>
    </row>
    <row r="40" spans="2:13" x14ac:dyDescent="0.25">
      <c r="B40" s="131">
        <f t="shared" si="0"/>
        <v>2016</v>
      </c>
      <c r="C40" s="134">
        <v>42430</v>
      </c>
      <c r="D40" s="135">
        <v>9.19</v>
      </c>
      <c r="E40" s="141" t="e">
        <v>#N/A</v>
      </c>
      <c r="F40" s="140">
        <f t="shared" ref="F40:F48" si="5">AVERAGEIF($B$26:$B$97,B40,$G$26:$G$97)</f>
        <v>12.17</v>
      </c>
      <c r="G40" s="140">
        <v>9.19</v>
      </c>
      <c r="H40" s="138"/>
      <c r="I40" s="135">
        <v>1.7929729999999999</v>
      </c>
      <c r="J40" s="141" t="e">
        <v>#N/A</v>
      </c>
      <c r="K40" s="140">
        <f t="shared" ref="K40:K48" si="6">AVERAGEIF($B$26:$B$97,B40,$L$26:$L$97)</f>
        <v>2.6079685833333328</v>
      </c>
      <c r="L40" s="140">
        <v>1.7929729999999999</v>
      </c>
      <c r="M40" s="138"/>
    </row>
    <row r="41" spans="2:13" x14ac:dyDescent="0.25">
      <c r="B41" s="131">
        <f t="shared" si="0"/>
        <v>2016</v>
      </c>
      <c r="C41" s="134">
        <v>42461</v>
      </c>
      <c r="D41" s="135">
        <v>9.65</v>
      </c>
      <c r="E41" s="141" t="e">
        <v>#N/A</v>
      </c>
      <c r="F41" s="140">
        <f t="shared" si="5"/>
        <v>12.17</v>
      </c>
      <c r="G41" s="140">
        <v>9.65</v>
      </c>
      <c r="H41" s="138"/>
      <c r="I41" s="135">
        <v>1.9879290000000001</v>
      </c>
      <c r="J41" s="141" t="e">
        <v>#N/A</v>
      </c>
      <c r="K41" s="140">
        <f t="shared" si="6"/>
        <v>2.6079685833333328</v>
      </c>
      <c r="L41" s="140">
        <v>1.9879290000000001</v>
      </c>
      <c r="M41" s="138"/>
    </row>
    <row r="42" spans="2:13" x14ac:dyDescent="0.25">
      <c r="B42" s="131">
        <f t="shared" si="0"/>
        <v>2016</v>
      </c>
      <c r="C42" s="134">
        <v>42491</v>
      </c>
      <c r="D42" s="135">
        <v>11.62</v>
      </c>
      <c r="E42" s="141" t="e">
        <v>#N/A</v>
      </c>
      <c r="F42" s="140">
        <f t="shared" si="5"/>
        <v>12.17</v>
      </c>
      <c r="G42" s="140">
        <v>11.62</v>
      </c>
      <c r="H42" s="138"/>
      <c r="I42" s="135">
        <v>1.9931140000000001</v>
      </c>
      <c r="J42" s="141" t="e">
        <v>#N/A</v>
      </c>
      <c r="K42" s="140">
        <f t="shared" si="6"/>
        <v>2.6079685833333328</v>
      </c>
      <c r="L42" s="140">
        <v>1.9931140000000001</v>
      </c>
      <c r="M42" s="138"/>
    </row>
    <row r="43" spans="2:13" x14ac:dyDescent="0.25">
      <c r="B43" s="131">
        <f t="shared" si="0"/>
        <v>2016</v>
      </c>
      <c r="C43" s="134">
        <v>42522</v>
      </c>
      <c r="D43" s="135">
        <v>14.43</v>
      </c>
      <c r="E43" s="141" t="e">
        <v>#N/A</v>
      </c>
      <c r="F43" s="140">
        <f t="shared" si="5"/>
        <v>12.17</v>
      </c>
      <c r="G43" s="140">
        <v>14.43</v>
      </c>
      <c r="H43" s="138"/>
      <c r="I43" s="135">
        <v>2.6827190000000001</v>
      </c>
      <c r="J43" s="141" t="e">
        <v>#N/A</v>
      </c>
      <c r="K43" s="140">
        <f t="shared" si="6"/>
        <v>2.6079685833333328</v>
      </c>
      <c r="L43" s="140">
        <v>2.6827190000000001</v>
      </c>
      <c r="M43" s="138"/>
    </row>
    <row r="44" spans="2:13" x14ac:dyDescent="0.25">
      <c r="B44" s="131">
        <f t="shared" si="0"/>
        <v>2016</v>
      </c>
      <c r="C44" s="134">
        <v>42552</v>
      </c>
      <c r="D44" s="135">
        <v>16.559999999999999</v>
      </c>
      <c r="E44" s="141" t="e">
        <v>#N/A</v>
      </c>
      <c r="F44" s="140">
        <f t="shared" si="5"/>
        <v>12.17</v>
      </c>
      <c r="G44" s="140">
        <v>16.559999999999999</v>
      </c>
      <c r="H44" s="138"/>
      <c r="I44" s="135">
        <v>2.9264139999999998</v>
      </c>
      <c r="J44" s="141" t="e">
        <v>#N/A</v>
      </c>
      <c r="K44" s="140">
        <f t="shared" si="6"/>
        <v>2.6079685833333328</v>
      </c>
      <c r="L44" s="140">
        <v>2.9264139999999998</v>
      </c>
      <c r="M44" s="138"/>
    </row>
    <row r="45" spans="2:13" x14ac:dyDescent="0.25">
      <c r="B45" s="131">
        <f t="shared" si="0"/>
        <v>2016</v>
      </c>
      <c r="C45" s="134">
        <v>42583</v>
      </c>
      <c r="D45" s="135">
        <v>17.600000000000001</v>
      </c>
      <c r="E45" s="141" t="e">
        <v>#N/A</v>
      </c>
      <c r="F45" s="140">
        <f t="shared" si="5"/>
        <v>12.17</v>
      </c>
      <c r="G45" s="140">
        <v>17.600000000000001</v>
      </c>
      <c r="H45" s="138"/>
      <c r="I45" s="135">
        <v>2.9264139999999998</v>
      </c>
      <c r="J45" s="141" t="e">
        <v>#N/A</v>
      </c>
      <c r="K45" s="140">
        <f t="shared" si="6"/>
        <v>2.6079685833333328</v>
      </c>
      <c r="L45" s="140">
        <v>2.9264139999999998</v>
      </c>
      <c r="M45" s="138"/>
    </row>
    <row r="46" spans="2:13" x14ac:dyDescent="0.25">
      <c r="B46" s="131">
        <f t="shared" si="0"/>
        <v>2016</v>
      </c>
      <c r="C46" s="134">
        <v>42614</v>
      </c>
      <c r="D46" s="135">
        <v>16.78</v>
      </c>
      <c r="E46" s="141" t="e">
        <v>#N/A</v>
      </c>
      <c r="F46" s="140">
        <f t="shared" si="5"/>
        <v>12.17</v>
      </c>
      <c r="G46" s="140">
        <v>16.78</v>
      </c>
      <c r="H46" s="138"/>
      <c r="I46" s="135">
        <v>3.1027040000000001</v>
      </c>
      <c r="J46" s="141" t="e">
        <v>#N/A</v>
      </c>
      <c r="K46" s="140">
        <f t="shared" si="6"/>
        <v>2.6079685833333328</v>
      </c>
      <c r="L46" s="140">
        <v>3.1027040000000001</v>
      </c>
      <c r="M46" s="138"/>
    </row>
    <row r="47" spans="2:13" x14ac:dyDescent="0.25">
      <c r="B47" s="131">
        <f t="shared" si="0"/>
        <v>2016</v>
      </c>
      <c r="C47" s="134">
        <v>42644</v>
      </c>
      <c r="D47" s="135">
        <v>13.74</v>
      </c>
      <c r="E47" s="141" t="e">
        <v>#N/A</v>
      </c>
      <c r="F47" s="140">
        <f t="shared" si="5"/>
        <v>12.17</v>
      </c>
      <c r="G47" s="140">
        <v>13.74</v>
      </c>
      <c r="H47" s="138"/>
      <c r="I47" s="135">
        <v>3.0871490000000001</v>
      </c>
      <c r="J47" s="141" t="e">
        <v>#N/A</v>
      </c>
      <c r="K47" s="140">
        <f t="shared" si="6"/>
        <v>2.6079685833333328</v>
      </c>
      <c r="L47" s="140">
        <v>3.0871490000000001</v>
      </c>
      <c r="M47" s="138"/>
    </row>
    <row r="48" spans="2:13" x14ac:dyDescent="0.25">
      <c r="B48" s="131">
        <f t="shared" si="0"/>
        <v>2016</v>
      </c>
      <c r="C48" s="134">
        <v>42675</v>
      </c>
      <c r="D48" s="135">
        <v>10.77</v>
      </c>
      <c r="E48" s="141" t="e">
        <v>#N/A</v>
      </c>
      <c r="F48" s="149">
        <f t="shared" si="5"/>
        <v>12.17</v>
      </c>
      <c r="G48" s="140">
        <v>10.77</v>
      </c>
      <c r="H48" s="138"/>
      <c r="I48" s="135">
        <v>2.6422759999999998</v>
      </c>
      <c r="J48" s="141" t="e">
        <v>#N/A</v>
      </c>
      <c r="K48" s="149">
        <f t="shared" si="6"/>
        <v>2.6079685833333328</v>
      </c>
      <c r="L48" s="140">
        <v>2.6422759999999998</v>
      </c>
      <c r="M48" s="138"/>
    </row>
    <row r="49" spans="2:13" x14ac:dyDescent="0.25">
      <c r="B49" s="131">
        <f t="shared" si="0"/>
        <v>2016</v>
      </c>
      <c r="C49" s="134">
        <v>42705</v>
      </c>
      <c r="D49" s="135">
        <v>9.06</v>
      </c>
      <c r="E49" s="141" t="e">
        <v>#N/A</v>
      </c>
      <c r="F49" s="140"/>
      <c r="G49" s="140">
        <v>9.06</v>
      </c>
      <c r="H49" s="138"/>
      <c r="I49" s="135">
        <v>3.7238669999999998</v>
      </c>
      <c r="J49" s="141" t="e">
        <v>#N/A</v>
      </c>
      <c r="K49" s="140"/>
      <c r="L49" s="140">
        <v>3.7238669999999998</v>
      </c>
      <c r="M49" s="138"/>
    </row>
    <row r="50" spans="2:13" x14ac:dyDescent="0.25">
      <c r="B50" s="131">
        <f t="shared" si="0"/>
        <v>2017</v>
      </c>
      <c r="C50" s="134">
        <v>42736</v>
      </c>
      <c r="D50" s="135">
        <v>9.32</v>
      </c>
      <c r="E50" s="141" t="e">
        <v>#N/A</v>
      </c>
      <c r="F50" s="140"/>
      <c r="G50" s="140">
        <v>9.32</v>
      </c>
      <c r="H50" s="138"/>
      <c r="I50" s="135">
        <v>3.4262480000000002</v>
      </c>
      <c r="J50" s="141" t="e">
        <v>#N/A</v>
      </c>
      <c r="K50" s="140"/>
      <c r="L50" s="140">
        <v>3.4262480000000002</v>
      </c>
      <c r="M50" s="138"/>
    </row>
    <row r="51" spans="2:13" x14ac:dyDescent="0.25">
      <c r="B51" s="131">
        <f t="shared" si="0"/>
        <v>2017</v>
      </c>
      <c r="C51" s="134">
        <v>42767</v>
      </c>
      <c r="D51" s="135">
        <v>10.01</v>
      </c>
      <c r="E51" s="141" t="e">
        <v>#N/A</v>
      </c>
      <c r="F51" s="149">
        <f t="shared" ref="F51" si="7">AVERAGEIF($B$26:$B$97,B51,$G$26:$G$97)</f>
        <v>12.970833333333331</v>
      </c>
      <c r="G51" s="140">
        <v>10.01</v>
      </c>
      <c r="H51" s="138"/>
      <c r="I51" s="135">
        <v>2.9575239999999998</v>
      </c>
      <c r="J51" s="141" t="e">
        <v>#N/A</v>
      </c>
      <c r="K51" s="149">
        <f t="shared" ref="K51" si="8">AVERAGEIF($B$26:$B$97,B51,$L$26:$L$97)</f>
        <v>3.0970005</v>
      </c>
      <c r="L51" s="140">
        <v>2.9575239999999998</v>
      </c>
      <c r="M51" s="138"/>
    </row>
    <row r="52" spans="2:13" x14ac:dyDescent="0.25">
      <c r="B52" s="131">
        <f t="shared" si="0"/>
        <v>2017</v>
      </c>
      <c r="C52" s="134">
        <v>42795</v>
      </c>
      <c r="D52" s="135">
        <v>9.86</v>
      </c>
      <c r="E52" s="141" t="e">
        <v>#N/A</v>
      </c>
      <c r="F52" s="140">
        <f t="shared" ref="F52:F60" si="9">AVERAGEIF($B$26:$B$97,B52,$G$26:$G$97)</f>
        <v>12.970833333333331</v>
      </c>
      <c r="G52" s="140">
        <v>9.86</v>
      </c>
      <c r="H52" s="138"/>
      <c r="I52" s="135">
        <v>2.9865599999999999</v>
      </c>
      <c r="J52" s="141" t="e">
        <v>#N/A</v>
      </c>
      <c r="K52" s="140">
        <f t="shared" ref="K52:K60" si="10">AVERAGEIF($B$26:$B$97,B52,$L$26:$L$97)</f>
        <v>3.0970005</v>
      </c>
      <c r="L52" s="140">
        <v>2.9865599999999999</v>
      </c>
      <c r="M52" s="138"/>
    </row>
    <row r="53" spans="2:13" x14ac:dyDescent="0.25">
      <c r="B53" s="131">
        <f t="shared" si="0"/>
        <v>2017</v>
      </c>
      <c r="C53" s="134">
        <v>42826</v>
      </c>
      <c r="D53" s="135">
        <v>11.34</v>
      </c>
      <c r="E53" s="141" t="e">
        <v>#N/A</v>
      </c>
      <c r="F53" s="140">
        <f t="shared" si="9"/>
        <v>12.970833333333331</v>
      </c>
      <c r="G53" s="140">
        <v>11.34</v>
      </c>
      <c r="H53" s="138"/>
      <c r="I53" s="135">
        <v>3.2178110000000002</v>
      </c>
      <c r="J53" s="141" t="e">
        <v>#N/A</v>
      </c>
      <c r="K53" s="140">
        <f t="shared" si="10"/>
        <v>3.0970005</v>
      </c>
      <c r="L53" s="140">
        <v>3.2178110000000002</v>
      </c>
      <c r="M53" s="138"/>
    </row>
    <row r="54" spans="2:13" x14ac:dyDescent="0.25">
      <c r="B54" s="131">
        <f t="shared" si="0"/>
        <v>2017</v>
      </c>
      <c r="C54" s="134">
        <v>42856</v>
      </c>
      <c r="D54" s="135">
        <v>13.26</v>
      </c>
      <c r="E54" s="141" t="e">
        <v>#N/A</v>
      </c>
      <c r="F54" s="140">
        <f t="shared" si="9"/>
        <v>12.970833333333331</v>
      </c>
      <c r="G54" s="140">
        <v>13.26</v>
      </c>
      <c r="H54" s="138"/>
      <c r="I54" s="135">
        <v>3.2665500000000001</v>
      </c>
      <c r="J54" s="141" t="e">
        <v>#N/A</v>
      </c>
      <c r="K54" s="140">
        <f t="shared" si="10"/>
        <v>3.0970005</v>
      </c>
      <c r="L54" s="140">
        <v>3.2665500000000001</v>
      </c>
      <c r="M54" s="138"/>
    </row>
    <row r="55" spans="2:13" x14ac:dyDescent="0.25">
      <c r="B55" s="131">
        <f t="shared" si="0"/>
        <v>2017</v>
      </c>
      <c r="C55" s="134">
        <v>42887</v>
      </c>
      <c r="D55" s="135">
        <v>16.059999999999999</v>
      </c>
      <c r="E55" s="141" t="e">
        <v>#N/A</v>
      </c>
      <c r="F55" s="140">
        <f t="shared" si="9"/>
        <v>12.970833333333331</v>
      </c>
      <c r="G55" s="140">
        <v>16.059999999999999</v>
      </c>
      <c r="H55" s="138"/>
      <c r="I55" s="135">
        <v>3.0850749999999998</v>
      </c>
      <c r="J55" s="141" t="e">
        <v>#N/A</v>
      </c>
      <c r="K55" s="140">
        <f t="shared" si="10"/>
        <v>3.0970005</v>
      </c>
      <c r="L55" s="140">
        <v>3.0850749999999998</v>
      </c>
      <c r="M55" s="138"/>
    </row>
    <row r="56" spans="2:13" x14ac:dyDescent="0.25">
      <c r="B56" s="131">
        <f t="shared" si="0"/>
        <v>2017</v>
      </c>
      <c r="C56" s="134">
        <v>42917</v>
      </c>
      <c r="D56" s="135">
        <v>17.86</v>
      </c>
      <c r="E56" s="141" t="e">
        <v>#N/A</v>
      </c>
      <c r="F56" s="140">
        <f t="shared" si="9"/>
        <v>12.970833333333331</v>
      </c>
      <c r="G56" s="140">
        <v>17.86</v>
      </c>
      <c r="H56" s="138"/>
      <c r="I56" s="135">
        <v>3.094408</v>
      </c>
      <c r="J56" s="141" t="e">
        <v>#N/A</v>
      </c>
      <c r="K56" s="140">
        <f t="shared" si="10"/>
        <v>3.0970005</v>
      </c>
      <c r="L56" s="140">
        <v>3.094408</v>
      </c>
      <c r="M56" s="138"/>
    </row>
    <row r="57" spans="2:13" x14ac:dyDescent="0.25">
      <c r="B57" s="131">
        <f t="shared" si="0"/>
        <v>2017</v>
      </c>
      <c r="C57" s="134">
        <v>42948</v>
      </c>
      <c r="D57" s="135">
        <v>18.22</v>
      </c>
      <c r="E57" s="141" t="e">
        <v>#N/A</v>
      </c>
      <c r="F57" s="140">
        <f t="shared" si="9"/>
        <v>12.970833333333331</v>
      </c>
      <c r="G57" s="140">
        <v>18.22</v>
      </c>
      <c r="H57" s="138"/>
      <c r="I57" s="135">
        <v>3.0072999999999999</v>
      </c>
      <c r="J57" s="141" t="e">
        <v>#N/A</v>
      </c>
      <c r="K57" s="140">
        <f t="shared" si="10"/>
        <v>3.0970005</v>
      </c>
      <c r="L57" s="140">
        <v>3.0072999999999999</v>
      </c>
      <c r="M57" s="138"/>
    </row>
    <row r="58" spans="2:13" x14ac:dyDescent="0.25">
      <c r="B58" s="131">
        <f t="shared" si="0"/>
        <v>2017</v>
      </c>
      <c r="C58" s="134">
        <v>42979</v>
      </c>
      <c r="D58" s="135">
        <v>16.920000000000002</v>
      </c>
      <c r="E58" s="141" t="e">
        <v>#N/A</v>
      </c>
      <c r="F58" s="140">
        <f t="shared" si="9"/>
        <v>12.970833333333331</v>
      </c>
      <c r="G58" s="140">
        <v>16.920000000000002</v>
      </c>
      <c r="H58" s="138"/>
      <c r="I58" s="135">
        <v>3.086112</v>
      </c>
      <c r="J58" s="141" t="e">
        <v>#N/A</v>
      </c>
      <c r="K58" s="140">
        <f t="shared" si="10"/>
        <v>3.0970005</v>
      </c>
      <c r="L58" s="140">
        <v>3.086112</v>
      </c>
      <c r="M58" s="138"/>
    </row>
    <row r="59" spans="2:13" x14ac:dyDescent="0.25">
      <c r="B59" s="131">
        <f t="shared" si="0"/>
        <v>2017</v>
      </c>
      <c r="C59" s="134">
        <v>43009</v>
      </c>
      <c r="D59" s="135">
        <v>13.36</v>
      </c>
      <c r="E59" s="141" t="e">
        <v>#N/A</v>
      </c>
      <c r="F59" s="140">
        <f t="shared" si="9"/>
        <v>12.970833333333331</v>
      </c>
      <c r="G59" s="140">
        <v>13.36</v>
      </c>
      <c r="H59" s="138"/>
      <c r="I59" s="135">
        <v>2.9855230000000001</v>
      </c>
      <c r="J59" s="141" t="e">
        <v>#N/A</v>
      </c>
      <c r="K59" s="140">
        <f t="shared" si="10"/>
        <v>3.0970005</v>
      </c>
      <c r="L59" s="140">
        <v>2.9855230000000001</v>
      </c>
      <c r="M59" s="138"/>
    </row>
    <row r="60" spans="2:13" x14ac:dyDescent="0.25">
      <c r="B60" s="131">
        <f t="shared" si="0"/>
        <v>2017</v>
      </c>
      <c r="C60" s="134">
        <v>43040</v>
      </c>
      <c r="D60" s="135">
        <v>10.15</v>
      </c>
      <c r="E60" s="141" t="e">
        <v>#N/A</v>
      </c>
      <c r="F60" s="149">
        <f t="shared" si="9"/>
        <v>12.970833333333331</v>
      </c>
      <c r="G60" s="140">
        <v>10.15</v>
      </c>
      <c r="H60" s="138"/>
      <c r="I60" s="135">
        <v>3.125518</v>
      </c>
      <c r="J60" s="141" t="e">
        <v>#N/A</v>
      </c>
      <c r="K60" s="149">
        <f t="shared" si="10"/>
        <v>3.0970005</v>
      </c>
      <c r="L60" s="140">
        <v>3.125518</v>
      </c>
      <c r="M60" s="138"/>
    </row>
    <row r="61" spans="2:13" x14ac:dyDescent="0.25">
      <c r="B61" s="131">
        <f t="shared" si="0"/>
        <v>2017</v>
      </c>
      <c r="C61" s="134">
        <v>43070</v>
      </c>
      <c r="D61" s="135">
        <v>9.2899999999999991</v>
      </c>
      <c r="E61" s="141" t="e">
        <v>#N/A</v>
      </c>
      <c r="F61" s="140"/>
      <c r="G61" s="140">
        <v>9.2899999999999991</v>
      </c>
      <c r="H61" s="138"/>
      <c r="I61" s="135">
        <v>2.9253770000000001</v>
      </c>
      <c r="J61" s="141" t="e">
        <v>#N/A</v>
      </c>
      <c r="K61" s="140"/>
      <c r="L61" s="140">
        <v>2.9253770000000001</v>
      </c>
      <c r="M61" s="138"/>
    </row>
    <row r="62" spans="2:13" x14ac:dyDescent="0.25">
      <c r="B62" s="131">
        <f t="shared" si="0"/>
        <v>2018</v>
      </c>
      <c r="C62" s="134">
        <v>43101</v>
      </c>
      <c r="D62" s="135">
        <v>8.91</v>
      </c>
      <c r="E62" s="141" t="e">
        <v>#N/A</v>
      </c>
      <c r="F62" s="140"/>
      <c r="G62" s="140">
        <v>8.91</v>
      </c>
      <c r="H62" s="138"/>
      <c r="I62" s="135">
        <v>3.82653</v>
      </c>
      <c r="J62" s="141" t="e">
        <v>#N/A</v>
      </c>
      <c r="K62" s="140"/>
      <c r="L62" s="140">
        <v>3.82653</v>
      </c>
      <c r="M62" s="138"/>
    </row>
    <row r="63" spans="2:13" x14ac:dyDescent="0.25">
      <c r="B63" s="131">
        <f t="shared" si="0"/>
        <v>2018</v>
      </c>
      <c r="C63" s="134">
        <v>43132</v>
      </c>
      <c r="D63" s="135">
        <v>9.64</v>
      </c>
      <c r="E63" s="141" t="e">
        <v>#N/A</v>
      </c>
      <c r="F63" s="140">
        <f t="shared" ref="F63:F72" si="11">AVERAGEIF($B$26:$B$97,B63,$G$26:$G$97)</f>
        <v>12.809166666666664</v>
      </c>
      <c r="G63" s="140">
        <v>9.64</v>
      </c>
      <c r="H63" s="138"/>
      <c r="I63" s="135">
        <v>2.7687900000000001</v>
      </c>
      <c r="J63" s="141" t="e">
        <v>#N/A</v>
      </c>
      <c r="K63" s="149">
        <f t="shared" ref="K63" si="12">AVERAGEIF($B$26:$B$97,B63,$L$26:$L$97)</f>
        <v>3.2676734166666663</v>
      </c>
      <c r="L63" s="140">
        <v>2.7687900000000001</v>
      </c>
      <c r="M63" s="138"/>
    </row>
    <row r="64" spans="2:13" x14ac:dyDescent="0.25">
      <c r="B64" s="131">
        <f t="shared" si="0"/>
        <v>2018</v>
      </c>
      <c r="C64" s="134">
        <v>43160</v>
      </c>
      <c r="D64" s="135">
        <v>9.7799999999999994</v>
      </c>
      <c r="E64" s="141" t="e">
        <v>#N/A</v>
      </c>
      <c r="F64" s="140">
        <f t="shared" si="11"/>
        <v>12.809166666666664</v>
      </c>
      <c r="G64" s="140">
        <v>9.7799999999999994</v>
      </c>
      <c r="H64" s="138"/>
      <c r="I64" s="135">
        <v>2.7926410000000002</v>
      </c>
      <c r="J64" s="141" t="e">
        <v>#N/A</v>
      </c>
      <c r="K64" s="140">
        <f t="shared" ref="K64:K72" si="13">AVERAGEIF($B$26:$B$97,B64,$L$26:$L$97)</f>
        <v>3.2676734166666663</v>
      </c>
      <c r="L64" s="140">
        <v>2.7926410000000002</v>
      </c>
      <c r="M64" s="138"/>
    </row>
    <row r="65" spans="2:13" x14ac:dyDescent="0.25">
      <c r="B65" s="131">
        <f t="shared" si="0"/>
        <v>2018</v>
      </c>
      <c r="C65" s="134">
        <v>43191</v>
      </c>
      <c r="D65" s="135">
        <v>10.039999999999999</v>
      </c>
      <c r="E65" s="141" t="e">
        <v>#N/A</v>
      </c>
      <c r="F65" s="150">
        <f t="shared" si="11"/>
        <v>12.809166666666664</v>
      </c>
      <c r="G65" s="140">
        <v>10.039999999999999</v>
      </c>
      <c r="H65" s="138"/>
      <c r="I65" s="135">
        <v>2.8994520000000001</v>
      </c>
      <c r="J65" s="141" t="e">
        <v>#N/A</v>
      </c>
      <c r="K65" s="140">
        <f t="shared" si="13"/>
        <v>3.2676734166666663</v>
      </c>
      <c r="L65" s="140">
        <v>2.8994520000000001</v>
      </c>
      <c r="M65" s="138"/>
    </row>
    <row r="66" spans="2:13" x14ac:dyDescent="0.25">
      <c r="B66" s="131">
        <f t="shared" si="0"/>
        <v>2018</v>
      </c>
      <c r="C66" s="134">
        <v>43221</v>
      </c>
      <c r="D66" s="135">
        <v>13.64</v>
      </c>
      <c r="E66" s="141" t="e">
        <v>#N/A</v>
      </c>
      <c r="F66" s="150">
        <f t="shared" si="11"/>
        <v>12.809166666666664</v>
      </c>
      <c r="G66" s="140">
        <v>13.64</v>
      </c>
      <c r="H66" s="138"/>
      <c r="I66" s="135">
        <v>2.9036</v>
      </c>
      <c r="J66" s="141" t="e">
        <v>#N/A</v>
      </c>
      <c r="K66" s="140">
        <f t="shared" si="13"/>
        <v>3.2676734166666663</v>
      </c>
      <c r="L66" s="140">
        <v>2.9036</v>
      </c>
      <c r="M66" s="138"/>
    </row>
    <row r="67" spans="2:13" x14ac:dyDescent="0.25">
      <c r="B67" s="131">
        <f t="shared" si="0"/>
        <v>2018</v>
      </c>
      <c r="C67" s="134">
        <v>43252</v>
      </c>
      <c r="D67" s="135">
        <v>16.510000000000002</v>
      </c>
      <c r="E67" s="141" t="e">
        <v>#N/A</v>
      </c>
      <c r="F67" s="150">
        <f t="shared" si="11"/>
        <v>12.809166666666664</v>
      </c>
      <c r="G67" s="140">
        <v>16.510000000000002</v>
      </c>
      <c r="H67" s="138"/>
      <c r="I67" s="135">
        <v>3.0767790000000002</v>
      </c>
      <c r="J67" s="141" t="e">
        <v>#N/A</v>
      </c>
      <c r="K67" s="140">
        <f t="shared" si="13"/>
        <v>3.2676734166666663</v>
      </c>
      <c r="L67" s="140">
        <v>3.0767790000000002</v>
      </c>
      <c r="M67" s="138"/>
    </row>
    <row r="68" spans="2:13" x14ac:dyDescent="0.25">
      <c r="B68" s="131">
        <f t="shared" si="0"/>
        <v>2018</v>
      </c>
      <c r="C68" s="134">
        <v>43282</v>
      </c>
      <c r="D68" s="135">
        <v>17.920000000000002</v>
      </c>
      <c r="E68" s="141" t="e">
        <v>#N/A</v>
      </c>
      <c r="F68" s="150">
        <f t="shared" si="11"/>
        <v>12.809166666666664</v>
      </c>
      <c r="G68" s="140">
        <v>17.920000000000002</v>
      </c>
      <c r="H68" s="138"/>
      <c r="I68" s="135">
        <v>2.937821</v>
      </c>
      <c r="J68" s="141" t="e">
        <v>#N/A</v>
      </c>
      <c r="K68" s="140">
        <f t="shared" si="13"/>
        <v>3.2676734166666663</v>
      </c>
      <c r="L68" s="140">
        <v>2.937821</v>
      </c>
      <c r="M68" s="138"/>
    </row>
    <row r="69" spans="2:13" x14ac:dyDescent="0.25">
      <c r="B69" s="131">
        <f t="shared" si="0"/>
        <v>2018</v>
      </c>
      <c r="C69" s="134">
        <v>43313</v>
      </c>
      <c r="D69" s="135">
        <v>18.63</v>
      </c>
      <c r="E69" s="141" t="e">
        <v>#N/A</v>
      </c>
      <c r="F69" s="150">
        <f t="shared" si="11"/>
        <v>12.809166666666664</v>
      </c>
      <c r="G69" s="140">
        <v>18.63</v>
      </c>
      <c r="H69" s="138"/>
      <c r="I69" s="135">
        <v>3.070557</v>
      </c>
      <c r="J69" s="141" t="e">
        <v>#N/A</v>
      </c>
      <c r="K69" s="140">
        <f t="shared" si="13"/>
        <v>3.2676734166666663</v>
      </c>
      <c r="L69" s="140">
        <v>3.070557</v>
      </c>
      <c r="M69" s="138"/>
    </row>
    <row r="70" spans="2:13" x14ac:dyDescent="0.25">
      <c r="B70" s="131">
        <f t="shared" si="0"/>
        <v>2018</v>
      </c>
      <c r="C70" s="134">
        <v>43344</v>
      </c>
      <c r="D70" s="135">
        <v>17.32</v>
      </c>
      <c r="E70" s="141" t="e">
        <v>#N/A</v>
      </c>
      <c r="F70" s="150">
        <f t="shared" si="11"/>
        <v>12.809166666666664</v>
      </c>
      <c r="G70" s="140">
        <v>17.32</v>
      </c>
      <c r="H70" s="138"/>
      <c r="I70" s="135">
        <v>3.1058150000000002</v>
      </c>
      <c r="J70" s="141" t="e">
        <v>#N/A</v>
      </c>
      <c r="K70" s="140">
        <f t="shared" si="13"/>
        <v>3.2676734166666663</v>
      </c>
      <c r="L70" s="140">
        <v>3.1058150000000002</v>
      </c>
      <c r="M70" s="138"/>
    </row>
    <row r="71" spans="2:13" x14ac:dyDescent="0.25">
      <c r="B71" s="131">
        <f t="shared" si="0"/>
        <v>2018</v>
      </c>
      <c r="C71" s="134">
        <v>43374</v>
      </c>
      <c r="D71" s="135">
        <v>12.26</v>
      </c>
      <c r="E71" s="141" t="e">
        <v>#N/A</v>
      </c>
      <c r="F71" s="150">
        <f t="shared" si="11"/>
        <v>12.809166666666664</v>
      </c>
      <c r="G71" s="140">
        <v>12.26</v>
      </c>
      <c r="H71" s="138"/>
      <c r="I71" s="135">
        <v>3.3972120000000001</v>
      </c>
      <c r="J71" s="141" t="e">
        <v>#N/A</v>
      </c>
      <c r="K71" s="140">
        <f t="shared" si="13"/>
        <v>3.2676734166666663</v>
      </c>
      <c r="L71" s="140">
        <v>3.3972120000000001</v>
      </c>
      <c r="M71" s="138"/>
    </row>
    <row r="72" spans="2:13" x14ac:dyDescent="0.25">
      <c r="B72" s="131">
        <f t="shared" si="0"/>
        <v>2018</v>
      </c>
      <c r="C72" s="134">
        <v>43405</v>
      </c>
      <c r="D72" s="135">
        <v>9.43</v>
      </c>
      <c r="E72" s="141" t="e">
        <v>#N/A</v>
      </c>
      <c r="F72" s="140">
        <f t="shared" si="11"/>
        <v>12.809166666666664</v>
      </c>
      <c r="G72" s="140">
        <v>9.43</v>
      </c>
      <c r="H72" s="138"/>
      <c r="I72" s="135">
        <v>4.2423669999999998</v>
      </c>
      <c r="J72" s="141" t="e">
        <v>#N/A</v>
      </c>
      <c r="K72" s="149">
        <f t="shared" si="13"/>
        <v>3.2676734166666663</v>
      </c>
      <c r="L72" s="140">
        <v>4.2423669999999998</v>
      </c>
      <c r="M72" s="138"/>
    </row>
    <row r="73" spans="2:13" x14ac:dyDescent="0.25">
      <c r="B73" s="131">
        <f t="shared" si="0"/>
        <v>2018</v>
      </c>
      <c r="C73" s="134">
        <v>43435</v>
      </c>
      <c r="D73" s="135">
        <v>9.6300000000000008</v>
      </c>
      <c r="E73" s="141" t="e">
        <v>#N/A</v>
      </c>
      <c r="F73" s="140"/>
      <c r="G73" s="140">
        <v>9.6300000000000008</v>
      </c>
      <c r="H73" s="138"/>
      <c r="I73" s="135">
        <v>4.1905169999999998</v>
      </c>
      <c r="J73" s="141" t="e">
        <v>#N/A</v>
      </c>
      <c r="K73" s="140"/>
      <c r="L73" s="140">
        <v>4.1905169999999998</v>
      </c>
      <c r="M73" s="138"/>
    </row>
    <row r="74" spans="2:13" x14ac:dyDescent="0.25">
      <c r="B74" s="131">
        <f t="shared" ref="B74:B97" si="14">YEAR(C74)</f>
        <v>2019</v>
      </c>
      <c r="C74" s="134">
        <v>43466</v>
      </c>
      <c r="D74" s="135">
        <v>9.43</v>
      </c>
      <c r="E74" s="141" t="e">
        <v>#N/A</v>
      </c>
      <c r="F74" s="140"/>
      <c r="G74" s="140">
        <v>9.43</v>
      </c>
      <c r="H74" s="138"/>
      <c r="I74" s="135">
        <v>3.2240329999999999</v>
      </c>
      <c r="J74" s="141" t="e">
        <v>#N/A</v>
      </c>
      <c r="K74" s="140"/>
      <c r="L74" s="140">
        <v>3.2240329999999999</v>
      </c>
      <c r="M74" s="138"/>
    </row>
    <row r="75" spans="2:13" x14ac:dyDescent="0.25">
      <c r="B75" s="131">
        <f t="shared" si="14"/>
        <v>2019</v>
      </c>
      <c r="C75" s="134">
        <v>43497</v>
      </c>
      <c r="D75" s="135">
        <v>9.4053159999999991</v>
      </c>
      <c r="E75" s="141" t="e">
        <v>#N/A</v>
      </c>
      <c r="F75" s="140">
        <f t="shared" ref="F75" si="15">AVERAGEIF($B$26:$B$97,B75,$G$26:$G$97)</f>
        <v>12.398428749999999</v>
      </c>
      <c r="G75" s="140">
        <v>9.4053159999999991</v>
      </c>
      <c r="H75" s="138"/>
      <c r="I75" s="135">
        <v>2.7905669999999998</v>
      </c>
      <c r="J75" s="141" t="e">
        <v>#N/A</v>
      </c>
      <c r="K75" s="149">
        <f t="shared" ref="K75" si="16">AVERAGEIF($B$26:$B$97,B75,$L$26:$L$97)</f>
        <v>2.9222285833333337</v>
      </c>
      <c r="L75" s="140">
        <v>2.7905669999999998</v>
      </c>
      <c r="M75" s="138"/>
    </row>
    <row r="76" spans="2:13" x14ac:dyDescent="0.25">
      <c r="B76" s="131">
        <f t="shared" si="14"/>
        <v>2019</v>
      </c>
      <c r="C76" s="134">
        <v>43525</v>
      </c>
      <c r="D76" s="135">
        <v>9.3777179999999998</v>
      </c>
      <c r="E76" s="141">
        <v>9.3777179999999998</v>
      </c>
      <c r="F76" s="140">
        <f t="shared" ref="F76:F84" si="17">AVERAGEIF($B$26:$B$97,B76,$G$26:$G$97)</f>
        <v>12.398428749999999</v>
      </c>
      <c r="G76" s="140">
        <v>9.3777179999999998</v>
      </c>
      <c r="H76" s="138"/>
      <c r="I76" s="135">
        <v>3.0591499999999998</v>
      </c>
      <c r="J76" s="141">
        <v>3.0591499999999998</v>
      </c>
      <c r="K76" s="140">
        <f t="shared" ref="K76:K84" si="18">AVERAGEIF($B$26:$B$97,B76,$L$26:$L$97)</f>
        <v>2.9222285833333337</v>
      </c>
      <c r="L76" s="140">
        <v>3.0591499999999998</v>
      </c>
      <c r="M76" s="138"/>
    </row>
    <row r="77" spans="2:13" x14ac:dyDescent="0.25">
      <c r="B77" s="131">
        <f t="shared" si="14"/>
        <v>2019</v>
      </c>
      <c r="C77" s="134">
        <v>43556</v>
      </c>
      <c r="D77" s="135" t="e">
        <v>#N/A</v>
      </c>
      <c r="E77" s="141">
        <v>10.376390000000001</v>
      </c>
      <c r="F77" s="140">
        <f t="shared" si="17"/>
        <v>12.398428749999999</v>
      </c>
      <c r="G77" s="140">
        <v>10.376390000000001</v>
      </c>
      <c r="H77" s="138"/>
      <c r="I77" s="135" t="e">
        <v>#N/A</v>
      </c>
      <c r="J77" s="141">
        <v>2.8376380000000001</v>
      </c>
      <c r="K77" s="140">
        <f t="shared" si="18"/>
        <v>2.9222285833333337</v>
      </c>
      <c r="L77" s="140">
        <v>2.8376380000000001</v>
      </c>
      <c r="M77" s="138"/>
    </row>
    <row r="78" spans="2:13" x14ac:dyDescent="0.25">
      <c r="B78" s="131">
        <f t="shared" si="14"/>
        <v>2019</v>
      </c>
      <c r="C78" s="134">
        <v>43586</v>
      </c>
      <c r="D78" s="135" t="e">
        <v>#N/A</v>
      </c>
      <c r="E78" s="141">
        <v>12.4582</v>
      </c>
      <c r="F78" s="140">
        <f t="shared" si="17"/>
        <v>12.398428749999999</v>
      </c>
      <c r="G78" s="140">
        <v>12.4582</v>
      </c>
      <c r="H78" s="138"/>
      <c r="I78" s="135" t="e">
        <v>#N/A</v>
      </c>
      <c r="J78" s="141">
        <v>2.7655270000000001</v>
      </c>
      <c r="K78" s="140">
        <f t="shared" si="18"/>
        <v>2.9222285833333337</v>
      </c>
      <c r="L78" s="140">
        <v>2.7655270000000001</v>
      </c>
      <c r="M78" s="138"/>
    </row>
    <row r="79" spans="2:13" x14ac:dyDescent="0.25">
      <c r="B79" s="131">
        <f t="shared" si="14"/>
        <v>2019</v>
      </c>
      <c r="C79" s="134">
        <v>43617</v>
      </c>
      <c r="D79" s="135" t="e">
        <v>#N/A</v>
      </c>
      <c r="E79" s="141">
        <v>14.803929999999999</v>
      </c>
      <c r="F79" s="140">
        <f t="shared" si="17"/>
        <v>12.398428749999999</v>
      </c>
      <c r="G79" s="140">
        <v>14.803929999999999</v>
      </c>
      <c r="H79" s="138"/>
      <c r="I79" s="135" t="e">
        <v>#N/A</v>
      </c>
      <c r="J79" s="141">
        <v>2.782753</v>
      </c>
      <c r="K79" s="140">
        <f t="shared" si="18"/>
        <v>2.9222285833333337</v>
      </c>
      <c r="L79" s="140">
        <v>2.782753</v>
      </c>
      <c r="M79" s="138"/>
    </row>
    <row r="80" spans="2:13" x14ac:dyDescent="0.25">
      <c r="B80" s="131">
        <f t="shared" si="14"/>
        <v>2019</v>
      </c>
      <c r="C80" s="134">
        <v>43647</v>
      </c>
      <c r="D80" s="135" t="e">
        <v>#N/A</v>
      </c>
      <c r="E80" s="141">
        <v>16.253170000000001</v>
      </c>
      <c r="F80" s="140">
        <f t="shared" si="17"/>
        <v>12.398428749999999</v>
      </c>
      <c r="G80" s="140">
        <v>16.253170000000001</v>
      </c>
      <c r="H80" s="138"/>
      <c r="I80" s="135" t="e">
        <v>#N/A</v>
      </c>
      <c r="J80" s="141">
        <v>2.8150789999999999</v>
      </c>
      <c r="K80" s="140">
        <f t="shared" si="18"/>
        <v>2.9222285833333337</v>
      </c>
      <c r="L80" s="140">
        <v>2.8150789999999999</v>
      </c>
      <c r="M80" s="138"/>
    </row>
    <row r="81" spans="2:13" x14ac:dyDescent="0.25">
      <c r="B81" s="131">
        <f t="shared" si="14"/>
        <v>2019</v>
      </c>
      <c r="C81" s="134">
        <v>43678</v>
      </c>
      <c r="D81" s="135" t="e">
        <v>#N/A</v>
      </c>
      <c r="E81" s="141">
        <v>17.068909999999999</v>
      </c>
      <c r="F81" s="140">
        <f t="shared" si="17"/>
        <v>12.398428749999999</v>
      </c>
      <c r="G81" s="140">
        <v>17.068909999999999</v>
      </c>
      <c r="H81" s="138"/>
      <c r="I81" s="135" t="e">
        <v>#N/A</v>
      </c>
      <c r="J81" s="141">
        <v>2.817564</v>
      </c>
      <c r="K81" s="140">
        <f t="shared" si="18"/>
        <v>2.9222285833333337</v>
      </c>
      <c r="L81" s="140">
        <v>2.817564</v>
      </c>
      <c r="M81" s="138"/>
    </row>
    <row r="82" spans="2:13" x14ac:dyDescent="0.25">
      <c r="B82" s="131">
        <f t="shared" si="14"/>
        <v>2019</v>
      </c>
      <c r="C82" s="134">
        <v>43709</v>
      </c>
      <c r="D82" s="135" t="e">
        <v>#N/A</v>
      </c>
      <c r="E82" s="141">
        <v>16.09543</v>
      </c>
      <c r="F82" s="140">
        <f t="shared" si="17"/>
        <v>12.398428749999999</v>
      </c>
      <c r="G82" s="140">
        <v>16.09543</v>
      </c>
      <c r="H82" s="138"/>
      <c r="I82" s="135" t="e">
        <v>#N/A</v>
      </c>
      <c r="J82" s="141">
        <v>2.7993160000000001</v>
      </c>
      <c r="K82" s="140">
        <f t="shared" si="18"/>
        <v>2.9222285833333337</v>
      </c>
      <c r="L82" s="140">
        <v>2.7993160000000001</v>
      </c>
      <c r="M82" s="138"/>
    </row>
    <row r="83" spans="2:13" x14ac:dyDescent="0.25">
      <c r="B83" s="131">
        <f t="shared" si="14"/>
        <v>2019</v>
      </c>
      <c r="C83" s="134">
        <v>43739</v>
      </c>
      <c r="D83" s="135" t="e">
        <v>#N/A</v>
      </c>
      <c r="E83" s="141">
        <v>13.05758</v>
      </c>
      <c r="F83" s="140">
        <f t="shared" si="17"/>
        <v>12.398428749999999</v>
      </c>
      <c r="G83" s="140">
        <v>13.05758</v>
      </c>
      <c r="H83" s="138"/>
      <c r="I83" s="135" t="e">
        <v>#N/A</v>
      </c>
      <c r="J83" s="141">
        <v>2.9368729999999998</v>
      </c>
      <c r="K83" s="140">
        <f t="shared" si="18"/>
        <v>2.9222285833333337</v>
      </c>
      <c r="L83" s="140">
        <v>2.9368729999999998</v>
      </c>
      <c r="M83" s="138"/>
    </row>
    <row r="84" spans="2:13" x14ac:dyDescent="0.25">
      <c r="B84" s="131">
        <f t="shared" si="14"/>
        <v>2019</v>
      </c>
      <c r="C84" s="134">
        <v>43770</v>
      </c>
      <c r="D84" s="135" t="e">
        <v>#N/A</v>
      </c>
      <c r="E84" s="141">
        <v>10.64636</v>
      </c>
      <c r="F84" s="140">
        <f t="shared" si="17"/>
        <v>12.398428749999999</v>
      </c>
      <c r="G84" s="140">
        <v>10.64636</v>
      </c>
      <c r="H84" s="138"/>
      <c r="I84" s="135" t="e">
        <v>#N/A</v>
      </c>
      <c r="J84" s="141">
        <v>3.0646979999999999</v>
      </c>
      <c r="K84" s="149">
        <f t="shared" si="18"/>
        <v>2.9222285833333337</v>
      </c>
      <c r="L84" s="140">
        <v>3.0646979999999999</v>
      </c>
      <c r="M84" s="138"/>
    </row>
    <row r="85" spans="2:13" x14ac:dyDescent="0.25">
      <c r="B85" s="131">
        <f t="shared" si="14"/>
        <v>2019</v>
      </c>
      <c r="C85" s="134">
        <v>43800</v>
      </c>
      <c r="D85" s="135" t="e">
        <v>#N/A</v>
      </c>
      <c r="E85" s="141">
        <v>9.8081410000000009</v>
      </c>
      <c r="F85" s="140"/>
      <c r="G85" s="140">
        <v>9.8081410000000009</v>
      </c>
      <c r="H85" s="138"/>
      <c r="I85" s="135" t="e">
        <v>#N/A</v>
      </c>
      <c r="J85" s="141">
        <v>3.1735449999999998</v>
      </c>
      <c r="K85" s="140"/>
      <c r="L85" s="140">
        <v>3.1735449999999998</v>
      </c>
      <c r="M85" s="138"/>
    </row>
    <row r="86" spans="2:13" x14ac:dyDescent="0.25">
      <c r="B86" s="131">
        <f t="shared" si="14"/>
        <v>2020</v>
      </c>
      <c r="C86" s="134">
        <v>43831</v>
      </c>
      <c r="D86" s="135" t="e">
        <v>#N/A</v>
      </c>
      <c r="E86" s="141">
        <v>9.6837009999999992</v>
      </c>
      <c r="F86" s="140"/>
      <c r="G86" s="140">
        <v>9.6837009999999992</v>
      </c>
      <c r="H86" s="138"/>
      <c r="I86" s="135" t="e">
        <v>#N/A</v>
      </c>
      <c r="J86" s="141">
        <v>3.2643990000000001</v>
      </c>
      <c r="K86" s="140"/>
      <c r="L86" s="140">
        <v>3.2643990000000001</v>
      </c>
      <c r="M86" s="138"/>
    </row>
    <row r="87" spans="2:13" x14ac:dyDescent="0.25">
      <c r="B87" s="131">
        <f t="shared" si="14"/>
        <v>2020</v>
      </c>
      <c r="C87" s="134">
        <v>43862</v>
      </c>
      <c r="D87" s="135" t="e">
        <v>#N/A</v>
      </c>
      <c r="E87" s="141">
        <v>9.8212530000000005</v>
      </c>
      <c r="F87" s="149">
        <f t="shared" ref="F87" si="19">AVERAGEIF($B$26:$B$97,B87,$G$26:$G$97)</f>
        <v>12.718281333333335</v>
      </c>
      <c r="G87" s="140">
        <v>9.8212530000000005</v>
      </c>
      <c r="H87" s="138"/>
      <c r="I87" s="135" t="e">
        <v>#N/A</v>
      </c>
      <c r="J87" s="141">
        <v>3.1830759999999998</v>
      </c>
      <c r="K87" s="149">
        <f t="shared" ref="K87" si="20">AVERAGEIF($B$26:$B$97,B87,$L$26:$L$97)</f>
        <v>2.8769467500000001</v>
      </c>
      <c r="L87" s="140">
        <v>3.1830759999999998</v>
      </c>
      <c r="M87" s="138"/>
    </row>
    <row r="88" spans="2:13" x14ac:dyDescent="0.25">
      <c r="B88" s="131">
        <f t="shared" si="14"/>
        <v>2020</v>
      </c>
      <c r="C88" s="134">
        <v>43891</v>
      </c>
      <c r="D88" s="135" t="e">
        <v>#N/A</v>
      </c>
      <c r="E88" s="141">
        <v>10.113899999999999</v>
      </c>
      <c r="F88" s="140">
        <f t="shared" ref="F88:F96" si="21">AVERAGEIF($B$26:$B$97,B88,$G$26:$G$97)</f>
        <v>12.718281333333335</v>
      </c>
      <c r="G88" s="140">
        <v>10.113899999999999</v>
      </c>
      <c r="H88" s="138"/>
      <c r="I88" s="135" t="e">
        <v>#N/A</v>
      </c>
      <c r="J88" s="141">
        <v>2.9010600000000002</v>
      </c>
      <c r="K88" s="140">
        <f t="shared" ref="K88:K96" si="22">AVERAGEIF($B$26:$B$97,B88,$L$26:$L$97)</f>
        <v>2.8769467500000001</v>
      </c>
      <c r="L88" s="140">
        <v>2.9010600000000002</v>
      </c>
      <c r="M88" s="138"/>
    </row>
    <row r="89" spans="2:13" x14ac:dyDescent="0.25">
      <c r="B89" s="131">
        <f t="shared" si="14"/>
        <v>2020</v>
      </c>
      <c r="C89" s="134">
        <v>43922</v>
      </c>
      <c r="D89" s="135" t="e">
        <v>#N/A</v>
      </c>
      <c r="E89" s="141">
        <v>10.923959999999999</v>
      </c>
      <c r="F89" s="140">
        <f t="shared" si="21"/>
        <v>12.718281333333335</v>
      </c>
      <c r="G89" s="140">
        <v>10.923959999999999</v>
      </c>
      <c r="H89" s="138"/>
      <c r="I89" s="135" t="e">
        <v>#N/A</v>
      </c>
      <c r="J89" s="141">
        <v>2.7094710000000002</v>
      </c>
      <c r="K89" s="140">
        <f t="shared" si="22"/>
        <v>2.8769467500000001</v>
      </c>
      <c r="L89" s="140">
        <v>2.7094710000000002</v>
      </c>
      <c r="M89" s="138"/>
    </row>
    <row r="90" spans="2:13" x14ac:dyDescent="0.25">
      <c r="B90" s="131">
        <f t="shared" si="14"/>
        <v>2020</v>
      </c>
      <c r="C90" s="134">
        <v>43952</v>
      </c>
      <c r="D90" s="135" t="e">
        <v>#N/A</v>
      </c>
      <c r="E90" s="141">
        <v>12.89967</v>
      </c>
      <c r="F90" s="140">
        <f t="shared" si="21"/>
        <v>12.718281333333335</v>
      </c>
      <c r="G90" s="140">
        <v>12.89967</v>
      </c>
      <c r="H90" s="138"/>
      <c r="I90" s="135" t="e">
        <v>#N/A</v>
      </c>
      <c r="J90" s="141">
        <v>2.6548340000000001</v>
      </c>
      <c r="K90" s="140">
        <f t="shared" si="22"/>
        <v>2.8769467500000001</v>
      </c>
      <c r="L90" s="140">
        <v>2.6548340000000001</v>
      </c>
      <c r="M90" s="138"/>
    </row>
    <row r="91" spans="2:13" x14ac:dyDescent="0.25">
      <c r="B91" s="131">
        <f t="shared" si="14"/>
        <v>2020</v>
      </c>
      <c r="C91" s="134">
        <v>43983</v>
      </c>
      <c r="D91" s="135" t="e">
        <v>#N/A</v>
      </c>
      <c r="E91" s="141">
        <v>15.19312</v>
      </c>
      <c r="F91" s="140">
        <f t="shared" si="21"/>
        <v>12.718281333333335</v>
      </c>
      <c r="G91" s="140">
        <v>15.19312</v>
      </c>
      <c r="H91" s="138"/>
      <c r="I91" s="135" t="e">
        <v>#N/A</v>
      </c>
      <c r="J91" s="141">
        <v>2.6513710000000001</v>
      </c>
      <c r="K91" s="140">
        <f t="shared" si="22"/>
        <v>2.8769467500000001</v>
      </c>
      <c r="L91" s="140">
        <v>2.6513710000000001</v>
      </c>
      <c r="M91" s="138"/>
    </row>
    <row r="92" spans="2:13" x14ac:dyDescent="0.25">
      <c r="B92" s="131">
        <f t="shared" si="14"/>
        <v>2020</v>
      </c>
      <c r="C92" s="134">
        <v>44013</v>
      </c>
      <c r="D92" s="135" t="e">
        <v>#N/A</v>
      </c>
      <c r="E92" s="141">
        <v>16.58071</v>
      </c>
      <c r="F92" s="140">
        <f t="shared" si="21"/>
        <v>12.718281333333335</v>
      </c>
      <c r="G92" s="140">
        <v>16.58071</v>
      </c>
      <c r="H92" s="138"/>
      <c r="I92" s="135" t="e">
        <v>#N/A</v>
      </c>
      <c r="J92" s="141">
        <v>2.7587419999999998</v>
      </c>
      <c r="K92" s="140">
        <f t="shared" si="22"/>
        <v>2.8769467500000001</v>
      </c>
      <c r="L92" s="140">
        <v>2.7587419999999998</v>
      </c>
      <c r="M92" s="138"/>
    </row>
    <row r="93" spans="2:13" x14ac:dyDescent="0.25">
      <c r="B93" s="131">
        <f t="shared" si="14"/>
        <v>2020</v>
      </c>
      <c r="C93" s="134">
        <v>44044</v>
      </c>
      <c r="D93" s="135" t="e">
        <v>#N/A</v>
      </c>
      <c r="E93" s="141">
        <v>17.341159999999999</v>
      </c>
      <c r="F93" s="140">
        <f t="shared" si="21"/>
        <v>12.718281333333335</v>
      </c>
      <c r="G93" s="140">
        <v>17.341159999999999</v>
      </c>
      <c r="H93" s="138"/>
      <c r="I93" s="135" t="e">
        <v>#N/A</v>
      </c>
      <c r="J93" s="141">
        <v>2.714737</v>
      </c>
      <c r="K93" s="140">
        <f t="shared" si="22"/>
        <v>2.8769467500000001</v>
      </c>
      <c r="L93" s="140">
        <v>2.714737</v>
      </c>
      <c r="M93" s="138"/>
    </row>
    <row r="94" spans="2:13" x14ac:dyDescent="0.25">
      <c r="B94" s="131">
        <f t="shared" si="14"/>
        <v>2020</v>
      </c>
      <c r="C94" s="134">
        <v>44075</v>
      </c>
      <c r="D94" s="135" t="e">
        <v>#N/A</v>
      </c>
      <c r="E94" s="141">
        <v>16.31625</v>
      </c>
      <c r="F94" s="140">
        <f t="shared" si="21"/>
        <v>12.718281333333335</v>
      </c>
      <c r="G94" s="140">
        <v>16.31625</v>
      </c>
      <c r="H94" s="138"/>
      <c r="I94" s="135" t="e">
        <v>#N/A</v>
      </c>
      <c r="J94" s="141">
        <v>2.7079870000000001</v>
      </c>
      <c r="K94" s="140">
        <f t="shared" si="22"/>
        <v>2.8769467500000001</v>
      </c>
      <c r="L94" s="140">
        <v>2.7079870000000001</v>
      </c>
      <c r="M94" s="138"/>
    </row>
    <row r="95" spans="2:13" x14ac:dyDescent="0.25">
      <c r="B95" s="131">
        <f t="shared" si="14"/>
        <v>2020</v>
      </c>
      <c r="C95" s="134">
        <v>44105</v>
      </c>
      <c r="D95" s="135" t="e">
        <v>#N/A</v>
      </c>
      <c r="E95" s="141">
        <v>13.177720000000001</v>
      </c>
      <c r="F95" s="140">
        <f t="shared" si="21"/>
        <v>12.718281333333335</v>
      </c>
      <c r="G95" s="140">
        <v>13.177720000000001</v>
      </c>
      <c r="H95" s="138"/>
      <c r="I95" s="135" t="e">
        <v>#N/A</v>
      </c>
      <c r="J95" s="141">
        <v>2.8251369999999998</v>
      </c>
      <c r="K95" s="140">
        <f t="shared" si="22"/>
        <v>2.8769467500000001</v>
      </c>
      <c r="L95" s="140">
        <v>2.8251369999999998</v>
      </c>
      <c r="M95" s="138"/>
    </row>
    <row r="96" spans="2:13" x14ac:dyDescent="0.25">
      <c r="B96" s="131">
        <f t="shared" si="14"/>
        <v>2020</v>
      </c>
      <c r="C96" s="134">
        <v>44136</v>
      </c>
      <c r="D96" s="135" t="e">
        <v>#N/A</v>
      </c>
      <c r="E96" s="141">
        <v>10.69683</v>
      </c>
      <c r="F96" s="149">
        <f t="shared" si="21"/>
        <v>12.718281333333335</v>
      </c>
      <c r="G96" s="140">
        <v>10.69683</v>
      </c>
      <c r="H96" s="138"/>
      <c r="I96" s="135" t="e">
        <v>#N/A</v>
      </c>
      <c r="J96" s="141">
        <v>2.9904190000000002</v>
      </c>
      <c r="K96" s="149">
        <f t="shared" si="22"/>
        <v>2.8769467500000001</v>
      </c>
      <c r="L96" s="140">
        <v>2.9904190000000002</v>
      </c>
      <c r="M96" s="138"/>
    </row>
    <row r="97" spans="2:13" x14ac:dyDescent="0.25">
      <c r="B97" s="131">
        <f t="shared" si="14"/>
        <v>2020</v>
      </c>
      <c r="C97" s="134">
        <v>44166</v>
      </c>
      <c r="D97" s="135" t="e">
        <v>#N/A</v>
      </c>
      <c r="E97" s="141">
        <v>9.8711020000000005</v>
      </c>
      <c r="F97" s="140"/>
      <c r="G97" s="140">
        <v>9.8711020000000005</v>
      </c>
      <c r="H97" s="138"/>
      <c r="I97" s="135" t="e">
        <v>#N/A</v>
      </c>
      <c r="J97" s="141">
        <v>3.162128</v>
      </c>
      <c r="K97" s="140"/>
      <c r="L97" s="140">
        <v>3.162128</v>
      </c>
      <c r="M97" s="138"/>
    </row>
    <row r="98" spans="2:13" x14ac:dyDescent="0.25">
      <c r="G98" s="140"/>
    </row>
    <row r="109" spans="2:13" x14ac:dyDescent="0.25">
      <c r="G109" s="140"/>
    </row>
    <row r="110" spans="2:13" x14ac:dyDescent="0.25">
      <c r="G110" s="140"/>
    </row>
    <row r="111" spans="2:13" x14ac:dyDescent="0.25">
      <c r="B111" s="32"/>
      <c r="G111" s="140"/>
    </row>
    <row r="112" spans="2:13" x14ac:dyDescent="0.25">
      <c r="B112" s="32" t="s">
        <v>552</v>
      </c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98" customWidth="1"/>
    <col min="2" max="2" width="5.28515625" style="98" customWidth="1"/>
    <col min="3" max="3" width="4.140625" style="98" customWidth="1"/>
    <col min="4" max="16" width="9.140625" style="98"/>
    <col min="17" max="17" width="21.85546875" style="98" bestFit="1" customWidth="1"/>
    <col min="18" max="18" width="22" style="98" customWidth="1"/>
    <col min="19" max="16384" width="9.140625" style="98"/>
  </cols>
  <sheetData>
    <row r="1" spans="1:24" x14ac:dyDescent="0.2">
      <c r="R1" s="178"/>
      <c r="S1" s="178"/>
      <c r="T1" s="178"/>
      <c r="U1" s="178"/>
      <c r="V1" s="178"/>
      <c r="W1" s="178"/>
      <c r="X1" s="178"/>
    </row>
    <row r="2" spans="1:24" ht="15.75" x14ac:dyDescent="0.25">
      <c r="A2" s="44" t="s">
        <v>549</v>
      </c>
      <c r="G2" s="120"/>
    </row>
    <row r="3" spans="1:24" x14ac:dyDescent="0.2">
      <c r="A3" s="22" t="s">
        <v>16</v>
      </c>
      <c r="G3" s="120"/>
    </row>
    <row r="4" spans="1:24" x14ac:dyDescent="0.2"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24" x14ac:dyDescent="0.2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Q5" s="180" t="s">
        <v>369</v>
      </c>
      <c r="R5" s="181"/>
    </row>
    <row r="6" spans="1:24" x14ac:dyDescent="0.2"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Q6" s="203" t="s">
        <v>507</v>
      </c>
      <c r="R6" s="204" t="s">
        <v>318</v>
      </c>
    </row>
    <row r="7" spans="1:24" x14ac:dyDescent="0.2"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Q7" s="203" t="s">
        <v>506</v>
      </c>
      <c r="R7" s="204" t="s">
        <v>319</v>
      </c>
    </row>
    <row r="8" spans="1:24" x14ac:dyDescent="0.2"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Q8" s="247" t="s">
        <v>505</v>
      </c>
      <c r="R8" s="248" t="s">
        <v>320</v>
      </c>
    </row>
    <row r="9" spans="1:24" x14ac:dyDescent="0.2"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</row>
    <row r="10" spans="1:24" x14ac:dyDescent="0.2">
      <c r="C10" s="184"/>
      <c r="D10" s="184"/>
      <c r="E10" s="184"/>
      <c r="F10" s="184"/>
      <c r="G10" s="184"/>
      <c r="H10" s="184"/>
      <c r="I10" s="184"/>
      <c r="J10" s="184"/>
      <c r="K10" s="184"/>
      <c r="L10" s="184"/>
      <c r="M10" s="184"/>
    </row>
    <row r="11" spans="1:24" x14ac:dyDescent="0.2"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</row>
    <row r="12" spans="1:24" x14ac:dyDescent="0.2"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</row>
    <row r="13" spans="1:24" x14ac:dyDescent="0.2"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</row>
    <row r="14" spans="1:24" x14ac:dyDescent="0.2"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</row>
    <row r="15" spans="1:24" x14ac:dyDescent="0.2"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</row>
    <row r="16" spans="1:24" x14ac:dyDescent="0.2"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</row>
    <row r="17" spans="1:13" x14ac:dyDescent="0.2"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</row>
    <row r="18" spans="1:13" x14ac:dyDescent="0.2"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</row>
    <row r="19" spans="1:13" x14ac:dyDescent="0.2"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</row>
    <row r="20" spans="1:13" x14ac:dyDescent="0.2"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</row>
    <row r="21" spans="1:13" x14ac:dyDescent="0.2"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</row>
    <row r="22" spans="1:13" x14ac:dyDescent="0.2"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</row>
    <row r="23" spans="1:13" x14ac:dyDescent="0.2"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</row>
    <row r="24" spans="1:13" x14ac:dyDescent="0.2">
      <c r="C24" s="205"/>
      <c r="D24" s="205"/>
      <c r="E24" s="206"/>
      <c r="F24" s="206"/>
      <c r="G24" s="206"/>
      <c r="H24" s="206"/>
      <c r="I24" s="206"/>
      <c r="J24" s="206"/>
      <c r="K24" s="205"/>
      <c r="L24" s="205"/>
      <c r="M24" s="205"/>
    </row>
    <row r="25" spans="1:13" x14ac:dyDescent="0.2">
      <c r="C25" s="99"/>
      <c r="D25" s="99"/>
      <c r="F25" s="121"/>
      <c r="G25" s="121"/>
      <c r="I25" s="122"/>
    </row>
    <row r="26" spans="1:13" s="119" customFormat="1" x14ac:dyDescent="0.2">
      <c r="C26" s="466"/>
      <c r="D26" s="466"/>
      <c r="E26" s="471" t="s">
        <v>36</v>
      </c>
    </row>
    <row r="27" spans="1:13" x14ac:dyDescent="0.2">
      <c r="A27" s="123" t="s">
        <v>509</v>
      </c>
      <c r="D27" s="123" t="s">
        <v>508</v>
      </c>
      <c r="E27" s="469" t="s">
        <v>507</v>
      </c>
      <c r="F27" s="468"/>
      <c r="G27" s="469" t="s">
        <v>506</v>
      </c>
      <c r="H27" s="468"/>
      <c r="I27" s="469" t="s">
        <v>505</v>
      </c>
      <c r="J27" s="470" t="s">
        <v>234</v>
      </c>
      <c r="K27" s="470" t="s">
        <v>233</v>
      </c>
    </row>
    <row r="28" spans="1:13" x14ac:dyDescent="0.2">
      <c r="A28" s="16" t="s">
        <v>553</v>
      </c>
      <c r="B28" s="570" t="str">
        <f>LEFT(A28,4)</f>
        <v>2014</v>
      </c>
      <c r="C28" s="179" t="str">
        <f t="shared" ref="C28:C55" si="0">RIGHT(A28,2)</f>
        <v>Q1</v>
      </c>
      <c r="D28" s="80">
        <v>41640</v>
      </c>
      <c r="E28" s="321">
        <v>92.687296721999999</v>
      </c>
      <c r="G28" s="6">
        <v>92.928463765000004</v>
      </c>
      <c r="I28" s="6">
        <v>0.24116704292999999</v>
      </c>
      <c r="J28" s="165">
        <f>+IF(I28&gt;0,+I28,0)*-1</f>
        <v>-0.24116704292999999</v>
      </c>
      <c r="K28" s="165">
        <f>+IF(I28&lt;0,+I28,0)*-1</f>
        <v>0</v>
      </c>
    </row>
    <row r="29" spans="1:13" x14ac:dyDescent="0.2">
      <c r="A29" s="16" t="s">
        <v>554</v>
      </c>
      <c r="B29" s="569"/>
      <c r="C29" s="179" t="str">
        <f t="shared" si="0"/>
        <v>Q2</v>
      </c>
      <c r="D29" s="80">
        <v>41730</v>
      </c>
      <c r="E29" s="6">
        <v>93.348933076999998</v>
      </c>
      <c r="G29" s="6">
        <v>93.275012700999994</v>
      </c>
      <c r="I29" s="6">
        <v>-7.3920376314000003E-2</v>
      </c>
      <c r="J29" s="165">
        <f t="shared" ref="J29:J55" si="1">+IF(I29&gt;0,+I29,0)*-1</f>
        <v>0</v>
      </c>
      <c r="K29" s="165">
        <f t="shared" ref="K29:K55" si="2">+IF(I29&lt;0,+I29,0)*-1</f>
        <v>7.3920376314000003E-2</v>
      </c>
    </row>
    <row r="30" spans="1:13" x14ac:dyDescent="0.2">
      <c r="A30" s="16" t="s">
        <v>555</v>
      </c>
      <c r="B30" s="569"/>
      <c r="C30" s="179" t="str">
        <f t="shared" si="0"/>
        <v>Q3</v>
      </c>
      <c r="D30" s="80">
        <v>41821</v>
      </c>
      <c r="E30" s="6">
        <v>94.650941500000002</v>
      </c>
      <c r="G30" s="6">
        <v>94.370443597999994</v>
      </c>
      <c r="I30" s="6">
        <v>-0.28049790184000001</v>
      </c>
      <c r="J30" s="165">
        <f t="shared" si="1"/>
        <v>0</v>
      </c>
      <c r="K30" s="165">
        <f t="shared" si="2"/>
        <v>0.28049790184000001</v>
      </c>
    </row>
    <row r="31" spans="1:13" x14ac:dyDescent="0.2">
      <c r="A31" s="16" t="s">
        <v>556</v>
      </c>
      <c r="B31" s="569"/>
      <c r="C31" s="179" t="str">
        <f t="shared" si="0"/>
        <v>Q4</v>
      </c>
      <c r="D31" s="80">
        <v>41913</v>
      </c>
      <c r="E31" s="6">
        <v>96.230709946000005</v>
      </c>
      <c r="G31" s="6">
        <v>94.895366659999993</v>
      </c>
      <c r="I31" s="6">
        <v>-1.3353432853</v>
      </c>
      <c r="J31" s="165">
        <f t="shared" si="1"/>
        <v>0</v>
      </c>
      <c r="K31" s="165">
        <f t="shared" si="2"/>
        <v>1.3353432853</v>
      </c>
    </row>
    <row r="32" spans="1:13" x14ac:dyDescent="0.2">
      <c r="A32" s="16" t="s">
        <v>557</v>
      </c>
      <c r="B32" s="569" t="str">
        <f>LEFT(A32,4)</f>
        <v>2015</v>
      </c>
      <c r="C32" s="179" t="str">
        <f t="shared" si="0"/>
        <v>Q1</v>
      </c>
      <c r="D32" s="80">
        <v>42005</v>
      </c>
      <c r="E32" s="6">
        <v>95.784240462</v>
      </c>
      <c r="G32" s="6">
        <v>94.527261953999997</v>
      </c>
      <c r="I32" s="6">
        <v>-1.2569785081</v>
      </c>
      <c r="J32" s="165">
        <f t="shared" si="1"/>
        <v>0</v>
      </c>
      <c r="K32" s="165">
        <f t="shared" si="2"/>
        <v>1.2569785081</v>
      </c>
    </row>
    <row r="33" spans="1:11" x14ac:dyDescent="0.2">
      <c r="A33" s="3" t="s">
        <v>558</v>
      </c>
      <c r="B33" s="569"/>
      <c r="C33" s="179" t="str">
        <f t="shared" si="0"/>
        <v>Q2</v>
      </c>
      <c r="D33" s="80">
        <v>42095</v>
      </c>
      <c r="E33" s="6">
        <v>96.854013815000002</v>
      </c>
      <c r="G33" s="6">
        <v>95.360734366000003</v>
      </c>
      <c r="I33" s="6">
        <v>-1.4932794491000001</v>
      </c>
      <c r="J33" s="165">
        <f t="shared" si="1"/>
        <v>0</v>
      </c>
      <c r="K33" s="165">
        <f t="shared" si="2"/>
        <v>1.4932794491000001</v>
      </c>
    </row>
    <row r="34" spans="1:11" x14ac:dyDescent="0.2">
      <c r="A34" s="3" t="s">
        <v>559</v>
      </c>
      <c r="B34" s="569"/>
      <c r="C34" s="179" t="str">
        <f t="shared" si="0"/>
        <v>Q3</v>
      </c>
      <c r="D34" s="80">
        <v>42186</v>
      </c>
      <c r="E34" s="6">
        <v>97.772736378999994</v>
      </c>
      <c r="G34" s="6">
        <v>97.044538324000001</v>
      </c>
      <c r="I34" s="6">
        <v>-0.72819805542000005</v>
      </c>
      <c r="J34" s="165">
        <f t="shared" si="1"/>
        <v>0</v>
      </c>
      <c r="K34" s="165">
        <f t="shared" si="2"/>
        <v>0.72819805542000005</v>
      </c>
    </row>
    <row r="35" spans="1:11" x14ac:dyDescent="0.2">
      <c r="A35" s="3" t="s">
        <v>560</v>
      </c>
      <c r="B35" s="569"/>
      <c r="C35" s="179" t="str">
        <f t="shared" si="0"/>
        <v>Q4</v>
      </c>
      <c r="D35" s="80">
        <v>42278</v>
      </c>
      <c r="E35" s="6">
        <v>97.936240593999997</v>
      </c>
      <c r="G35" s="6">
        <v>96.475884782999998</v>
      </c>
      <c r="I35" s="6">
        <v>-1.4603558104000001</v>
      </c>
      <c r="J35" s="165">
        <f t="shared" si="1"/>
        <v>0</v>
      </c>
      <c r="K35" s="165">
        <f t="shared" si="2"/>
        <v>1.4603558104000001</v>
      </c>
    </row>
    <row r="36" spans="1:11" x14ac:dyDescent="0.2">
      <c r="A36" s="3" t="s">
        <v>561</v>
      </c>
      <c r="B36" s="569" t="str">
        <f>LEFT(A36,4)</f>
        <v>2016</v>
      </c>
      <c r="C36" s="179" t="str">
        <f t="shared" si="0"/>
        <v>Q1</v>
      </c>
      <c r="D36" s="80">
        <v>42370</v>
      </c>
      <c r="E36" s="6">
        <v>97.328750075000002</v>
      </c>
      <c r="G36" s="6">
        <v>96.098757702</v>
      </c>
      <c r="I36" s="6">
        <v>-1.2299923726999999</v>
      </c>
      <c r="J36" s="165">
        <f t="shared" si="1"/>
        <v>0</v>
      </c>
      <c r="K36" s="165">
        <f t="shared" si="2"/>
        <v>1.2299923726999999</v>
      </c>
    </row>
    <row r="37" spans="1:11" x14ac:dyDescent="0.2">
      <c r="A37" s="3" t="s">
        <v>562</v>
      </c>
      <c r="B37" s="569"/>
      <c r="C37" s="179" t="str">
        <f t="shared" si="0"/>
        <v>Q2</v>
      </c>
      <c r="D37" s="80">
        <v>42461</v>
      </c>
      <c r="E37" s="6">
        <v>96.675765170999995</v>
      </c>
      <c r="G37" s="6">
        <v>96.548356939000001</v>
      </c>
      <c r="I37" s="6">
        <v>-0.1274082319</v>
      </c>
      <c r="J37" s="165">
        <f t="shared" si="1"/>
        <v>0</v>
      </c>
      <c r="K37" s="165">
        <f t="shared" si="2"/>
        <v>0.1274082319</v>
      </c>
    </row>
    <row r="38" spans="1:11" x14ac:dyDescent="0.2">
      <c r="A38" s="3" t="s">
        <v>563</v>
      </c>
      <c r="B38" s="569"/>
      <c r="C38" s="179" t="str">
        <f t="shared" si="0"/>
        <v>Q3</v>
      </c>
      <c r="D38" s="80">
        <v>42552</v>
      </c>
      <c r="E38" s="6">
        <v>97.274111594000004</v>
      </c>
      <c r="G38" s="6">
        <v>97.504883008999997</v>
      </c>
      <c r="I38" s="6">
        <v>0.23077141541000001</v>
      </c>
      <c r="J38" s="165">
        <f t="shared" si="1"/>
        <v>-0.23077141541000001</v>
      </c>
      <c r="K38" s="165">
        <f t="shared" si="2"/>
        <v>0</v>
      </c>
    </row>
    <row r="39" spans="1:11" x14ac:dyDescent="0.2">
      <c r="A39" s="3" t="s">
        <v>564</v>
      </c>
      <c r="B39" s="569"/>
      <c r="C39" s="179" t="str">
        <f t="shared" si="0"/>
        <v>Q4</v>
      </c>
      <c r="D39" s="80">
        <v>42644</v>
      </c>
      <c r="E39" s="6">
        <v>98.641013844</v>
      </c>
      <c r="G39" s="6">
        <v>97.571239695000003</v>
      </c>
      <c r="I39" s="6">
        <v>-1.0697741485000001</v>
      </c>
      <c r="J39" s="165">
        <f t="shared" si="1"/>
        <v>0</v>
      </c>
      <c r="K39" s="165">
        <f t="shared" si="2"/>
        <v>1.0697741485000001</v>
      </c>
    </row>
    <row r="40" spans="1:11" x14ac:dyDescent="0.2">
      <c r="A40" s="3" t="s">
        <v>565</v>
      </c>
      <c r="B40" s="569" t="str">
        <f>LEFT(A40,4)</f>
        <v>2017</v>
      </c>
      <c r="C40" s="179" t="str">
        <f t="shared" si="0"/>
        <v>Q1</v>
      </c>
      <c r="D40" s="80">
        <v>42736</v>
      </c>
      <c r="E40" s="6">
        <v>97.217033220000005</v>
      </c>
      <c r="G40" s="6">
        <v>96.785124745000005</v>
      </c>
      <c r="I40" s="6">
        <v>-0.43190847553</v>
      </c>
      <c r="J40" s="165">
        <f t="shared" si="1"/>
        <v>0</v>
      </c>
      <c r="K40" s="165">
        <f t="shared" si="2"/>
        <v>0.43190847553</v>
      </c>
    </row>
    <row r="41" spans="1:11" x14ac:dyDescent="0.2">
      <c r="A41" s="3" t="s">
        <v>566</v>
      </c>
      <c r="B41" s="569"/>
      <c r="C41" s="179" t="str">
        <f t="shared" si="0"/>
        <v>Q2</v>
      </c>
      <c r="D41" s="80">
        <v>42826</v>
      </c>
      <c r="E41" s="6">
        <v>97.534726695000003</v>
      </c>
      <c r="G41" s="6">
        <v>98.575791452000004</v>
      </c>
      <c r="I41" s="6">
        <v>1.0410647569</v>
      </c>
      <c r="J41" s="165">
        <f t="shared" si="1"/>
        <v>-1.0410647569</v>
      </c>
      <c r="K41" s="165">
        <f t="shared" si="2"/>
        <v>0</v>
      </c>
    </row>
    <row r="42" spans="1:11" x14ac:dyDescent="0.2">
      <c r="A42" s="3" t="s">
        <v>567</v>
      </c>
      <c r="B42" s="569"/>
      <c r="C42" s="179" t="str">
        <f t="shared" si="0"/>
        <v>Q3</v>
      </c>
      <c r="D42" s="80">
        <v>42917</v>
      </c>
      <c r="E42" s="6">
        <v>98.592281616999998</v>
      </c>
      <c r="G42" s="6">
        <v>99.053650348000005</v>
      </c>
      <c r="I42" s="6">
        <v>0.46136873107999998</v>
      </c>
      <c r="J42" s="165">
        <f t="shared" si="1"/>
        <v>-0.46136873107999998</v>
      </c>
      <c r="K42" s="165">
        <f t="shared" si="2"/>
        <v>0</v>
      </c>
    </row>
    <row r="43" spans="1:11" x14ac:dyDescent="0.2">
      <c r="A43" s="3" t="s">
        <v>568</v>
      </c>
      <c r="B43" s="569"/>
      <c r="C43" s="179" t="str">
        <f t="shared" si="0"/>
        <v>Q4</v>
      </c>
      <c r="D43" s="80">
        <v>43009</v>
      </c>
      <c r="E43" s="6">
        <v>99.135507759000006</v>
      </c>
      <c r="G43" s="6">
        <v>99.383014716999995</v>
      </c>
      <c r="I43" s="6">
        <v>0.24750695749000001</v>
      </c>
      <c r="J43" s="165">
        <f t="shared" si="1"/>
        <v>-0.24750695749000001</v>
      </c>
      <c r="K43" s="165">
        <f t="shared" si="2"/>
        <v>0</v>
      </c>
    </row>
    <row r="44" spans="1:11" x14ac:dyDescent="0.2">
      <c r="A44" s="3" t="s">
        <v>569</v>
      </c>
      <c r="B44" s="569" t="str">
        <f>LEFT(A44,4)</f>
        <v>2018</v>
      </c>
      <c r="C44" s="179" t="str">
        <f t="shared" si="0"/>
        <v>Q1</v>
      </c>
      <c r="D44" s="80">
        <v>43101</v>
      </c>
      <c r="E44" s="6">
        <v>99.251014182999995</v>
      </c>
      <c r="G44" s="6">
        <v>99.221111633999996</v>
      </c>
      <c r="I44" s="6">
        <v>-2.9902548984000001E-2</v>
      </c>
      <c r="J44" s="165">
        <f t="shared" si="1"/>
        <v>0</v>
      </c>
      <c r="K44" s="165">
        <f t="shared" si="2"/>
        <v>2.9902548984000001E-2</v>
      </c>
    </row>
    <row r="45" spans="1:11" x14ac:dyDescent="0.2">
      <c r="A45" s="3" t="s">
        <v>570</v>
      </c>
      <c r="B45" s="569"/>
      <c r="C45" s="179" t="str">
        <f t="shared" si="0"/>
        <v>Q2</v>
      </c>
      <c r="D45" s="80">
        <v>43191</v>
      </c>
      <c r="E45" s="6">
        <v>99.788380291999999</v>
      </c>
      <c r="G45" s="6">
        <v>99.647826538999993</v>
      </c>
      <c r="I45" s="6">
        <v>-0.14055375295</v>
      </c>
      <c r="J45" s="165">
        <f t="shared" si="1"/>
        <v>0</v>
      </c>
      <c r="K45" s="165">
        <f t="shared" si="2"/>
        <v>0.14055375295</v>
      </c>
    </row>
    <row r="46" spans="1:11" x14ac:dyDescent="0.2">
      <c r="A46" s="3" t="s">
        <v>571</v>
      </c>
      <c r="B46" s="569"/>
      <c r="C46" s="179" t="str">
        <f t="shared" si="0"/>
        <v>Q3</v>
      </c>
      <c r="D46" s="80">
        <v>43282</v>
      </c>
      <c r="E46" s="6">
        <v>101.41419909</v>
      </c>
      <c r="G46" s="6">
        <v>100.58250499</v>
      </c>
      <c r="I46" s="6">
        <v>-0.83169410083999995</v>
      </c>
      <c r="J46" s="165">
        <f t="shared" si="1"/>
        <v>0</v>
      </c>
      <c r="K46" s="165">
        <f t="shared" si="2"/>
        <v>0.83169410083999995</v>
      </c>
    </row>
    <row r="47" spans="1:11" x14ac:dyDescent="0.2">
      <c r="A47" s="3" t="s">
        <v>572</v>
      </c>
      <c r="B47" s="569"/>
      <c r="C47" s="179" t="str">
        <f t="shared" si="0"/>
        <v>Q4</v>
      </c>
      <c r="D47" s="80">
        <v>43374</v>
      </c>
      <c r="E47" s="6">
        <v>102.16048223</v>
      </c>
      <c r="G47" s="6">
        <v>100.45865817000001</v>
      </c>
      <c r="I47" s="6">
        <v>-1.7018240559</v>
      </c>
      <c r="J47" s="165">
        <f t="shared" si="1"/>
        <v>0</v>
      </c>
      <c r="K47" s="165">
        <f t="shared" si="2"/>
        <v>1.7018240559</v>
      </c>
    </row>
    <row r="48" spans="1:11" x14ac:dyDescent="0.2">
      <c r="A48" s="3" t="s">
        <v>573</v>
      </c>
      <c r="B48" s="569" t="str">
        <f>LEFT(A48,4)</f>
        <v>2019</v>
      </c>
      <c r="C48" s="179" t="str">
        <f t="shared" si="0"/>
        <v>Q1</v>
      </c>
      <c r="D48" s="80">
        <v>43466</v>
      </c>
      <c r="E48" s="6">
        <v>100.13010075</v>
      </c>
      <c r="G48" s="6">
        <v>100.5870015</v>
      </c>
      <c r="I48" s="6">
        <v>0.45690074557999999</v>
      </c>
      <c r="J48" s="165">
        <f t="shared" si="1"/>
        <v>-0.45690074557999999</v>
      </c>
      <c r="K48" s="165">
        <f t="shared" si="2"/>
        <v>0</v>
      </c>
    </row>
    <row r="49" spans="1:11" x14ac:dyDescent="0.2">
      <c r="A49" s="3" t="s">
        <v>574</v>
      </c>
      <c r="B49" s="569"/>
      <c r="C49" s="179" t="str">
        <f t="shared" si="0"/>
        <v>Q2</v>
      </c>
      <c r="D49" s="80">
        <v>43556</v>
      </c>
      <c r="E49" s="6">
        <v>101.39990093999999</v>
      </c>
      <c r="G49" s="6">
        <v>100.83752093</v>
      </c>
      <c r="I49" s="6">
        <v>-0.56238000995000004</v>
      </c>
      <c r="J49" s="165">
        <f t="shared" si="1"/>
        <v>0</v>
      </c>
      <c r="K49" s="165">
        <f t="shared" si="2"/>
        <v>0.56238000995000004</v>
      </c>
    </row>
    <row r="50" spans="1:11" x14ac:dyDescent="0.2">
      <c r="A50" s="3" t="s">
        <v>575</v>
      </c>
      <c r="B50" s="569"/>
      <c r="C50" s="179" t="str">
        <f t="shared" si="0"/>
        <v>Q3</v>
      </c>
      <c r="D50" s="80">
        <v>43647</v>
      </c>
      <c r="E50" s="6">
        <v>102.16621388</v>
      </c>
      <c r="G50" s="6">
        <v>101.98565429999999</v>
      </c>
      <c r="I50" s="6">
        <v>-0.1805595727</v>
      </c>
      <c r="J50" s="165">
        <f t="shared" si="1"/>
        <v>0</v>
      </c>
      <c r="K50" s="165">
        <f t="shared" si="2"/>
        <v>0.1805595727</v>
      </c>
    </row>
    <row r="51" spans="1:11" x14ac:dyDescent="0.2">
      <c r="A51" s="3" t="s">
        <v>576</v>
      </c>
      <c r="B51" s="569"/>
      <c r="C51" s="179" t="str">
        <f t="shared" si="0"/>
        <v>Q4</v>
      </c>
      <c r="D51" s="80">
        <v>43739</v>
      </c>
      <c r="E51" s="6">
        <v>102.35819173</v>
      </c>
      <c r="G51" s="6">
        <v>102.09725306</v>
      </c>
      <c r="I51" s="6">
        <v>-0.26093867084</v>
      </c>
      <c r="J51" s="165">
        <f t="shared" si="1"/>
        <v>0</v>
      </c>
      <c r="K51" s="165">
        <f t="shared" si="2"/>
        <v>0.26093867084</v>
      </c>
    </row>
    <row r="52" spans="1:11" x14ac:dyDescent="0.2">
      <c r="A52" s="3" t="s">
        <v>577</v>
      </c>
      <c r="B52" s="569" t="str">
        <f>LEFT(A52,4)</f>
        <v>2020</v>
      </c>
      <c r="C52" s="179" t="str">
        <f t="shared" si="0"/>
        <v>Q1</v>
      </c>
      <c r="D52" s="80">
        <v>43831</v>
      </c>
      <c r="E52" s="6">
        <v>102.06352892</v>
      </c>
      <c r="G52" s="6">
        <v>101.83590931000001</v>
      </c>
      <c r="I52" s="6">
        <v>-0.22761961833</v>
      </c>
      <c r="J52" s="165">
        <f t="shared" si="1"/>
        <v>0</v>
      </c>
      <c r="K52" s="165">
        <f t="shared" si="2"/>
        <v>0.22761961833</v>
      </c>
    </row>
    <row r="53" spans="1:11" x14ac:dyDescent="0.2">
      <c r="A53" s="3" t="s">
        <v>578</v>
      </c>
      <c r="B53" s="569"/>
      <c r="C53" s="179" t="str">
        <f t="shared" si="0"/>
        <v>Q2</v>
      </c>
      <c r="D53" s="80">
        <v>43922</v>
      </c>
      <c r="E53" s="6">
        <v>103.31583439000001</v>
      </c>
      <c r="G53" s="6">
        <v>102.38555802</v>
      </c>
      <c r="I53" s="6">
        <v>-0.93027636984999995</v>
      </c>
      <c r="J53" s="165">
        <f t="shared" si="1"/>
        <v>0</v>
      </c>
      <c r="K53" s="165">
        <f t="shared" si="2"/>
        <v>0.93027636984999995</v>
      </c>
    </row>
    <row r="54" spans="1:11" x14ac:dyDescent="0.2">
      <c r="A54" s="3" t="s">
        <v>579</v>
      </c>
      <c r="B54" s="569"/>
      <c r="C54" s="179" t="str">
        <f t="shared" si="0"/>
        <v>Q3</v>
      </c>
      <c r="D54" s="80">
        <v>44013</v>
      </c>
      <c r="E54" s="6">
        <v>103.66967792</v>
      </c>
      <c r="G54" s="6">
        <v>103.54958693</v>
      </c>
      <c r="I54" s="6">
        <v>-0.12009098555</v>
      </c>
      <c r="J54" s="165">
        <f t="shared" si="1"/>
        <v>0</v>
      </c>
      <c r="K54" s="165">
        <f t="shared" si="2"/>
        <v>0.12009098555</v>
      </c>
    </row>
    <row r="55" spans="1:11" x14ac:dyDescent="0.2">
      <c r="A55" s="5" t="s">
        <v>580</v>
      </c>
      <c r="B55" s="569"/>
      <c r="C55" s="179" t="str">
        <f t="shared" si="0"/>
        <v>Q4</v>
      </c>
      <c r="D55" s="81">
        <v>44105</v>
      </c>
      <c r="E55" s="6">
        <v>103.78078606</v>
      </c>
      <c r="G55" s="6">
        <v>103.51425421</v>
      </c>
      <c r="I55" s="6">
        <v>-0.26653185467000001</v>
      </c>
      <c r="J55" s="165">
        <f t="shared" si="1"/>
        <v>0</v>
      </c>
      <c r="K55" s="165">
        <f t="shared" si="2"/>
        <v>0.26653185467000001</v>
      </c>
    </row>
    <row r="56" spans="1:11" x14ac:dyDescent="0.2">
      <c r="C56" s="367" t="s">
        <v>551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6">
        <v>21.5</v>
      </c>
      <c r="C59" s="17">
        <v>86</v>
      </c>
      <c r="D59"/>
      <c r="F59"/>
      <c r="H59"/>
    </row>
    <row r="60" spans="1:11" x14ac:dyDescent="0.2">
      <c r="B60">
        <v>21.5</v>
      </c>
      <c r="C60" s="17">
        <v>106</v>
      </c>
      <c r="D60"/>
      <c r="F60"/>
      <c r="H60"/>
    </row>
    <row r="61" spans="1:11" x14ac:dyDescent="0.2">
      <c r="C61" s="123" t="s">
        <v>0</v>
      </c>
    </row>
    <row r="62" spans="1:11" x14ac:dyDescent="0.2">
      <c r="B62">
        <v>21.5</v>
      </c>
      <c r="C62" s="124">
        <v>-2</v>
      </c>
    </row>
    <row r="63" spans="1:11" x14ac:dyDescent="0.2">
      <c r="B63">
        <v>21.5</v>
      </c>
      <c r="C63" s="124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7"/>
    </row>
    <row r="2" spans="1:19" ht="15.75" x14ac:dyDescent="0.25">
      <c r="A2" s="44" t="s">
        <v>549</v>
      </c>
      <c r="M2" s="117"/>
    </row>
    <row r="3" spans="1:19" x14ac:dyDescent="0.2">
      <c r="A3" s="22" t="s">
        <v>16</v>
      </c>
      <c r="S3" s="30"/>
    </row>
    <row r="4" spans="1:19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9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312" t="s">
        <v>184</v>
      </c>
      <c r="R6" s="315" t="s">
        <v>431</v>
      </c>
    </row>
    <row r="7" spans="1:19" ht="15" x14ac:dyDescent="0.25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185</v>
      </c>
      <c r="R7" s="314" t="s">
        <v>432</v>
      </c>
    </row>
    <row r="8" spans="1:19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186</v>
      </c>
      <c r="R8" s="214" t="s">
        <v>433</v>
      </c>
    </row>
    <row r="9" spans="1:19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187</v>
      </c>
      <c r="R9" s="309" t="s">
        <v>434</v>
      </c>
    </row>
    <row r="10" spans="1:19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20" t="s">
        <v>194</v>
      </c>
      <c r="R10" s="214" t="s">
        <v>435</v>
      </c>
    </row>
    <row r="11" spans="1:19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421</v>
      </c>
      <c r="R11" s="309" t="s">
        <v>436</v>
      </c>
    </row>
    <row r="12" spans="1:19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555" t="s">
        <v>546</v>
      </c>
      <c r="R12" s="455" t="s">
        <v>547</v>
      </c>
    </row>
    <row r="13" spans="1:19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Q13" s="316" t="s">
        <v>437</v>
      </c>
      <c r="R13" s="214" t="s">
        <v>438</v>
      </c>
    </row>
    <row r="14" spans="1:19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Q14" s="316" t="s">
        <v>441</v>
      </c>
      <c r="R14" s="309" t="s">
        <v>439</v>
      </c>
    </row>
    <row r="15" spans="1:19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Q15" s="316" t="s">
        <v>115</v>
      </c>
      <c r="R15" s="309" t="s">
        <v>440</v>
      </c>
    </row>
    <row r="16" spans="1:19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Q16" s="317" t="s">
        <v>114</v>
      </c>
      <c r="R16" s="313" t="s">
        <v>531</v>
      </c>
    </row>
    <row r="17" spans="1:18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8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8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8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8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8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R22" s="30"/>
    </row>
    <row r="23" spans="1:18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8" x14ac:dyDescent="0.2">
      <c r="A25" s="571" t="s">
        <v>544</v>
      </c>
      <c r="B25" s="571"/>
      <c r="C25" s="571"/>
      <c r="D25" s="571"/>
      <c r="E25" s="571"/>
      <c r="F25" s="571"/>
      <c r="G25" s="571"/>
      <c r="H25" s="571"/>
      <c r="I25" s="23"/>
      <c r="K25" s="571" t="s">
        <v>545</v>
      </c>
      <c r="L25" s="571"/>
      <c r="M25" s="571"/>
      <c r="N25" s="571"/>
      <c r="O25" s="571"/>
      <c r="P25" s="571"/>
      <c r="Q25" s="571"/>
      <c r="R25" s="571"/>
    </row>
    <row r="26" spans="1:18" x14ac:dyDescent="0.2">
      <c r="A26" s="310"/>
      <c r="B26" s="310"/>
      <c r="C26" s="310"/>
      <c r="D26" s="310"/>
      <c r="E26" s="310"/>
      <c r="G26" s="3"/>
    </row>
    <row r="27" spans="1:18" x14ac:dyDescent="0.2">
      <c r="A27" s="9"/>
      <c r="B27" s="5" t="s">
        <v>184</v>
      </c>
      <c r="C27" s="5" t="s">
        <v>185</v>
      </c>
      <c r="D27" s="5" t="s">
        <v>186</v>
      </c>
      <c r="E27" s="5" t="s">
        <v>187</v>
      </c>
      <c r="F27" s="5" t="s">
        <v>194</v>
      </c>
      <c r="G27" s="293" t="s">
        <v>421</v>
      </c>
      <c r="H27" s="556" t="s">
        <v>546</v>
      </c>
      <c r="I27" s="5" t="s">
        <v>5</v>
      </c>
      <c r="K27" s="318" t="s">
        <v>441</v>
      </c>
      <c r="L27" s="9" t="s">
        <v>115</v>
      </c>
      <c r="M27" s="9" t="s">
        <v>114</v>
      </c>
      <c r="N27" s="9" t="s">
        <v>430</v>
      </c>
    </row>
    <row r="28" spans="1:18" x14ac:dyDescent="0.2">
      <c r="A28" s="1">
        <v>42736</v>
      </c>
      <c r="B28" s="114">
        <v>0</v>
      </c>
      <c r="C28" s="114">
        <v>0.622</v>
      </c>
      <c r="D28" s="114">
        <v>0.55275446702999997</v>
      </c>
      <c r="E28" s="114">
        <v>0.13</v>
      </c>
      <c r="F28" s="114">
        <v>0.25</v>
      </c>
      <c r="G28" s="114">
        <v>0.25</v>
      </c>
      <c r="H28" s="114">
        <v>0</v>
      </c>
      <c r="I28" s="114">
        <v>1.80475446703</v>
      </c>
      <c r="K28" s="114">
        <v>0.43887096774000001</v>
      </c>
      <c r="L28" s="114">
        <v>0</v>
      </c>
      <c r="M28" s="114">
        <v>0</v>
      </c>
      <c r="N28" s="20">
        <f>+K28-L28-M28</f>
        <v>0.43887096774000001</v>
      </c>
    </row>
    <row r="29" spans="1:18" x14ac:dyDescent="0.2">
      <c r="A29" s="1">
        <v>42767</v>
      </c>
      <c r="B29" s="114">
        <v>0</v>
      </c>
      <c r="C29" s="114">
        <v>0.61</v>
      </c>
      <c r="D29" s="114">
        <v>0.51132692235999999</v>
      </c>
      <c r="E29" s="114">
        <v>0.16</v>
      </c>
      <c r="F29" s="114">
        <v>0.25</v>
      </c>
      <c r="G29" s="114">
        <v>0.25</v>
      </c>
      <c r="H29" s="114">
        <v>0</v>
      </c>
      <c r="I29" s="114">
        <v>1.7813269223599999</v>
      </c>
      <c r="K29" s="114">
        <v>0.33714285713999997</v>
      </c>
      <c r="L29" s="114">
        <v>0</v>
      </c>
      <c r="M29" s="114">
        <v>0</v>
      </c>
      <c r="N29" s="20">
        <f t="shared" ref="N29:N63" si="0">+K29-L29-M29</f>
        <v>0.33714285713999997</v>
      </c>
    </row>
    <row r="30" spans="1:18" x14ac:dyDescent="0.2">
      <c r="A30" s="1">
        <v>42795</v>
      </c>
      <c r="B30" s="114">
        <v>0</v>
      </c>
      <c r="C30" s="114">
        <v>0.71</v>
      </c>
      <c r="D30" s="114">
        <v>0.40491365314</v>
      </c>
      <c r="E30" s="114">
        <v>0.223</v>
      </c>
      <c r="F30" s="114">
        <v>0.25</v>
      </c>
      <c r="G30" s="114">
        <v>0.25</v>
      </c>
      <c r="H30" s="114">
        <v>0</v>
      </c>
      <c r="I30" s="114">
        <v>1.83791365314</v>
      </c>
      <c r="K30" s="114">
        <v>0.50700000000000001</v>
      </c>
      <c r="L30" s="114">
        <v>0.192</v>
      </c>
      <c r="M30" s="114">
        <v>0</v>
      </c>
      <c r="N30" s="20">
        <f t="shared" si="0"/>
        <v>0.315</v>
      </c>
    </row>
    <row r="31" spans="1:18" x14ac:dyDescent="0.2">
      <c r="A31" s="1">
        <v>42826</v>
      </c>
      <c r="B31" s="114">
        <v>0</v>
      </c>
      <c r="C31" s="114">
        <v>0.76500000000000001</v>
      </c>
      <c r="D31" s="114">
        <v>0.36951451661000001</v>
      </c>
      <c r="E31" s="114">
        <v>0.26</v>
      </c>
      <c r="F31" s="114">
        <v>0.25</v>
      </c>
      <c r="G31" s="114">
        <v>0.25</v>
      </c>
      <c r="H31" s="114">
        <v>0</v>
      </c>
      <c r="I31" s="114">
        <v>1.8945145166099999</v>
      </c>
      <c r="K31" s="114">
        <v>0.75133333332999996</v>
      </c>
      <c r="L31" s="114">
        <v>0.42499999999999999</v>
      </c>
      <c r="M31" s="114">
        <v>0</v>
      </c>
      <c r="N31" s="20">
        <f t="shared" si="0"/>
        <v>0.32633333332999998</v>
      </c>
    </row>
    <row r="32" spans="1:18" x14ac:dyDescent="0.2">
      <c r="A32" s="1">
        <v>42856</v>
      </c>
      <c r="B32" s="114">
        <v>0</v>
      </c>
      <c r="C32" s="114">
        <v>0.52</v>
      </c>
      <c r="D32" s="114">
        <v>0.36012937144000001</v>
      </c>
      <c r="E32" s="114">
        <v>0.16</v>
      </c>
      <c r="F32" s="114">
        <v>0.25</v>
      </c>
      <c r="G32" s="114">
        <v>0.25</v>
      </c>
      <c r="H32" s="114">
        <v>0</v>
      </c>
      <c r="I32" s="114">
        <v>1.54012937144</v>
      </c>
      <c r="K32" s="114">
        <v>0.68</v>
      </c>
      <c r="L32" s="114">
        <v>0.36499999999999999</v>
      </c>
      <c r="M32" s="114">
        <v>0</v>
      </c>
      <c r="N32" s="20">
        <f t="shared" si="0"/>
        <v>0.31500000000000006</v>
      </c>
    </row>
    <row r="33" spans="1:14" x14ac:dyDescent="0.2">
      <c r="A33" s="1">
        <v>42887</v>
      </c>
      <c r="B33" s="114">
        <v>0</v>
      </c>
      <c r="C33" s="114">
        <v>0.45</v>
      </c>
      <c r="D33" s="114">
        <v>0.28975807773000001</v>
      </c>
      <c r="E33" s="114">
        <v>0.13</v>
      </c>
      <c r="F33" s="114">
        <v>0.25</v>
      </c>
      <c r="G33" s="114">
        <v>0.25</v>
      </c>
      <c r="H33" s="114">
        <v>0</v>
      </c>
      <c r="I33" s="114">
        <v>1.36975807773</v>
      </c>
      <c r="K33" s="114">
        <v>0.60333333333000005</v>
      </c>
      <c r="L33" s="114">
        <v>0.29499999999999998</v>
      </c>
      <c r="M33" s="114">
        <v>0</v>
      </c>
      <c r="N33" s="20">
        <f t="shared" si="0"/>
        <v>0.30833333333000007</v>
      </c>
    </row>
    <row r="34" spans="1:14" x14ac:dyDescent="0.2">
      <c r="A34" s="1">
        <v>42917</v>
      </c>
      <c r="B34" s="114">
        <v>0</v>
      </c>
      <c r="C34" s="114">
        <v>0.29499999999999998</v>
      </c>
      <c r="D34" s="114">
        <v>0.25340049695</v>
      </c>
      <c r="E34" s="114">
        <v>0.1</v>
      </c>
      <c r="F34" s="114">
        <v>0.25</v>
      </c>
      <c r="G34" s="114">
        <v>0.25</v>
      </c>
      <c r="H34" s="114">
        <v>0</v>
      </c>
      <c r="I34" s="114">
        <v>1.1484004969499999</v>
      </c>
      <c r="K34" s="114">
        <v>0.54241935484000003</v>
      </c>
      <c r="L34" s="114">
        <v>0.22</v>
      </c>
      <c r="M34" s="114">
        <v>0</v>
      </c>
      <c r="N34" s="20">
        <f t="shared" si="0"/>
        <v>0.32241935484000006</v>
      </c>
    </row>
    <row r="35" spans="1:14" x14ac:dyDescent="0.2">
      <c r="A35" s="1">
        <v>42948</v>
      </c>
      <c r="B35" s="114">
        <v>0</v>
      </c>
      <c r="C35" s="114">
        <v>0.41</v>
      </c>
      <c r="D35" s="114">
        <v>0.22705649198</v>
      </c>
      <c r="E35" s="114">
        <v>0.1</v>
      </c>
      <c r="F35" s="114">
        <v>0.25</v>
      </c>
      <c r="G35" s="114">
        <v>0.25</v>
      </c>
      <c r="H35" s="114">
        <v>0</v>
      </c>
      <c r="I35" s="114">
        <v>1.2370564919799998</v>
      </c>
      <c r="K35" s="114">
        <v>0.71399999999999997</v>
      </c>
      <c r="L35" s="114">
        <v>0.13</v>
      </c>
      <c r="M35" s="114">
        <v>0.27700000000000002</v>
      </c>
      <c r="N35" s="20">
        <f t="shared" si="0"/>
        <v>0.30699999999999994</v>
      </c>
    </row>
    <row r="36" spans="1:14" x14ac:dyDescent="0.2">
      <c r="A36" s="1">
        <v>42979</v>
      </c>
      <c r="B36" s="114">
        <v>0</v>
      </c>
      <c r="C36" s="114">
        <v>0.375</v>
      </c>
      <c r="D36" s="114">
        <v>0.2</v>
      </c>
      <c r="E36" s="114">
        <v>0.05</v>
      </c>
      <c r="F36" s="114">
        <v>0.25</v>
      </c>
      <c r="G36" s="114">
        <v>0.25</v>
      </c>
      <c r="H36" s="114">
        <v>0</v>
      </c>
      <c r="I36" s="114">
        <v>1.125</v>
      </c>
      <c r="K36" s="114">
        <v>0.63300000000000001</v>
      </c>
      <c r="L36" s="114">
        <v>0.17499999999999999</v>
      </c>
      <c r="M36" s="114">
        <v>1.6E-2</v>
      </c>
      <c r="N36" s="20">
        <f t="shared" si="0"/>
        <v>0.442</v>
      </c>
    </row>
    <row r="37" spans="1:14" x14ac:dyDescent="0.2">
      <c r="A37" s="1">
        <v>43009</v>
      </c>
      <c r="B37" s="114">
        <v>0</v>
      </c>
      <c r="C37" s="114">
        <v>0.34</v>
      </c>
      <c r="D37" s="114">
        <v>0.20499999999999999</v>
      </c>
      <c r="E37" s="114">
        <v>0.18</v>
      </c>
      <c r="F37" s="114">
        <v>0.25</v>
      </c>
      <c r="G37" s="114">
        <v>0.25</v>
      </c>
      <c r="H37" s="114">
        <v>0</v>
      </c>
      <c r="I37" s="114">
        <v>1.2250000000000001</v>
      </c>
      <c r="K37" s="114">
        <v>0.61632258065000001</v>
      </c>
      <c r="L37" s="114">
        <v>0</v>
      </c>
      <c r="M37" s="114">
        <v>0.27100000000000002</v>
      </c>
      <c r="N37" s="20">
        <f t="shared" si="0"/>
        <v>0.34532258064999999</v>
      </c>
    </row>
    <row r="38" spans="1:14" x14ac:dyDescent="0.2">
      <c r="A38" s="1">
        <v>43040</v>
      </c>
      <c r="B38" s="114">
        <v>0</v>
      </c>
      <c r="C38" s="114">
        <v>0.32</v>
      </c>
      <c r="D38" s="114">
        <v>0.16500000000000001</v>
      </c>
      <c r="E38" s="114">
        <v>0.22</v>
      </c>
      <c r="F38" s="114">
        <v>0.25</v>
      </c>
      <c r="G38" s="114">
        <v>0.25</v>
      </c>
      <c r="H38" s="114">
        <v>0</v>
      </c>
      <c r="I38" s="114">
        <v>1.2050000000000001</v>
      </c>
      <c r="K38" s="114">
        <v>0.35499999999999998</v>
      </c>
      <c r="L38" s="114">
        <v>0</v>
      </c>
      <c r="M38" s="114">
        <v>0</v>
      </c>
      <c r="N38" s="20">
        <f t="shared" si="0"/>
        <v>0.35499999999999998</v>
      </c>
    </row>
    <row r="39" spans="1:14" x14ac:dyDescent="0.2">
      <c r="A39" s="1">
        <v>43070</v>
      </c>
      <c r="B39" s="114">
        <v>0</v>
      </c>
      <c r="C39" s="114">
        <v>0.38</v>
      </c>
      <c r="D39" s="114">
        <v>0.14000000000000001</v>
      </c>
      <c r="E39" s="114">
        <v>0.17</v>
      </c>
      <c r="F39" s="114">
        <v>0.25</v>
      </c>
      <c r="G39" s="114">
        <v>0.25</v>
      </c>
      <c r="H39" s="114">
        <v>0</v>
      </c>
      <c r="I39" s="114">
        <v>1.19</v>
      </c>
      <c r="K39" s="114">
        <v>0.64798387096999999</v>
      </c>
      <c r="L39" s="114">
        <v>0</v>
      </c>
      <c r="M39" s="114">
        <v>0.03</v>
      </c>
      <c r="N39" s="20">
        <f t="shared" si="0"/>
        <v>0.61798387096999996</v>
      </c>
    </row>
    <row r="40" spans="1:14" x14ac:dyDescent="0.2">
      <c r="A40" s="1">
        <v>43101</v>
      </c>
      <c r="B40" s="114">
        <v>0</v>
      </c>
      <c r="C40" s="114">
        <v>0.28499999999999998</v>
      </c>
      <c r="D40" s="114">
        <v>0.14000000000000001</v>
      </c>
      <c r="E40" s="114">
        <v>0.23</v>
      </c>
      <c r="F40" s="114">
        <v>0.25</v>
      </c>
      <c r="G40" s="114">
        <v>0.25</v>
      </c>
      <c r="H40" s="114">
        <v>0</v>
      </c>
      <c r="I40" s="114">
        <v>1.155</v>
      </c>
      <c r="K40" s="114">
        <v>0.44577419354999998</v>
      </c>
      <c r="L40" s="114">
        <v>0.1</v>
      </c>
      <c r="M40" s="114">
        <v>4.9000000000000002E-2</v>
      </c>
      <c r="N40" s="20">
        <f t="shared" si="0"/>
        <v>0.29677419354999995</v>
      </c>
    </row>
    <row r="41" spans="1:14" x14ac:dyDescent="0.2">
      <c r="A41" s="1">
        <v>43132</v>
      </c>
      <c r="B41" s="114">
        <v>0</v>
      </c>
      <c r="C41" s="114">
        <v>0.31</v>
      </c>
      <c r="D41" s="114">
        <v>0.14000000000000001</v>
      </c>
      <c r="E41" s="114">
        <v>0.28000000000000003</v>
      </c>
      <c r="F41" s="114">
        <v>0.25</v>
      </c>
      <c r="G41" s="114">
        <v>0.25</v>
      </c>
      <c r="H41" s="114">
        <v>0</v>
      </c>
      <c r="I41" s="114">
        <v>1.23</v>
      </c>
      <c r="K41" s="114">
        <v>0.55012499999999998</v>
      </c>
      <c r="L41" s="114">
        <v>0.17</v>
      </c>
      <c r="M41" s="114">
        <v>4.9000000000000002E-2</v>
      </c>
      <c r="N41" s="20">
        <f t="shared" si="0"/>
        <v>0.33112499999999995</v>
      </c>
    </row>
    <row r="42" spans="1:14" x14ac:dyDescent="0.2">
      <c r="A42" s="1">
        <v>43160</v>
      </c>
      <c r="B42" s="114">
        <v>0</v>
      </c>
      <c r="C42" s="114">
        <v>0.315</v>
      </c>
      <c r="D42" s="114">
        <v>0.17</v>
      </c>
      <c r="E42" s="114">
        <v>0.25</v>
      </c>
      <c r="F42" s="114">
        <v>0.25</v>
      </c>
      <c r="G42" s="114">
        <v>0.25</v>
      </c>
      <c r="H42" s="114">
        <v>0</v>
      </c>
      <c r="I42" s="114">
        <v>1.2349999999999999</v>
      </c>
      <c r="K42" s="114">
        <v>0.58350000000000002</v>
      </c>
      <c r="L42" s="114">
        <v>0.249</v>
      </c>
      <c r="M42" s="114">
        <v>4.9000000000000002E-2</v>
      </c>
      <c r="N42" s="20">
        <f t="shared" si="0"/>
        <v>0.28550000000000003</v>
      </c>
    </row>
    <row r="43" spans="1:14" x14ac:dyDescent="0.2">
      <c r="A43" s="1">
        <v>43191</v>
      </c>
      <c r="B43" s="114">
        <v>0</v>
      </c>
      <c r="C43" s="114">
        <v>0.29499999999999998</v>
      </c>
      <c r="D43" s="114">
        <v>0.17</v>
      </c>
      <c r="E43" s="114">
        <v>0.27</v>
      </c>
      <c r="F43" s="114">
        <v>0.25</v>
      </c>
      <c r="G43" s="114">
        <v>0.25</v>
      </c>
      <c r="H43" s="114">
        <v>0</v>
      </c>
      <c r="I43" s="114">
        <v>1.2349999999999999</v>
      </c>
      <c r="K43" s="114">
        <v>0.40150000000000002</v>
      </c>
      <c r="L43" s="114">
        <v>0</v>
      </c>
      <c r="M43" s="114">
        <v>0.13600000000000001</v>
      </c>
      <c r="N43" s="20">
        <f t="shared" si="0"/>
        <v>0.26550000000000001</v>
      </c>
    </row>
    <row r="44" spans="1:14" x14ac:dyDescent="0.2">
      <c r="A44" s="1">
        <v>43221</v>
      </c>
      <c r="B44" s="114">
        <v>0</v>
      </c>
      <c r="C44" s="114">
        <v>0.31</v>
      </c>
      <c r="D44" s="114">
        <v>0.35</v>
      </c>
      <c r="E44" s="114">
        <v>0.23</v>
      </c>
      <c r="F44" s="114">
        <v>0.25</v>
      </c>
      <c r="G44" s="114">
        <v>0.25</v>
      </c>
      <c r="H44" s="114">
        <v>0</v>
      </c>
      <c r="I44" s="114">
        <v>1.39</v>
      </c>
      <c r="K44" s="114">
        <v>0.3705</v>
      </c>
      <c r="L44" s="114">
        <v>0</v>
      </c>
      <c r="M44" s="114">
        <v>0.115</v>
      </c>
      <c r="N44" s="20">
        <f t="shared" si="0"/>
        <v>0.2555</v>
      </c>
    </row>
    <row r="45" spans="1:14" x14ac:dyDescent="0.2">
      <c r="A45" s="1">
        <v>43252</v>
      </c>
      <c r="B45" s="114">
        <v>0.02</v>
      </c>
      <c r="C45" s="114">
        <v>0.55000000000000004</v>
      </c>
      <c r="D45" s="114">
        <v>0.42</v>
      </c>
      <c r="E45" s="114">
        <v>0.18</v>
      </c>
      <c r="F45" s="114">
        <v>0.25</v>
      </c>
      <c r="G45" s="114">
        <v>0.25</v>
      </c>
      <c r="H45" s="114">
        <v>0</v>
      </c>
      <c r="I45" s="114">
        <v>1.67</v>
      </c>
      <c r="K45" s="114">
        <v>0.4365</v>
      </c>
      <c r="L45" s="114">
        <v>0.11700000000000001</v>
      </c>
      <c r="M45" s="114">
        <v>6.4000000000000001E-2</v>
      </c>
      <c r="N45" s="20">
        <f t="shared" si="0"/>
        <v>0.2555</v>
      </c>
    </row>
    <row r="46" spans="1:14" x14ac:dyDescent="0.2">
      <c r="A46" s="1">
        <v>43282</v>
      </c>
      <c r="B46" s="114">
        <v>7.8E-2</v>
      </c>
      <c r="C46" s="114">
        <v>0.63</v>
      </c>
      <c r="D46" s="114">
        <v>0.37</v>
      </c>
      <c r="E46" s="114">
        <v>0.17</v>
      </c>
      <c r="F46" s="114">
        <v>0.25</v>
      </c>
      <c r="G46" s="114">
        <v>0.25</v>
      </c>
      <c r="H46" s="114">
        <v>0</v>
      </c>
      <c r="I46" s="114">
        <v>1.7479999999999998</v>
      </c>
      <c r="K46" s="114">
        <v>0.26548387096999998</v>
      </c>
      <c r="L46" s="114">
        <v>0</v>
      </c>
      <c r="M46" s="114">
        <v>0</v>
      </c>
      <c r="N46" s="20">
        <f t="shared" si="0"/>
        <v>0.26548387096999998</v>
      </c>
    </row>
    <row r="47" spans="1:14" x14ac:dyDescent="0.2">
      <c r="A47" s="1">
        <v>43313</v>
      </c>
      <c r="B47" s="114">
        <v>0.28000000000000003</v>
      </c>
      <c r="C47" s="114">
        <v>0.31</v>
      </c>
      <c r="D47" s="114">
        <v>0.3</v>
      </c>
      <c r="E47" s="114">
        <v>0.14000000000000001</v>
      </c>
      <c r="F47" s="114">
        <v>0.25</v>
      </c>
      <c r="G47" s="114">
        <v>0.25</v>
      </c>
      <c r="H47" s="114">
        <v>0</v>
      </c>
      <c r="I47" s="114">
        <v>1.5300000000000002</v>
      </c>
      <c r="K47" s="114">
        <v>0.27294354839000001</v>
      </c>
      <c r="L47" s="114">
        <v>0</v>
      </c>
      <c r="M47" s="114">
        <v>1.2E-2</v>
      </c>
      <c r="N47" s="20">
        <f t="shared" si="0"/>
        <v>0.26094354839</v>
      </c>
    </row>
    <row r="48" spans="1:14" x14ac:dyDescent="0.2">
      <c r="A48" s="1">
        <v>43344</v>
      </c>
      <c r="B48" s="114">
        <v>0.4</v>
      </c>
      <c r="C48" s="114">
        <v>0.22</v>
      </c>
      <c r="D48" s="114">
        <v>0.2</v>
      </c>
      <c r="E48" s="114">
        <v>0.14000000000000001</v>
      </c>
      <c r="F48" s="114">
        <v>0.25</v>
      </c>
      <c r="G48" s="114">
        <v>0.25</v>
      </c>
      <c r="H48" s="114">
        <v>0</v>
      </c>
      <c r="I48" s="114">
        <v>1.46</v>
      </c>
      <c r="K48" s="114">
        <v>0.36399999999999999</v>
      </c>
      <c r="L48" s="114">
        <v>0</v>
      </c>
      <c r="M48" s="114">
        <v>0.08</v>
      </c>
      <c r="N48" s="20">
        <f t="shared" si="0"/>
        <v>0.28399999999999997</v>
      </c>
    </row>
    <row r="49" spans="1:14" x14ac:dyDescent="0.2">
      <c r="A49" s="1">
        <v>43374</v>
      </c>
      <c r="B49" s="114">
        <v>0.4</v>
      </c>
      <c r="C49" s="114">
        <v>0.22</v>
      </c>
      <c r="D49" s="114">
        <v>0.24</v>
      </c>
      <c r="E49" s="114">
        <v>0.125</v>
      </c>
      <c r="F49" s="114">
        <v>0.25</v>
      </c>
      <c r="G49" s="114">
        <v>0.25</v>
      </c>
      <c r="H49" s="114">
        <v>0</v>
      </c>
      <c r="I49" s="114">
        <v>1.4849999999999999</v>
      </c>
      <c r="K49" s="114">
        <v>0.39514516128999999</v>
      </c>
      <c r="L49" s="114">
        <v>0</v>
      </c>
      <c r="M49" s="114">
        <v>0.16</v>
      </c>
      <c r="N49" s="20">
        <f t="shared" si="0"/>
        <v>0.23514516128999999</v>
      </c>
    </row>
    <row r="50" spans="1:14" x14ac:dyDescent="0.2">
      <c r="A50" s="1">
        <v>43405</v>
      </c>
      <c r="B50" s="114">
        <v>1.1000000000000001</v>
      </c>
      <c r="C50" s="114">
        <v>0.15</v>
      </c>
      <c r="D50" s="114">
        <v>0.23</v>
      </c>
      <c r="E50" s="114">
        <v>0.1</v>
      </c>
      <c r="F50" s="114">
        <v>0.25</v>
      </c>
      <c r="G50" s="114">
        <v>0.25</v>
      </c>
      <c r="H50" s="114">
        <v>0</v>
      </c>
      <c r="I50" s="114">
        <v>2.08</v>
      </c>
      <c r="K50" s="114">
        <v>0.39500000000000002</v>
      </c>
      <c r="L50" s="114">
        <v>0.11899999999999999</v>
      </c>
      <c r="M50" s="114">
        <v>0</v>
      </c>
      <c r="N50" s="20">
        <f t="shared" si="0"/>
        <v>0.27600000000000002</v>
      </c>
    </row>
    <row r="51" spans="1:14" x14ac:dyDescent="0.2">
      <c r="A51" s="1">
        <v>43435</v>
      </c>
      <c r="B51" s="114">
        <v>1.2</v>
      </c>
      <c r="C51" s="114">
        <v>0.42</v>
      </c>
      <c r="D51" s="114">
        <v>0.22</v>
      </c>
      <c r="E51" s="114">
        <v>7.4999999999999997E-2</v>
      </c>
      <c r="F51" s="114">
        <v>0.25</v>
      </c>
      <c r="G51" s="114">
        <v>0.25</v>
      </c>
      <c r="H51" s="114">
        <v>0</v>
      </c>
      <c r="I51" s="114">
        <v>2.415</v>
      </c>
      <c r="K51" s="114">
        <v>0.51374193548000002</v>
      </c>
      <c r="L51" s="114">
        <v>5.0999999999999997E-2</v>
      </c>
      <c r="M51" s="114">
        <v>0.13100000000000001</v>
      </c>
      <c r="N51" s="20">
        <f t="shared" si="0"/>
        <v>0.33174193548000003</v>
      </c>
    </row>
    <row r="52" spans="1:14" x14ac:dyDescent="0.2">
      <c r="A52" s="1">
        <v>43466</v>
      </c>
      <c r="B52" s="114">
        <v>1.1499999999999999</v>
      </c>
      <c r="C52" s="114">
        <v>0.47</v>
      </c>
      <c r="D52" s="114">
        <v>0.28499999999999998</v>
      </c>
      <c r="E52" s="114">
        <v>7.4999999999999997E-2</v>
      </c>
      <c r="F52" s="114">
        <v>0.25</v>
      </c>
      <c r="G52" s="114">
        <v>0.31774193548000002</v>
      </c>
      <c r="H52" s="114">
        <v>0</v>
      </c>
      <c r="I52" s="114">
        <v>2.5477419354799995</v>
      </c>
      <c r="K52" s="114">
        <v>0.34200000000000003</v>
      </c>
      <c r="L52" s="114">
        <v>0.04</v>
      </c>
      <c r="M52" s="114">
        <v>8.3000000000000004E-2</v>
      </c>
      <c r="N52" s="20">
        <f t="shared" si="0"/>
        <v>0.21900000000000003</v>
      </c>
    </row>
    <row r="53" spans="1:14" x14ac:dyDescent="0.2">
      <c r="A53" s="1">
        <v>43497</v>
      </c>
      <c r="B53" s="114">
        <v>1.1499999999999999</v>
      </c>
      <c r="C53" s="114">
        <v>0.46</v>
      </c>
      <c r="D53" s="114">
        <v>0.28999999999999998</v>
      </c>
      <c r="E53" s="114">
        <v>7.4999999999999997E-2</v>
      </c>
      <c r="F53" s="114">
        <v>0.25</v>
      </c>
      <c r="G53" s="114">
        <v>0.44285714286</v>
      </c>
      <c r="H53" s="114">
        <v>0.1</v>
      </c>
      <c r="I53" s="114">
        <v>2.7678571428599996</v>
      </c>
      <c r="K53" s="114">
        <v>0.52800000000000002</v>
      </c>
      <c r="L53" s="114">
        <v>0.04</v>
      </c>
      <c r="M53" s="114">
        <v>0.27900000000000003</v>
      </c>
      <c r="N53" s="20">
        <f t="shared" si="0"/>
        <v>0.20900000000000002</v>
      </c>
    </row>
    <row r="54" spans="1:14" x14ac:dyDescent="0.2">
      <c r="A54" s="1">
        <v>43525</v>
      </c>
      <c r="B54" s="114">
        <v>1.2</v>
      </c>
      <c r="C54" s="114">
        <v>0.26</v>
      </c>
      <c r="D54" s="114">
        <v>0.27500000000000002</v>
      </c>
      <c r="E54" s="114">
        <v>0.155</v>
      </c>
      <c r="F54" s="114">
        <v>0.25</v>
      </c>
      <c r="G54" s="114">
        <v>0.25</v>
      </c>
      <c r="H54" s="114">
        <v>0.1</v>
      </c>
      <c r="I54" s="114">
        <v>2.4899999999999998</v>
      </c>
      <c r="K54" s="114">
        <v>0.32400000000000001</v>
      </c>
      <c r="L54" s="114">
        <v>0.04</v>
      </c>
      <c r="M54" s="114">
        <v>7.3999999999999996E-2</v>
      </c>
      <c r="N54" s="20">
        <f t="shared" si="0"/>
        <v>0.21000000000000002</v>
      </c>
    </row>
    <row r="55" spans="1:14" x14ac:dyDescent="0.2">
      <c r="A55" s="1">
        <v>43556</v>
      </c>
      <c r="B55" s="114" t="e">
        <v>#N/A</v>
      </c>
      <c r="C55" s="114" t="e">
        <v>#N/A</v>
      </c>
      <c r="D55" s="114" t="e">
        <v>#N/A</v>
      </c>
      <c r="E55" s="114" t="e">
        <v>#N/A</v>
      </c>
      <c r="F55" s="114" t="e">
        <v>#N/A</v>
      </c>
      <c r="G55" s="114" t="e">
        <v>#N/A</v>
      </c>
      <c r="H55" s="114" t="e">
        <v>#N/A</v>
      </c>
      <c r="I55" s="114" t="e">
        <v>#N/A</v>
      </c>
      <c r="K55" s="114" t="e">
        <v>#N/A</v>
      </c>
      <c r="L55" s="114" t="e">
        <v>#N/A</v>
      </c>
      <c r="M55" s="114" t="e">
        <v>#N/A</v>
      </c>
      <c r="N55" s="20" t="e">
        <f t="shared" si="0"/>
        <v>#N/A</v>
      </c>
    </row>
    <row r="56" spans="1:14" x14ac:dyDescent="0.2">
      <c r="A56" s="1">
        <v>43586</v>
      </c>
      <c r="B56" s="114" t="e">
        <v>#N/A</v>
      </c>
      <c r="C56" s="114" t="e">
        <v>#N/A</v>
      </c>
      <c r="D56" s="114" t="e">
        <v>#N/A</v>
      </c>
      <c r="E56" s="114" t="e">
        <v>#N/A</v>
      </c>
      <c r="F56" s="114" t="e">
        <v>#N/A</v>
      </c>
      <c r="G56" s="114" t="e">
        <v>#N/A</v>
      </c>
      <c r="H56" s="114" t="e">
        <v>#N/A</v>
      </c>
      <c r="I56" s="114" t="e">
        <v>#N/A</v>
      </c>
      <c r="K56" s="114" t="e">
        <v>#N/A</v>
      </c>
      <c r="L56" s="114" t="e">
        <v>#N/A</v>
      </c>
      <c r="M56" s="114" t="e">
        <v>#N/A</v>
      </c>
      <c r="N56" s="20" t="e">
        <f t="shared" si="0"/>
        <v>#N/A</v>
      </c>
    </row>
    <row r="57" spans="1:14" x14ac:dyDescent="0.2">
      <c r="A57" s="1">
        <v>43617</v>
      </c>
      <c r="B57" s="114" t="e">
        <v>#N/A</v>
      </c>
      <c r="C57" s="114" t="e">
        <v>#N/A</v>
      </c>
      <c r="D57" s="114" t="e">
        <v>#N/A</v>
      </c>
      <c r="E57" s="114" t="e">
        <v>#N/A</v>
      </c>
      <c r="F57" s="114" t="e">
        <v>#N/A</v>
      </c>
      <c r="G57" s="114" t="e">
        <v>#N/A</v>
      </c>
      <c r="H57" s="114" t="e">
        <v>#N/A</v>
      </c>
      <c r="I57" s="114" t="e">
        <v>#N/A</v>
      </c>
      <c r="K57" s="114" t="e">
        <v>#N/A</v>
      </c>
      <c r="L57" s="114" t="e">
        <v>#N/A</v>
      </c>
      <c r="M57" s="114" t="e">
        <v>#N/A</v>
      </c>
      <c r="N57" s="20" t="e">
        <f t="shared" si="0"/>
        <v>#N/A</v>
      </c>
    </row>
    <row r="58" spans="1:14" x14ac:dyDescent="0.2">
      <c r="A58" s="1">
        <v>43647</v>
      </c>
      <c r="B58" s="114" t="e">
        <v>#N/A</v>
      </c>
      <c r="C58" s="114" t="e">
        <v>#N/A</v>
      </c>
      <c r="D58" s="114" t="e">
        <v>#N/A</v>
      </c>
      <c r="E58" s="114" t="e">
        <v>#N/A</v>
      </c>
      <c r="F58" s="114" t="e">
        <v>#N/A</v>
      </c>
      <c r="G58" s="114" t="e">
        <v>#N/A</v>
      </c>
      <c r="H58" s="114" t="e">
        <v>#N/A</v>
      </c>
      <c r="I58" s="114" t="e">
        <v>#N/A</v>
      </c>
      <c r="K58" s="114" t="e">
        <v>#N/A</v>
      </c>
      <c r="L58" s="114" t="e">
        <v>#N/A</v>
      </c>
      <c r="M58" s="114" t="e">
        <v>#N/A</v>
      </c>
      <c r="N58" s="20" t="e">
        <f t="shared" si="0"/>
        <v>#N/A</v>
      </c>
    </row>
    <row r="59" spans="1:14" x14ac:dyDescent="0.2">
      <c r="A59" s="1">
        <v>43678</v>
      </c>
      <c r="B59" s="114" t="e">
        <v>#N/A</v>
      </c>
      <c r="C59" s="114" t="e">
        <v>#N/A</v>
      </c>
      <c r="D59" s="114" t="e">
        <v>#N/A</v>
      </c>
      <c r="E59" s="114" t="e">
        <v>#N/A</v>
      </c>
      <c r="F59" s="114" t="e">
        <v>#N/A</v>
      </c>
      <c r="G59" s="114" t="e">
        <v>#N/A</v>
      </c>
      <c r="H59" s="114" t="e">
        <v>#N/A</v>
      </c>
      <c r="I59" s="114" t="e">
        <v>#N/A</v>
      </c>
      <c r="K59" s="114" t="e">
        <v>#N/A</v>
      </c>
      <c r="L59" s="114" t="e">
        <v>#N/A</v>
      </c>
      <c r="M59" s="114" t="e">
        <v>#N/A</v>
      </c>
      <c r="N59" s="20" t="e">
        <f t="shared" si="0"/>
        <v>#N/A</v>
      </c>
    </row>
    <row r="60" spans="1:14" x14ac:dyDescent="0.2">
      <c r="A60" s="1">
        <v>43709</v>
      </c>
      <c r="B60" s="114" t="e">
        <v>#N/A</v>
      </c>
      <c r="C60" s="114" t="e">
        <v>#N/A</v>
      </c>
      <c r="D60" s="114" t="e">
        <v>#N/A</v>
      </c>
      <c r="E60" s="114" t="e">
        <v>#N/A</v>
      </c>
      <c r="F60" s="114" t="e">
        <v>#N/A</v>
      </c>
      <c r="G60" s="114" t="e">
        <v>#N/A</v>
      </c>
      <c r="H60" s="114" t="e">
        <v>#N/A</v>
      </c>
      <c r="I60" s="114" t="e">
        <v>#N/A</v>
      </c>
      <c r="K60" s="114" t="e">
        <v>#N/A</v>
      </c>
      <c r="L60" s="114" t="e">
        <v>#N/A</v>
      </c>
      <c r="M60" s="114" t="e">
        <v>#N/A</v>
      </c>
      <c r="N60" s="20" t="e">
        <f t="shared" si="0"/>
        <v>#N/A</v>
      </c>
    </row>
    <row r="61" spans="1:14" x14ac:dyDescent="0.2">
      <c r="A61" s="1">
        <v>43739</v>
      </c>
      <c r="B61" s="114" t="e">
        <v>#N/A</v>
      </c>
      <c r="C61" s="114" t="e">
        <v>#N/A</v>
      </c>
      <c r="D61" s="114" t="e">
        <v>#N/A</v>
      </c>
      <c r="E61" s="114" t="e">
        <v>#N/A</v>
      </c>
      <c r="F61" s="114" t="e">
        <v>#N/A</v>
      </c>
      <c r="G61" s="114" t="e">
        <v>#N/A</v>
      </c>
      <c r="H61" s="114" t="e">
        <v>#N/A</v>
      </c>
      <c r="I61" s="114" t="e">
        <v>#N/A</v>
      </c>
      <c r="K61" s="114" t="e">
        <v>#N/A</v>
      </c>
      <c r="L61" s="114" t="e">
        <v>#N/A</v>
      </c>
      <c r="M61" s="114" t="e">
        <v>#N/A</v>
      </c>
      <c r="N61" s="20" t="e">
        <f t="shared" si="0"/>
        <v>#N/A</v>
      </c>
    </row>
    <row r="62" spans="1:14" x14ac:dyDescent="0.2">
      <c r="A62" s="1">
        <v>43770</v>
      </c>
      <c r="B62" s="114" t="e">
        <v>#N/A</v>
      </c>
      <c r="C62" s="114" t="e">
        <v>#N/A</v>
      </c>
      <c r="D62" s="114" t="e">
        <v>#N/A</v>
      </c>
      <c r="E62" s="114" t="e">
        <v>#N/A</v>
      </c>
      <c r="F62" s="114" t="e">
        <v>#N/A</v>
      </c>
      <c r="G62" s="114" t="e">
        <v>#N/A</v>
      </c>
      <c r="H62" s="114" t="e">
        <v>#N/A</v>
      </c>
      <c r="I62" s="114" t="e">
        <v>#N/A</v>
      </c>
      <c r="K62" s="114" t="e">
        <v>#N/A</v>
      </c>
      <c r="L62" s="114" t="e">
        <v>#N/A</v>
      </c>
      <c r="M62" s="114" t="e">
        <v>#N/A</v>
      </c>
      <c r="N62" s="20" t="e">
        <f t="shared" si="0"/>
        <v>#N/A</v>
      </c>
    </row>
    <row r="63" spans="1:14" x14ac:dyDescent="0.2">
      <c r="A63" s="65">
        <v>43800</v>
      </c>
      <c r="B63" s="115" t="e">
        <v>#N/A</v>
      </c>
      <c r="C63" s="115" t="e">
        <v>#N/A</v>
      </c>
      <c r="D63" s="115" t="e">
        <v>#N/A</v>
      </c>
      <c r="E63" s="115" t="e">
        <v>#N/A</v>
      </c>
      <c r="F63" s="115" t="e">
        <v>#N/A</v>
      </c>
      <c r="G63" s="115" t="e">
        <v>#N/A</v>
      </c>
      <c r="H63" s="115" t="e">
        <v>#N/A</v>
      </c>
      <c r="I63" s="115" t="e">
        <v>#N/A</v>
      </c>
      <c r="K63" s="115" t="e">
        <v>#N/A</v>
      </c>
      <c r="L63" s="115" t="e">
        <v>#N/A</v>
      </c>
      <c r="M63" s="115" t="e">
        <v>#N/A</v>
      </c>
      <c r="N63" s="68" t="e">
        <f t="shared" si="0"/>
        <v>#N/A</v>
      </c>
    </row>
    <row r="64" spans="1:14" x14ac:dyDescent="0.2">
      <c r="A64" s="367" t="s">
        <v>551</v>
      </c>
      <c r="H64" s="114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6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4.140625" style="131" customWidth="1"/>
    <col min="18" max="18" width="13.5703125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M1" s="148"/>
    </row>
    <row r="2" spans="1:18" ht="15.75" x14ac:dyDescent="0.25">
      <c r="A2" s="44" t="s">
        <v>549</v>
      </c>
      <c r="M2" s="148"/>
      <c r="N2" s="490"/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08" t="s">
        <v>346</v>
      </c>
      <c r="R6" s="214" t="s">
        <v>345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08" t="s">
        <v>348</v>
      </c>
      <c r="R7" s="214" t="s">
        <v>347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08"/>
      <c r="R8" s="214"/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212" t="s">
        <v>376</v>
      </c>
      <c r="R9" s="216" t="s">
        <v>319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26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26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26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26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26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26" x14ac:dyDescent="0.25">
      <c r="A24"/>
      <c r="B24"/>
      <c r="C24" s="572" t="s">
        <v>42</v>
      </c>
      <c r="D24" s="572"/>
      <c r="E24" s="572"/>
      <c r="F24" s="572"/>
      <c r="G24" s="572"/>
      <c r="H24" s="32"/>
      <c r="I24" s="572" t="s">
        <v>43</v>
      </c>
      <c r="J24" s="572"/>
      <c r="K24" s="572"/>
      <c r="L24" s="572"/>
    </row>
    <row r="25" spans="1:26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26" x14ac:dyDescent="0.25">
      <c r="A26"/>
      <c r="B26" s="308" t="s">
        <v>346</v>
      </c>
      <c r="C26" s="152">
        <v>46.814971653000001</v>
      </c>
      <c r="D26" s="83">
        <v>47.230412950999998</v>
      </c>
      <c r="E26" s="83">
        <v>47.504890115999999</v>
      </c>
      <c r="F26" s="83">
        <v>47.799527617000003</v>
      </c>
      <c r="G26" s="83">
        <v>48.008267136000001</v>
      </c>
      <c r="H26" s="24" t="s">
        <v>14</v>
      </c>
      <c r="I26" s="20">
        <f t="shared" ref="I26:L27" si="0">D26-C26</f>
        <v>0.41544129799999752</v>
      </c>
      <c r="J26" s="20">
        <f t="shared" si="0"/>
        <v>0.27447716500000041</v>
      </c>
      <c r="K26" s="20">
        <f t="shared" si="0"/>
        <v>0.29463750100000397</v>
      </c>
      <c r="L26" s="20">
        <f t="shared" si="0"/>
        <v>0.2087395189999981</v>
      </c>
    </row>
    <row r="27" spans="1:26" x14ac:dyDescent="0.25">
      <c r="A27" s="133"/>
      <c r="B27" s="308" t="s">
        <v>348</v>
      </c>
      <c r="C27" s="83">
        <v>50.119155999999997</v>
      </c>
      <c r="D27" s="83">
        <v>51.227755365</v>
      </c>
      <c r="E27" s="83">
        <v>52.477683233999997</v>
      </c>
      <c r="F27" s="83">
        <v>53.583135441000003</v>
      </c>
      <c r="G27" s="83">
        <v>54.816943004999999</v>
      </c>
      <c r="H27" s="24" t="s">
        <v>114</v>
      </c>
      <c r="I27" s="20">
        <f t="shared" si="0"/>
        <v>1.1085993650000034</v>
      </c>
      <c r="J27" s="20">
        <f t="shared" si="0"/>
        <v>1.2499278689999969</v>
      </c>
      <c r="K27" s="20">
        <f t="shared" si="0"/>
        <v>1.1054522070000061</v>
      </c>
      <c r="L27" s="20">
        <f t="shared" si="0"/>
        <v>1.2338075639999957</v>
      </c>
    </row>
    <row r="28" spans="1:26" s="133" customFormat="1" x14ac:dyDescent="0.25">
      <c r="B28" s="551" t="s">
        <v>376</v>
      </c>
      <c r="C28" s="362">
        <v>96.934127653000004</v>
      </c>
      <c r="D28" s="362">
        <v>98.458168314999995</v>
      </c>
      <c r="E28" s="362">
        <v>99.982573350999999</v>
      </c>
      <c r="F28" s="362">
        <v>101.38266306</v>
      </c>
      <c r="G28" s="362">
        <v>102.82521014</v>
      </c>
      <c r="H28"/>
      <c r="I28" s="363">
        <f>+D28-C28</f>
        <v>1.5240406619999902</v>
      </c>
      <c r="J28" s="363">
        <f t="shared" ref="J28:L28" si="1">+E28-D28</f>
        <v>1.5244050360000045</v>
      </c>
      <c r="K28" s="363">
        <f t="shared" si="1"/>
        <v>1.4000897089999995</v>
      </c>
      <c r="L28" s="363">
        <f t="shared" si="1"/>
        <v>1.4425470799999971</v>
      </c>
      <c r="M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</row>
    <row r="29" spans="1:26" s="133" customFormat="1" x14ac:dyDescent="0.25">
      <c r="B29" s="367" t="s">
        <v>551</v>
      </c>
      <c r="C29"/>
      <c r="D29" s="10"/>
      <c r="E29"/>
      <c r="F29"/>
      <c r="G29"/>
      <c r="H29"/>
      <c r="I29" s="550"/>
      <c r="J29" s="550"/>
      <c r="K29" s="550"/>
      <c r="L29" s="550"/>
      <c r="M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</row>
    <row r="30" spans="1:26" x14ac:dyDescent="0.25">
      <c r="B30" s="134"/>
      <c r="D30" s="140"/>
      <c r="F30" s="140"/>
      <c r="G30" s="138"/>
    </row>
    <row r="31" spans="1:26" x14ac:dyDescent="0.25">
      <c r="C31" s="395" t="s">
        <v>488</v>
      </c>
      <c r="D31" s="395" t="s">
        <v>489</v>
      </c>
      <c r="E31" s="472" t="s">
        <v>241</v>
      </c>
      <c r="F31" s="472" t="s">
        <v>498</v>
      </c>
      <c r="G31" s="138"/>
    </row>
    <row r="32" spans="1:26" x14ac:dyDescent="0.25">
      <c r="A32">
        <f>+YEAR(B32)</f>
        <v>2017</v>
      </c>
      <c r="B32" s="129">
        <v>42736</v>
      </c>
      <c r="C32" s="473">
        <v>95.011075763999997</v>
      </c>
      <c r="D32" s="474" t="e">
        <v>#N/A</v>
      </c>
      <c r="F32" s="545">
        <v>95.011075763999997</v>
      </c>
      <c r="G32" s="138"/>
    </row>
    <row r="33" spans="1:7" x14ac:dyDescent="0.25">
      <c r="A33">
        <f t="shared" ref="A33:A79" si="2">+YEAR(B33)</f>
        <v>2017</v>
      </c>
      <c r="B33" s="129">
        <v>42767</v>
      </c>
      <c r="C33" s="473">
        <v>96.682710717999996</v>
      </c>
      <c r="D33" s="474" t="e">
        <v>#N/A</v>
      </c>
      <c r="E33" s="140">
        <f>AVERAGEIF($A$32:$A$79,A33,$F$32:$F$79)</f>
        <v>98.453643939250014</v>
      </c>
      <c r="F33" s="545">
        <v>96.682710717999996</v>
      </c>
      <c r="G33" s="138"/>
    </row>
    <row r="34" spans="1:7" x14ac:dyDescent="0.25">
      <c r="A34">
        <f t="shared" si="2"/>
        <v>2017</v>
      </c>
      <c r="B34" s="129">
        <v>42795</v>
      </c>
      <c r="C34" s="473">
        <v>98.651676717000001</v>
      </c>
      <c r="D34" s="474" t="e">
        <v>#N/A</v>
      </c>
      <c r="E34" s="140">
        <f t="shared" ref="E34:E42" si="3">AVERAGEIF($A$32:$A$79,A34,$F$32:$F$79)</f>
        <v>98.453643939250014</v>
      </c>
      <c r="F34" s="545">
        <v>98.651676717000001</v>
      </c>
      <c r="G34" s="138"/>
    </row>
    <row r="35" spans="1:7" x14ac:dyDescent="0.25">
      <c r="A35">
        <f t="shared" si="2"/>
        <v>2017</v>
      </c>
      <c r="B35" s="129">
        <v>42826</v>
      </c>
      <c r="C35" s="473">
        <v>96.299297249999995</v>
      </c>
      <c r="D35" s="474" t="e">
        <v>#N/A</v>
      </c>
      <c r="E35" s="140">
        <f t="shared" si="3"/>
        <v>98.453643939250014</v>
      </c>
      <c r="F35" s="545">
        <v>96.299297249999995</v>
      </c>
      <c r="G35" s="138"/>
    </row>
    <row r="36" spans="1:7" x14ac:dyDescent="0.25">
      <c r="A36">
        <f t="shared" si="2"/>
        <v>2017</v>
      </c>
      <c r="B36" s="129">
        <v>42856</v>
      </c>
      <c r="C36" s="473">
        <v>98.825531065999996</v>
      </c>
      <c r="D36" s="474" t="e">
        <v>#N/A</v>
      </c>
      <c r="E36" s="140">
        <f t="shared" si="3"/>
        <v>98.453643939250014</v>
      </c>
      <c r="F36" s="545">
        <v>98.825531065999996</v>
      </c>
      <c r="G36" s="138"/>
    </row>
    <row r="37" spans="1:7" x14ac:dyDescent="0.25">
      <c r="A37">
        <f t="shared" si="2"/>
        <v>2017</v>
      </c>
      <c r="B37" s="129">
        <v>42887</v>
      </c>
      <c r="C37" s="473">
        <v>100.59422139</v>
      </c>
      <c r="D37" s="474" t="e">
        <v>#N/A</v>
      </c>
      <c r="E37" s="140">
        <f t="shared" si="3"/>
        <v>98.453643939250014</v>
      </c>
      <c r="F37" s="545">
        <v>100.59422139</v>
      </c>
      <c r="G37" s="138"/>
    </row>
    <row r="38" spans="1:7" x14ac:dyDescent="0.25">
      <c r="A38">
        <f t="shared" si="2"/>
        <v>2017</v>
      </c>
      <c r="B38" s="129">
        <v>42917</v>
      </c>
      <c r="C38" s="473">
        <v>98.611915237999995</v>
      </c>
      <c r="D38" s="474" t="e">
        <v>#N/A</v>
      </c>
      <c r="E38" s="140">
        <f t="shared" si="3"/>
        <v>98.453643939250014</v>
      </c>
      <c r="F38" s="545">
        <v>98.611915237999995</v>
      </c>
      <c r="G38" s="138"/>
    </row>
    <row r="39" spans="1:7" x14ac:dyDescent="0.25">
      <c r="A39">
        <f t="shared" si="2"/>
        <v>2017</v>
      </c>
      <c r="B39" s="129">
        <v>42948</v>
      </c>
      <c r="C39" s="473">
        <v>98.842926801000004</v>
      </c>
      <c r="D39" s="474" t="e">
        <v>#N/A</v>
      </c>
      <c r="E39" s="140">
        <f t="shared" si="3"/>
        <v>98.453643939250014</v>
      </c>
      <c r="F39" s="545">
        <v>98.842926801000004</v>
      </c>
      <c r="G39" s="138"/>
    </row>
    <row r="40" spans="1:7" x14ac:dyDescent="0.25">
      <c r="A40">
        <f t="shared" si="2"/>
        <v>2017</v>
      </c>
      <c r="B40" s="129">
        <v>42979</v>
      </c>
      <c r="C40" s="473">
        <v>99.727857627999995</v>
      </c>
      <c r="D40" s="474" t="e">
        <v>#N/A</v>
      </c>
      <c r="E40" s="140">
        <f t="shared" si="3"/>
        <v>98.453643939250014</v>
      </c>
      <c r="F40" s="545">
        <v>99.727857627999995</v>
      </c>
      <c r="G40" s="138"/>
    </row>
    <row r="41" spans="1:7" x14ac:dyDescent="0.25">
      <c r="A41">
        <f t="shared" si="2"/>
        <v>2017</v>
      </c>
      <c r="B41" s="129">
        <v>43009</v>
      </c>
      <c r="C41" s="473">
        <v>98.148427153</v>
      </c>
      <c r="D41" s="474" t="e">
        <v>#N/A</v>
      </c>
      <c r="E41" s="140">
        <f t="shared" si="3"/>
        <v>98.453643939250014</v>
      </c>
      <c r="F41" s="545">
        <v>98.148427153</v>
      </c>
      <c r="G41" s="138"/>
    </row>
    <row r="42" spans="1:7" x14ac:dyDescent="0.25">
      <c r="A42">
        <f t="shared" si="2"/>
        <v>2017</v>
      </c>
      <c r="B42" s="129">
        <v>43040</v>
      </c>
      <c r="C42" s="473">
        <v>100.85460175</v>
      </c>
      <c r="D42" s="474" t="e">
        <v>#N/A</v>
      </c>
      <c r="E42" s="140">
        <f t="shared" si="3"/>
        <v>98.453643939250014</v>
      </c>
      <c r="F42" s="545">
        <v>100.85460175</v>
      </c>
      <c r="G42" s="138"/>
    </row>
    <row r="43" spans="1:7" x14ac:dyDescent="0.25">
      <c r="A43">
        <f t="shared" si="2"/>
        <v>2017</v>
      </c>
      <c r="B43" s="129">
        <v>43070</v>
      </c>
      <c r="C43" s="473">
        <v>99.193485796000004</v>
      </c>
      <c r="D43" s="474" t="e">
        <v>#N/A</v>
      </c>
      <c r="F43" s="545">
        <v>99.193485796000004</v>
      </c>
      <c r="G43" s="138"/>
    </row>
    <row r="44" spans="1:7" x14ac:dyDescent="0.25">
      <c r="A44">
        <f t="shared" si="2"/>
        <v>2018</v>
      </c>
      <c r="B44" s="129">
        <v>43101</v>
      </c>
      <c r="C44" s="473">
        <v>98.150433777000003</v>
      </c>
      <c r="D44" s="474" t="e">
        <v>#N/A</v>
      </c>
      <c r="F44" s="545">
        <v>98.150433777000003</v>
      </c>
      <c r="G44" s="138"/>
    </row>
    <row r="45" spans="1:7" x14ac:dyDescent="0.25">
      <c r="A45">
        <f t="shared" si="2"/>
        <v>2018</v>
      </c>
      <c r="B45" s="129">
        <v>43132</v>
      </c>
      <c r="C45" s="473">
        <v>99.69557648</v>
      </c>
      <c r="D45" s="474" t="e">
        <v>#N/A</v>
      </c>
      <c r="E45" s="140">
        <f>AVERAGEIF($A$32:$A$79,A45,$F$32:$F$79)</f>
        <v>99.980437597749997</v>
      </c>
      <c r="F45" s="545">
        <v>99.69557648</v>
      </c>
      <c r="G45" s="138"/>
    </row>
    <row r="46" spans="1:7" x14ac:dyDescent="0.25">
      <c r="A46">
        <f t="shared" si="2"/>
        <v>2018</v>
      </c>
      <c r="B46" s="129">
        <v>43160</v>
      </c>
      <c r="C46" s="473">
        <v>99.863240598000004</v>
      </c>
      <c r="D46" s="474" t="e">
        <v>#N/A</v>
      </c>
      <c r="E46" s="140">
        <f t="shared" ref="E46:E54" si="4">AVERAGEIF($A$32:$A$79,A46,$F$32:$F$79)</f>
        <v>99.980437597749997</v>
      </c>
      <c r="F46" s="545">
        <v>99.863240598000004</v>
      </c>
      <c r="G46" s="138"/>
    </row>
    <row r="47" spans="1:7" x14ac:dyDescent="0.25">
      <c r="A47">
        <f t="shared" si="2"/>
        <v>2018</v>
      </c>
      <c r="B47" s="129">
        <v>43191</v>
      </c>
      <c r="C47" s="473">
        <v>98.761925938999994</v>
      </c>
      <c r="D47" s="474" t="e">
        <v>#N/A</v>
      </c>
      <c r="E47" s="140">
        <f t="shared" si="4"/>
        <v>99.980437597749997</v>
      </c>
      <c r="F47" s="545">
        <v>98.761925938999994</v>
      </c>
      <c r="G47" s="138"/>
    </row>
    <row r="48" spans="1:7" x14ac:dyDescent="0.25">
      <c r="A48">
        <f t="shared" si="2"/>
        <v>2018</v>
      </c>
      <c r="B48" s="129">
        <v>43221</v>
      </c>
      <c r="C48" s="473">
        <v>99.228607683000007</v>
      </c>
      <c r="D48" s="474" t="e">
        <v>#N/A</v>
      </c>
      <c r="E48" s="140">
        <f t="shared" si="4"/>
        <v>99.980437597749997</v>
      </c>
      <c r="F48" s="545">
        <v>99.228607683000007</v>
      </c>
      <c r="G48" s="138"/>
    </row>
    <row r="49" spans="1:7" x14ac:dyDescent="0.25">
      <c r="A49">
        <f t="shared" si="2"/>
        <v>2018</v>
      </c>
      <c r="B49" s="129">
        <v>43252</v>
      </c>
      <c r="C49" s="473">
        <v>100.96691996</v>
      </c>
      <c r="D49" s="474" t="e">
        <v>#N/A</v>
      </c>
      <c r="E49" s="140">
        <f t="shared" si="4"/>
        <v>99.980437597749997</v>
      </c>
      <c r="F49" s="545">
        <v>100.96691996</v>
      </c>
      <c r="G49" s="138"/>
    </row>
    <row r="50" spans="1:7" x14ac:dyDescent="0.25">
      <c r="A50">
        <f t="shared" si="2"/>
        <v>2018</v>
      </c>
      <c r="B50" s="129">
        <v>43282</v>
      </c>
      <c r="C50" s="473">
        <v>100.85826643999999</v>
      </c>
      <c r="D50" s="474" t="e">
        <v>#N/A</v>
      </c>
      <c r="E50" s="140">
        <f t="shared" si="4"/>
        <v>99.980437597749997</v>
      </c>
      <c r="F50" s="545">
        <v>100.85826643999999</v>
      </c>
      <c r="G50" s="138"/>
    </row>
    <row r="51" spans="1:7" x14ac:dyDescent="0.25">
      <c r="A51">
        <f t="shared" si="2"/>
        <v>2018</v>
      </c>
      <c r="B51" s="129">
        <v>43313</v>
      </c>
      <c r="C51" s="473">
        <v>101.19572549</v>
      </c>
      <c r="D51" s="474" t="e">
        <v>#N/A</v>
      </c>
      <c r="E51" s="140">
        <f t="shared" si="4"/>
        <v>99.980437597749997</v>
      </c>
      <c r="F51" s="545">
        <v>101.19572549</v>
      </c>
      <c r="G51" s="138"/>
    </row>
    <row r="52" spans="1:7" x14ac:dyDescent="0.25">
      <c r="A52">
        <f t="shared" si="2"/>
        <v>2018</v>
      </c>
      <c r="B52" s="129">
        <v>43344</v>
      </c>
      <c r="C52" s="473">
        <v>99.663890296000005</v>
      </c>
      <c r="D52" s="474" t="e">
        <v>#N/A</v>
      </c>
      <c r="E52" s="140">
        <f t="shared" si="4"/>
        <v>99.980437597749997</v>
      </c>
      <c r="F52" s="545">
        <v>99.663890296000005</v>
      </c>
      <c r="G52" s="138"/>
    </row>
    <row r="53" spans="1:7" x14ac:dyDescent="0.25">
      <c r="A53">
        <f t="shared" si="2"/>
        <v>2018</v>
      </c>
      <c r="B53" s="129">
        <v>43374</v>
      </c>
      <c r="C53" s="473">
        <v>100.25370721</v>
      </c>
      <c r="D53" s="474" t="e">
        <v>#N/A</v>
      </c>
      <c r="E53" s="140">
        <f t="shared" si="4"/>
        <v>99.980437597749997</v>
      </c>
      <c r="F53" s="545">
        <v>100.25370721</v>
      </c>
      <c r="G53" s="138"/>
    </row>
    <row r="54" spans="1:7" x14ac:dyDescent="0.25">
      <c r="A54">
        <f t="shared" si="2"/>
        <v>2018</v>
      </c>
      <c r="B54" s="129">
        <v>43405</v>
      </c>
      <c r="C54" s="473">
        <v>100.60404804</v>
      </c>
      <c r="D54" s="474" t="e">
        <v>#N/A</v>
      </c>
      <c r="E54" s="140">
        <f t="shared" si="4"/>
        <v>99.980437597749997</v>
      </c>
      <c r="F54" s="545">
        <v>100.60404804</v>
      </c>
      <c r="G54" s="138"/>
    </row>
    <row r="55" spans="1:7" x14ac:dyDescent="0.25">
      <c r="A55">
        <f t="shared" si="2"/>
        <v>2018</v>
      </c>
      <c r="B55" s="129">
        <v>43435</v>
      </c>
      <c r="C55" s="473">
        <v>100.52290926000001</v>
      </c>
      <c r="D55" s="474" t="e">
        <v>#N/A</v>
      </c>
      <c r="F55" s="545">
        <v>100.52290926000001</v>
      </c>
      <c r="G55" s="138"/>
    </row>
    <row r="56" spans="1:7" x14ac:dyDescent="0.25">
      <c r="A56">
        <f t="shared" si="2"/>
        <v>2019</v>
      </c>
      <c r="B56" s="129">
        <v>43466</v>
      </c>
      <c r="C56" s="473">
        <v>99.294160585</v>
      </c>
      <c r="D56" s="474" t="e">
        <v>#N/A</v>
      </c>
      <c r="F56" s="545">
        <v>99.294160585</v>
      </c>
      <c r="G56" s="138"/>
    </row>
    <row r="57" spans="1:7" x14ac:dyDescent="0.25">
      <c r="A57">
        <f t="shared" si="2"/>
        <v>2019</v>
      </c>
      <c r="B57" s="129">
        <v>43497</v>
      </c>
      <c r="C57" s="473">
        <v>101.81150552</v>
      </c>
      <c r="D57" s="474" t="e">
        <v>#N/A</v>
      </c>
      <c r="E57" s="140">
        <f>AVERAGEIF($A$32:$A$79,A57,$F$32:$F$79)</f>
        <v>101.38818161291664</v>
      </c>
      <c r="F57" s="545">
        <v>101.81150552</v>
      </c>
      <c r="G57" s="138"/>
    </row>
    <row r="58" spans="1:7" x14ac:dyDescent="0.25">
      <c r="A58">
        <f t="shared" si="2"/>
        <v>2019</v>
      </c>
      <c r="B58" s="129">
        <v>43525</v>
      </c>
      <c r="C58" s="473">
        <v>100.77383878000001</v>
      </c>
      <c r="D58" s="474">
        <v>100.77383878000001</v>
      </c>
      <c r="E58" s="140">
        <f t="shared" ref="E58:E66" si="5">AVERAGEIF($A$32:$A$79,A58,$F$32:$F$79)</f>
        <v>101.38818161291664</v>
      </c>
      <c r="F58" s="545">
        <v>100.77383878000001</v>
      </c>
      <c r="G58" s="138"/>
    </row>
    <row r="59" spans="1:7" x14ac:dyDescent="0.25">
      <c r="A59">
        <f t="shared" si="2"/>
        <v>2019</v>
      </c>
      <c r="B59" s="129">
        <v>43556</v>
      </c>
      <c r="C59" s="473" t="e">
        <v>#N/A</v>
      </c>
      <c r="D59" s="474">
        <v>100.41976307</v>
      </c>
      <c r="E59" s="140">
        <f t="shared" si="5"/>
        <v>101.38818161291664</v>
      </c>
      <c r="F59" s="545">
        <v>100.41976307</v>
      </c>
      <c r="G59" s="138"/>
    </row>
    <row r="60" spans="1:7" x14ac:dyDescent="0.25">
      <c r="A60">
        <f t="shared" si="2"/>
        <v>2019</v>
      </c>
      <c r="B60" s="129">
        <v>43586</v>
      </c>
      <c r="C60" s="473" t="e">
        <v>#N/A</v>
      </c>
      <c r="D60" s="474">
        <v>100.31158434</v>
      </c>
      <c r="E60" s="140">
        <f t="shared" si="5"/>
        <v>101.38818161291664</v>
      </c>
      <c r="F60" s="545">
        <v>100.31158434</v>
      </c>
      <c r="G60" s="138"/>
    </row>
    <row r="61" spans="1:7" x14ac:dyDescent="0.25">
      <c r="A61">
        <f t="shared" si="2"/>
        <v>2019</v>
      </c>
      <c r="B61" s="129">
        <v>43617</v>
      </c>
      <c r="C61" s="473" t="e">
        <v>#N/A</v>
      </c>
      <c r="D61" s="474">
        <v>101.7987466</v>
      </c>
      <c r="E61" s="140">
        <f t="shared" si="5"/>
        <v>101.38818161291664</v>
      </c>
      <c r="F61" s="545">
        <v>101.7987466</v>
      </c>
      <c r="G61" s="138"/>
    </row>
    <row r="62" spans="1:7" x14ac:dyDescent="0.25">
      <c r="A62">
        <f t="shared" si="2"/>
        <v>2019</v>
      </c>
      <c r="B62" s="129">
        <v>43647</v>
      </c>
      <c r="C62" s="473" t="e">
        <v>#N/A</v>
      </c>
      <c r="D62" s="474">
        <v>102.02059271</v>
      </c>
      <c r="E62" s="140">
        <f t="shared" si="5"/>
        <v>101.38818161291664</v>
      </c>
      <c r="F62" s="545">
        <v>102.02059271</v>
      </c>
      <c r="G62" s="138"/>
    </row>
    <row r="63" spans="1:7" x14ac:dyDescent="0.25">
      <c r="A63">
        <f t="shared" si="2"/>
        <v>2019</v>
      </c>
      <c r="B63" s="129">
        <v>43678</v>
      </c>
      <c r="C63" s="473" t="e">
        <v>#N/A</v>
      </c>
      <c r="D63" s="474">
        <v>101.77943261</v>
      </c>
      <c r="E63" s="140">
        <f t="shared" si="5"/>
        <v>101.38818161291664</v>
      </c>
      <c r="F63" s="545">
        <v>101.77943261</v>
      </c>
      <c r="G63" s="138"/>
    </row>
    <row r="64" spans="1:7" x14ac:dyDescent="0.25">
      <c r="A64">
        <f t="shared" si="2"/>
        <v>2019</v>
      </c>
      <c r="B64" s="129">
        <v>43709</v>
      </c>
      <c r="C64" s="473" t="e">
        <v>#N/A</v>
      </c>
      <c r="D64" s="474">
        <v>102.16264703</v>
      </c>
      <c r="E64" s="140">
        <f t="shared" si="5"/>
        <v>101.38818161291664</v>
      </c>
      <c r="F64" s="545">
        <v>102.16264703</v>
      </c>
      <c r="G64" s="138"/>
    </row>
    <row r="65" spans="1:7" x14ac:dyDescent="0.25">
      <c r="A65">
        <f t="shared" si="2"/>
        <v>2019</v>
      </c>
      <c r="B65" s="129">
        <v>43739</v>
      </c>
      <c r="C65" s="473" t="e">
        <v>#N/A</v>
      </c>
      <c r="D65" s="474">
        <v>101.06589212</v>
      </c>
      <c r="E65" s="140">
        <f t="shared" si="5"/>
        <v>101.38818161291664</v>
      </c>
      <c r="F65" s="545">
        <v>101.06589212</v>
      </c>
      <c r="G65" s="138"/>
    </row>
    <row r="66" spans="1:7" x14ac:dyDescent="0.25">
      <c r="A66">
        <f t="shared" si="2"/>
        <v>2019</v>
      </c>
      <c r="B66" s="129">
        <v>43770</v>
      </c>
      <c r="C66" s="473" t="e">
        <v>#N/A</v>
      </c>
      <c r="D66" s="474">
        <v>101.91587033</v>
      </c>
      <c r="E66" s="140">
        <f t="shared" si="5"/>
        <v>101.38818161291664</v>
      </c>
      <c r="F66" s="545">
        <v>101.91587033</v>
      </c>
      <c r="G66" s="138"/>
    </row>
    <row r="67" spans="1:7" x14ac:dyDescent="0.25">
      <c r="A67">
        <f t="shared" si="2"/>
        <v>2019</v>
      </c>
      <c r="B67" s="129">
        <v>43800</v>
      </c>
      <c r="C67" s="473" t="e">
        <v>#N/A</v>
      </c>
      <c r="D67" s="474">
        <v>103.30414566</v>
      </c>
      <c r="F67" s="545">
        <v>103.30414566</v>
      </c>
      <c r="G67" s="138"/>
    </row>
    <row r="68" spans="1:7" x14ac:dyDescent="0.25">
      <c r="A68">
        <f t="shared" si="2"/>
        <v>2020</v>
      </c>
      <c r="B68" s="129">
        <v>43831</v>
      </c>
      <c r="C68" s="473" t="e">
        <v>#N/A</v>
      </c>
      <c r="D68" s="474">
        <v>100.23767257999999</v>
      </c>
      <c r="F68" s="545">
        <v>100.23767257999999</v>
      </c>
      <c r="G68" s="138"/>
    </row>
    <row r="69" spans="1:7" x14ac:dyDescent="0.25">
      <c r="A69">
        <f t="shared" si="2"/>
        <v>2020</v>
      </c>
      <c r="B69" s="129">
        <v>43862</v>
      </c>
      <c r="C69" s="473" t="e">
        <v>#N/A</v>
      </c>
      <c r="D69" s="474">
        <v>103.03902551</v>
      </c>
      <c r="E69" s="140">
        <f>AVERAGEIF($A$32:$A$79,A69,$F$32:$F$79)</f>
        <v>102.8294786125</v>
      </c>
      <c r="F69" s="545">
        <v>103.03902551</v>
      </c>
      <c r="G69" s="138"/>
    </row>
    <row r="70" spans="1:7" x14ac:dyDescent="0.25">
      <c r="A70">
        <f t="shared" si="2"/>
        <v>2020</v>
      </c>
      <c r="B70" s="129">
        <v>43891</v>
      </c>
      <c r="C70" s="473" t="e">
        <v>#N/A</v>
      </c>
      <c r="D70" s="474">
        <v>102.30865022</v>
      </c>
      <c r="E70" s="140">
        <f t="shared" ref="E70:E78" si="6">AVERAGEIF($A$32:$A$79,A70,$F$32:$F$79)</f>
        <v>102.8294786125</v>
      </c>
      <c r="F70" s="545">
        <v>102.30865022</v>
      </c>
      <c r="G70" s="138"/>
    </row>
    <row r="71" spans="1:7" x14ac:dyDescent="0.25">
      <c r="A71">
        <f t="shared" si="2"/>
        <v>2020</v>
      </c>
      <c r="B71" s="129">
        <v>43922</v>
      </c>
      <c r="C71" s="473" t="e">
        <v>#N/A</v>
      </c>
      <c r="D71" s="474">
        <v>101.95263564</v>
      </c>
      <c r="E71" s="140">
        <f t="shared" si="6"/>
        <v>102.8294786125</v>
      </c>
      <c r="F71" s="545">
        <v>101.95263564</v>
      </c>
      <c r="G71" s="138"/>
    </row>
    <row r="72" spans="1:7" x14ac:dyDescent="0.25">
      <c r="A72">
        <f t="shared" si="2"/>
        <v>2020</v>
      </c>
      <c r="B72" s="129">
        <v>43952</v>
      </c>
      <c r="C72" s="473" t="e">
        <v>#N/A</v>
      </c>
      <c r="D72" s="474">
        <v>101.82161118</v>
      </c>
      <c r="E72" s="140">
        <f t="shared" si="6"/>
        <v>102.8294786125</v>
      </c>
      <c r="F72" s="545">
        <v>101.82161118</v>
      </c>
      <c r="G72" s="138"/>
    </row>
    <row r="73" spans="1:7" x14ac:dyDescent="0.25">
      <c r="A73">
        <f t="shared" si="2"/>
        <v>2020</v>
      </c>
      <c r="B73" s="129">
        <v>43983</v>
      </c>
      <c r="C73" s="473" t="e">
        <v>#N/A</v>
      </c>
      <c r="D73" s="474">
        <v>103.40122547</v>
      </c>
      <c r="E73" s="140">
        <f t="shared" si="6"/>
        <v>102.8294786125</v>
      </c>
      <c r="F73" s="545">
        <v>103.40122547</v>
      </c>
      <c r="G73" s="138"/>
    </row>
    <row r="74" spans="1:7" x14ac:dyDescent="0.25">
      <c r="A74">
        <f t="shared" si="2"/>
        <v>2020</v>
      </c>
      <c r="B74" s="129">
        <v>44013</v>
      </c>
      <c r="C74" s="473" t="e">
        <v>#N/A</v>
      </c>
      <c r="D74" s="474">
        <v>103.60709213</v>
      </c>
      <c r="E74" s="140">
        <f t="shared" si="6"/>
        <v>102.8294786125</v>
      </c>
      <c r="F74" s="545">
        <v>103.60709213</v>
      </c>
      <c r="G74" s="138"/>
    </row>
    <row r="75" spans="1:7" x14ac:dyDescent="0.25">
      <c r="A75">
        <f t="shared" si="2"/>
        <v>2020</v>
      </c>
      <c r="B75" s="129">
        <v>44044</v>
      </c>
      <c r="C75" s="473" t="e">
        <v>#N/A</v>
      </c>
      <c r="D75" s="474">
        <v>103.29356983</v>
      </c>
      <c r="E75" s="140">
        <f t="shared" si="6"/>
        <v>102.8294786125</v>
      </c>
      <c r="F75" s="545">
        <v>103.29356983</v>
      </c>
      <c r="G75" s="138"/>
    </row>
    <row r="76" spans="1:7" x14ac:dyDescent="0.25">
      <c r="A76">
        <f t="shared" si="2"/>
        <v>2020</v>
      </c>
      <c r="B76" s="129">
        <v>44075</v>
      </c>
      <c r="C76" s="473" t="e">
        <v>#N/A</v>
      </c>
      <c r="D76" s="474">
        <v>103.75471589999999</v>
      </c>
      <c r="E76" s="140">
        <f t="shared" si="6"/>
        <v>102.8294786125</v>
      </c>
      <c r="F76" s="545">
        <v>103.75471589999999</v>
      </c>
      <c r="G76" s="138"/>
    </row>
    <row r="77" spans="1:7" x14ac:dyDescent="0.25">
      <c r="A77">
        <f t="shared" si="2"/>
        <v>2020</v>
      </c>
      <c r="B77" s="129">
        <v>44105</v>
      </c>
      <c r="C77" s="473" t="e">
        <v>#N/A</v>
      </c>
      <c r="D77" s="474">
        <v>102.47702758</v>
      </c>
      <c r="E77" s="140">
        <f t="shared" si="6"/>
        <v>102.8294786125</v>
      </c>
      <c r="F77" s="545">
        <v>102.47702758</v>
      </c>
      <c r="G77" s="138"/>
    </row>
    <row r="78" spans="1:7" x14ac:dyDescent="0.25">
      <c r="A78">
        <f t="shared" si="2"/>
        <v>2020</v>
      </c>
      <c r="B78" s="129">
        <v>44136</v>
      </c>
      <c r="C78" s="473" t="e">
        <v>#N/A</v>
      </c>
      <c r="D78" s="474">
        <v>103.35250447</v>
      </c>
      <c r="E78" s="140">
        <f t="shared" si="6"/>
        <v>102.8294786125</v>
      </c>
      <c r="F78" s="545">
        <v>103.35250447</v>
      </c>
      <c r="G78" s="138"/>
    </row>
    <row r="79" spans="1:7" x14ac:dyDescent="0.25">
      <c r="A79">
        <f t="shared" si="2"/>
        <v>2020</v>
      </c>
      <c r="B79" s="129">
        <v>44166</v>
      </c>
      <c r="C79" s="473" t="e">
        <v>#N/A</v>
      </c>
      <c r="D79" s="474">
        <v>104.70801283999999</v>
      </c>
      <c r="F79" s="545">
        <v>104.70801283999999</v>
      </c>
      <c r="G79" s="138"/>
    </row>
    <row r="80" spans="1:7" x14ac:dyDescent="0.25">
      <c r="B80" s="129"/>
      <c r="C80" s="130"/>
      <c r="D80" s="59"/>
      <c r="F80" s="140"/>
      <c r="G80" s="138"/>
    </row>
    <row r="81" spans="1:7" x14ac:dyDescent="0.25">
      <c r="B81" s="129"/>
      <c r="C81" s="394"/>
      <c r="D81" s="51"/>
      <c r="F81" s="140"/>
      <c r="G81" s="138"/>
    </row>
    <row r="82" spans="1:7" x14ac:dyDescent="0.25">
      <c r="A82" s="5"/>
      <c r="B82" s="5" t="s">
        <v>0</v>
      </c>
      <c r="D82" s="140"/>
      <c r="F82" s="140"/>
      <c r="G82" s="138"/>
    </row>
    <row r="83" spans="1:7" x14ac:dyDescent="0.25">
      <c r="A83">
        <v>2.5</v>
      </c>
      <c r="B83" s="6">
        <v>-2</v>
      </c>
      <c r="D83" s="140"/>
      <c r="F83" s="140"/>
      <c r="G83" s="138"/>
    </row>
    <row r="84" spans="1:7" x14ac:dyDescent="0.25">
      <c r="A84">
        <v>2.5</v>
      </c>
      <c r="B84" s="6">
        <v>4</v>
      </c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B89" s="134"/>
      <c r="D89" s="140"/>
      <c r="F89" s="140"/>
      <c r="G89" s="138"/>
    </row>
    <row r="90" spans="1:7" x14ac:dyDescent="0.25">
      <c r="B90" s="134"/>
      <c r="D90" s="140"/>
      <c r="F90" s="140"/>
      <c r="G90" s="138"/>
    </row>
    <row r="91" spans="1:7" x14ac:dyDescent="0.25"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</row>
    <row r="101" spans="6:7" x14ac:dyDescent="0.25">
      <c r="F101" s="140"/>
    </row>
    <row r="102" spans="6:7" x14ac:dyDescent="0.25">
      <c r="F102" s="140"/>
    </row>
    <row r="103" spans="6:7" x14ac:dyDescent="0.25">
      <c r="F103" s="140"/>
    </row>
    <row r="104" spans="6:7" x14ac:dyDescent="0.25">
      <c r="F104" s="140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14" style="98" customWidth="1"/>
    <col min="17" max="17" width="17.140625" style="98" customWidth="1"/>
    <col min="18" max="16384" width="9.140625" style="98"/>
  </cols>
  <sheetData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</row>
    <row r="5" spans="1:17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P5" s="180" t="s">
        <v>369</v>
      </c>
      <c r="Q5" s="181"/>
    </row>
    <row r="6" spans="1:17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P6" s="307" t="s">
        <v>14</v>
      </c>
      <c r="Q6" s="213" t="s">
        <v>341</v>
      </c>
    </row>
    <row r="7" spans="1:17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P7" s="308" t="s">
        <v>114</v>
      </c>
      <c r="Q7" s="214" t="s">
        <v>342</v>
      </c>
    </row>
    <row r="8" spans="1:17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P8" s="308" t="s">
        <v>116</v>
      </c>
      <c r="Q8" s="214" t="s">
        <v>343</v>
      </c>
    </row>
    <row r="9" spans="1:17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P9" s="308" t="s">
        <v>344</v>
      </c>
      <c r="Q9" s="309" t="s">
        <v>351</v>
      </c>
    </row>
    <row r="10" spans="1:17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P10" s="308" t="s">
        <v>346</v>
      </c>
      <c r="Q10" s="214" t="s">
        <v>345</v>
      </c>
    </row>
    <row r="11" spans="1:17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P11" s="308" t="s">
        <v>348</v>
      </c>
      <c r="Q11" s="214" t="s">
        <v>347</v>
      </c>
    </row>
    <row r="12" spans="1:17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P12" s="212" t="s">
        <v>32</v>
      </c>
      <c r="Q12" s="216" t="s">
        <v>319</v>
      </c>
    </row>
    <row r="13" spans="1:17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7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7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7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12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12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12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12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12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12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</row>
    <row r="23" spans="1:12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</row>
    <row r="24" spans="1:12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</row>
    <row r="25" spans="1:12" x14ac:dyDescent="0.2">
      <c r="B25" s="156"/>
      <c r="C25" s="157"/>
      <c r="D25" s="573" t="s">
        <v>42</v>
      </c>
      <c r="E25" s="573"/>
      <c r="F25" s="573"/>
      <c r="G25" s="573"/>
      <c r="H25" s="158"/>
      <c r="I25" s="157"/>
      <c r="J25" s="159" t="s">
        <v>43</v>
      </c>
      <c r="K25" s="159"/>
      <c r="L25" s="159"/>
    </row>
    <row r="26" spans="1:12" x14ac:dyDescent="0.2">
      <c r="B26" s="160" t="s">
        <v>17</v>
      </c>
      <c r="C26" s="161">
        <v>2016</v>
      </c>
      <c r="D26" s="161">
        <v>2017</v>
      </c>
      <c r="E26" s="161">
        <v>2018</v>
      </c>
      <c r="F26" s="161">
        <v>2019</v>
      </c>
      <c r="G26" s="161">
        <v>2020</v>
      </c>
      <c r="H26" s="161"/>
      <c r="I26" s="161">
        <v>2017</v>
      </c>
      <c r="J26" s="161">
        <v>2018</v>
      </c>
      <c r="K26" s="161">
        <v>2019</v>
      </c>
      <c r="L26" s="161">
        <v>2020</v>
      </c>
    </row>
    <row r="27" spans="1:12" x14ac:dyDescent="0.2">
      <c r="B27" s="24" t="s">
        <v>14</v>
      </c>
      <c r="C27" s="321">
        <v>12.791553</v>
      </c>
      <c r="D27" s="321">
        <v>13.36</v>
      </c>
      <c r="E27" s="321">
        <v>13.87</v>
      </c>
      <c r="F27" s="321">
        <v>14.34</v>
      </c>
      <c r="G27" s="321">
        <v>14.82</v>
      </c>
      <c r="H27" s="165"/>
      <c r="I27" s="385">
        <f>D27-C27</f>
        <v>0.56844699999999904</v>
      </c>
      <c r="J27" s="385">
        <f>E27-D27</f>
        <v>0.50999999999999979</v>
      </c>
      <c r="K27" s="385">
        <f>F27-E27</f>
        <v>0.47000000000000064</v>
      </c>
      <c r="L27" s="385">
        <f>G27-F27</f>
        <v>0.48000000000000043</v>
      </c>
    </row>
    <row r="28" spans="1:12" x14ac:dyDescent="0.2">
      <c r="B28" s="24" t="s">
        <v>114</v>
      </c>
      <c r="C28" s="321">
        <v>19.687234931999999</v>
      </c>
      <c r="D28" s="321">
        <v>19.957716775000002</v>
      </c>
      <c r="E28" s="321">
        <v>20.452870515000001</v>
      </c>
      <c r="F28" s="321">
        <v>20.811462023000001</v>
      </c>
      <c r="G28" s="321">
        <v>21.060506119999999</v>
      </c>
      <c r="H28" s="197"/>
      <c r="I28" s="385">
        <f t="shared" ref="I28:L35" si="0">D28-C28</f>
        <v>0.27048184300000244</v>
      </c>
      <c r="J28" s="385">
        <f t="shared" si="0"/>
        <v>0.49515373999999923</v>
      </c>
      <c r="K28" s="385">
        <f t="shared" si="0"/>
        <v>0.35859150799999995</v>
      </c>
      <c r="L28" s="385">
        <f t="shared" si="0"/>
        <v>0.24904409699999874</v>
      </c>
    </row>
    <row r="29" spans="1:12" x14ac:dyDescent="0.2">
      <c r="B29" s="24" t="s">
        <v>116</v>
      </c>
      <c r="C29" s="321">
        <v>4.4429999999999996</v>
      </c>
      <c r="D29" s="321">
        <v>4.5542904109000002</v>
      </c>
      <c r="E29" s="321">
        <v>4.7702849314</v>
      </c>
      <c r="F29" s="321">
        <v>4.970027397</v>
      </c>
      <c r="G29" s="321">
        <v>5.1719999999999997</v>
      </c>
      <c r="H29" s="197"/>
      <c r="I29" s="385">
        <f t="shared" si="0"/>
        <v>0.11129041090000058</v>
      </c>
      <c r="J29" s="385">
        <f t="shared" si="0"/>
        <v>0.21599452049999979</v>
      </c>
      <c r="K29" s="385">
        <f t="shared" si="0"/>
        <v>0.19974246559999997</v>
      </c>
      <c r="L29" s="385">
        <f t="shared" si="0"/>
        <v>0.20197260299999975</v>
      </c>
    </row>
    <row r="30" spans="1:12" x14ac:dyDescent="0.2">
      <c r="B30" s="24" t="s">
        <v>344</v>
      </c>
      <c r="C30" s="321">
        <v>8.3476311474999996</v>
      </c>
      <c r="D30" s="321">
        <v>8.6473098954999994</v>
      </c>
      <c r="E30" s="321">
        <v>8.6967974480999999</v>
      </c>
      <c r="F30" s="321">
        <v>8.8186673871999997</v>
      </c>
      <c r="G30" s="321">
        <v>8.9531807688999994</v>
      </c>
      <c r="H30" s="197"/>
      <c r="I30" s="385">
        <f t="shared" ref="I30" si="1">D30-C30</f>
        <v>0.29967874799999983</v>
      </c>
      <c r="J30" s="385">
        <f t="shared" ref="J30" si="2">E30-D30</f>
        <v>4.9487552600000484E-2</v>
      </c>
      <c r="K30" s="385">
        <f t="shared" ref="K30" si="3">F30-E30</f>
        <v>0.12186993909999977</v>
      </c>
      <c r="L30" s="385">
        <f t="shared" ref="L30" si="4">G30-F30</f>
        <v>0.13451338169999971</v>
      </c>
    </row>
    <row r="31" spans="1:12" x14ac:dyDescent="0.2">
      <c r="B31" s="24" t="s">
        <v>346</v>
      </c>
      <c r="C31" s="321">
        <v>46.814971653000001</v>
      </c>
      <c r="D31" s="321">
        <v>47.230412950999998</v>
      </c>
      <c r="E31" s="321">
        <v>47.504890115999999</v>
      </c>
      <c r="F31" s="321">
        <v>47.799527617000003</v>
      </c>
      <c r="G31" s="321">
        <v>48.008267136000001</v>
      </c>
      <c r="H31" s="165"/>
      <c r="I31" s="385">
        <f t="shared" si="0"/>
        <v>0.41544129799999752</v>
      </c>
      <c r="J31" s="385">
        <f>E31-D31</f>
        <v>0.27447716500000041</v>
      </c>
      <c r="K31" s="385">
        <f>F31-E31</f>
        <v>0.29463750100000397</v>
      </c>
      <c r="L31" s="385">
        <f>G31-F31</f>
        <v>0.2087395189999981</v>
      </c>
    </row>
    <row r="32" spans="1:12" x14ac:dyDescent="0.2">
      <c r="B32" s="24" t="s">
        <v>348</v>
      </c>
      <c r="C32" s="321">
        <v>50.119155999999997</v>
      </c>
      <c r="D32" s="321">
        <v>51.227755365</v>
      </c>
      <c r="E32" s="321">
        <v>52.477683233999997</v>
      </c>
      <c r="F32" s="321">
        <v>53.583135441000003</v>
      </c>
      <c r="G32" s="321">
        <v>54.816943004999999</v>
      </c>
      <c r="H32" s="197"/>
      <c r="I32" s="385">
        <f t="shared" si="0"/>
        <v>1.1085993650000034</v>
      </c>
      <c r="J32" s="385">
        <f t="shared" si="0"/>
        <v>1.2499278689999969</v>
      </c>
      <c r="K32" s="385">
        <f t="shared" si="0"/>
        <v>1.1054522070000061</v>
      </c>
      <c r="L32" s="385">
        <f t="shared" si="0"/>
        <v>1.2338075639999957</v>
      </c>
    </row>
    <row r="33" spans="2:12" x14ac:dyDescent="0.2">
      <c r="B33" s="24" t="s">
        <v>349</v>
      </c>
      <c r="C33" s="383">
        <f>C31-C28</f>
        <v>27.127736721000002</v>
      </c>
      <c r="D33" s="383">
        <f>D31-D28</f>
        <v>27.272696175999997</v>
      </c>
      <c r="E33" s="383">
        <f>E31-E28</f>
        <v>27.052019600999998</v>
      </c>
      <c r="F33" s="383">
        <f>F31-F28</f>
        <v>26.988065594000002</v>
      </c>
      <c r="G33" s="383">
        <f>G31-G28</f>
        <v>26.947761016000001</v>
      </c>
      <c r="H33" s="197"/>
      <c r="I33" s="385">
        <f t="shared" si="0"/>
        <v>0.14495945499999507</v>
      </c>
      <c r="J33" s="385">
        <f t="shared" si="0"/>
        <v>-0.22067657499999882</v>
      </c>
      <c r="K33" s="385">
        <f t="shared" si="0"/>
        <v>-6.3954006999995983E-2</v>
      </c>
      <c r="L33" s="385">
        <f t="shared" si="0"/>
        <v>-4.0304578000000646E-2</v>
      </c>
    </row>
    <row r="34" spans="2:12" x14ac:dyDescent="0.2">
      <c r="B34" s="24" t="s">
        <v>350</v>
      </c>
      <c r="C34" s="6">
        <f>C32-C29-C27-C30</f>
        <v>24.536971852499999</v>
      </c>
      <c r="D34" s="6">
        <f>D32-D29-D27-D30</f>
        <v>24.666155058599998</v>
      </c>
      <c r="E34" s="6">
        <f>E32-E29-E27-E30</f>
        <v>25.140600854500001</v>
      </c>
      <c r="F34" s="6">
        <f>F32-F29-F27-F30</f>
        <v>25.454440656799996</v>
      </c>
      <c r="G34" s="6">
        <f>G32-G29-G27-G30</f>
        <v>25.871762236100004</v>
      </c>
      <c r="H34" s="197"/>
      <c r="I34" s="385">
        <f t="shared" si="0"/>
        <v>0.12918320609999867</v>
      </c>
      <c r="J34" s="385">
        <f t="shared" si="0"/>
        <v>0.47444579590000302</v>
      </c>
      <c r="K34" s="385">
        <f t="shared" si="0"/>
        <v>0.31383980229999509</v>
      </c>
      <c r="L34" s="385">
        <f t="shared" si="0"/>
        <v>0.41732157930000824</v>
      </c>
    </row>
    <row r="35" spans="2:12" x14ac:dyDescent="0.2">
      <c r="B35" s="166" t="s">
        <v>32</v>
      </c>
      <c r="C35" s="384">
        <v>96.934127653000004</v>
      </c>
      <c r="D35" s="384">
        <v>98.458168314999995</v>
      </c>
      <c r="E35" s="384">
        <v>99.982573350999999</v>
      </c>
      <c r="F35" s="384">
        <v>101.38266306</v>
      </c>
      <c r="G35" s="384">
        <v>102.82521014</v>
      </c>
      <c r="H35" s="198"/>
      <c r="I35" s="386">
        <f t="shared" si="0"/>
        <v>1.5240406619999902</v>
      </c>
      <c r="J35" s="386">
        <f>E35-D35</f>
        <v>1.5244050360000045</v>
      </c>
      <c r="K35" s="386">
        <f>F35-E35</f>
        <v>1.4000897089999995</v>
      </c>
      <c r="L35" s="386">
        <f>G35-F35</f>
        <v>1.4425470799999971</v>
      </c>
    </row>
    <row r="36" spans="2:12" x14ac:dyDescent="0.2">
      <c r="B36" s="367" t="s">
        <v>551</v>
      </c>
    </row>
    <row r="39" spans="2:12" x14ac:dyDescent="0.2">
      <c r="B39" s="123"/>
    </row>
    <row r="40" spans="2:12" x14ac:dyDescent="0.2">
      <c r="B40" s="5"/>
      <c r="C40" s="368" t="s">
        <v>368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20.5703125" style="98" customWidth="1"/>
    <col min="17" max="17" width="14.7109375" style="98" customWidth="1"/>
    <col min="18" max="16384" width="9.140625" style="98"/>
  </cols>
  <sheetData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23"/>
      <c r="B4" s="323"/>
      <c r="C4" s="323"/>
      <c r="D4" s="323"/>
      <c r="E4" s="323"/>
      <c r="F4" s="323"/>
      <c r="G4" s="323"/>
      <c r="H4" s="323"/>
      <c r="I4" s="323"/>
      <c r="J4" s="323"/>
    </row>
    <row r="5" spans="1:17" x14ac:dyDescent="0.2">
      <c r="A5" s="323"/>
      <c r="B5" s="323"/>
      <c r="C5" s="323"/>
      <c r="D5" s="323"/>
      <c r="E5" s="323"/>
      <c r="F5" s="323"/>
      <c r="G5" s="323"/>
      <c r="H5" s="323"/>
      <c r="I5" s="323"/>
      <c r="J5" s="323"/>
      <c r="L5" s="120"/>
      <c r="P5" s="574" t="s">
        <v>369</v>
      </c>
      <c r="Q5" s="575"/>
    </row>
    <row r="6" spans="1:17" x14ac:dyDescent="0.2">
      <c r="A6" s="323"/>
      <c r="B6" s="323"/>
      <c r="C6" s="323"/>
      <c r="D6" s="323"/>
      <c r="E6" s="323"/>
      <c r="F6" s="323"/>
      <c r="G6" s="323"/>
      <c r="H6" s="323"/>
      <c r="I6" s="323"/>
      <c r="J6" s="323"/>
      <c r="L6" s="120"/>
      <c r="P6" s="208" t="s">
        <v>18</v>
      </c>
      <c r="Q6" s="209" t="s">
        <v>329</v>
      </c>
    </row>
    <row r="7" spans="1:17" x14ac:dyDescent="0.2">
      <c r="A7" s="323"/>
      <c r="B7" s="323"/>
      <c r="C7" s="323"/>
      <c r="D7" s="323"/>
      <c r="E7" s="323"/>
      <c r="F7" s="323"/>
      <c r="G7" s="323"/>
      <c r="H7" s="323"/>
      <c r="I7" s="323"/>
      <c r="J7" s="323"/>
      <c r="P7" s="210" t="s">
        <v>19</v>
      </c>
      <c r="Q7" s="182"/>
    </row>
    <row r="8" spans="1:17" x14ac:dyDescent="0.2">
      <c r="A8" s="323"/>
      <c r="B8" s="323"/>
      <c r="C8" s="323"/>
      <c r="D8" s="323"/>
      <c r="E8" s="323"/>
      <c r="F8" s="323"/>
      <c r="G8" s="323"/>
      <c r="H8" s="323"/>
      <c r="I8" s="323"/>
      <c r="J8" s="323"/>
      <c r="P8" s="210" t="s">
        <v>20</v>
      </c>
      <c r="Q8" s="182" t="s">
        <v>330</v>
      </c>
    </row>
    <row r="9" spans="1:17" x14ac:dyDescent="0.2">
      <c r="A9" s="323"/>
      <c r="B9" s="323"/>
      <c r="C9" s="323"/>
      <c r="D9" s="323"/>
      <c r="E9" s="323"/>
      <c r="F9" s="323"/>
      <c r="G9" s="323"/>
      <c r="H9" s="323"/>
      <c r="I9" s="323"/>
      <c r="J9" s="323"/>
      <c r="P9" s="210" t="s">
        <v>21</v>
      </c>
      <c r="Q9" s="182" t="s">
        <v>331</v>
      </c>
    </row>
    <row r="10" spans="1:17" x14ac:dyDescent="0.2">
      <c r="A10" s="323"/>
      <c r="B10" s="323"/>
      <c r="C10" s="323"/>
      <c r="D10" s="323"/>
      <c r="E10" s="323"/>
      <c r="F10" s="323"/>
      <c r="G10" s="323"/>
      <c r="H10" s="323"/>
      <c r="I10" s="323"/>
      <c r="J10" s="323"/>
      <c r="P10" s="210" t="s">
        <v>22</v>
      </c>
      <c r="Q10" s="182" t="s">
        <v>332</v>
      </c>
    </row>
    <row r="11" spans="1:17" x14ac:dyDescent="0.2">
      <c r="A11" s="323"/>
      <c r="B11" s="323"/>
      <c r="C11" s="323"/>
      <c r="D11" s="323"/>
      <c r="E11" s="323"/>
      <c r="F11" s="323"/>
      <c r="G11" s="323"/>
      <c r="H11" s="323"/>
      <c r="I11" s="323"/>
      <c r="J11" s="323"/>
      <c r="P11" s="211" t="s">
        <v>328</v>
      </c>
      <c r="Q11" s="182"/>
    </row>
    <row r="12" spans="1:17" x14ac:dyDescent="0.2">
      <c r="A12" s="323"/>
      <c r="B12" s="323"/>
      <c r="C12" s="323"/>
      <c r="D12" s="323"/>
      <c r="E12" s="323"/>
      <c r="F12" s="323"/>
      <c r="G12" s="323"/>
      <c r="H12" s="323"/>
      <c r="I12" s="323"/>
      <c r="J12" s="323"/>
      <c r="P12" s="210" t="s">
        <v>25</v>
      </c>
      <c r="Q12" s="182" t="s">
        <v>333</v>
      </c>
    </row>
    <row r="13" spans="1:17" x14ac:dyDescent="0.2">
      <c r="A13" s="323"/>
      <c r="B13" s="323"/>
      <c r="C13" s="323"/>
      <c r="D13" s="323"/>
      <c r="E13" s="323"/>
      <c r="F13" s="323"/>
      <c r="G13" s="323"/>
      <c r="H13" s="323"/>
      <c r="I13" s="323"/>
      <c r="J13" s="323"/>
      <c r="P13" s="210" t="s">
        <v>23</v>
      </c>
      <c r="Q13" s="182" t="s">
        <v>334</v>
      </c>
    </row>
    <row r="14" spans="1:17" x14ac:dyDescent="0.2">
      <c r="A14" s="323"/>
      <c r="B14" s="323"/>
      <c r="C14" s="323"/>
      <c r="D14" s="323"/>
      <c r="E14" s="323"/>
      <c r="F14" s="323"/>
      <c r="G14" s="323"/>
      <c r="H14" s="323"/>
      <c r="I14" s="323"/>
      <c r="J14" s="323"/>
      <c r="P14" s="210" t="s">
        <v>24</v>
      </c>
      <c r="Q14" s="182" t="s">
        <v>335</v>
      </c>
    </row>
    <row r="15" spans="1:17" x14ac:dyDescent="0.2">
      <c r="A15" s="323"/>
      <c r="B15" s="323"/>
      <c r="C15" s="323"/>
      <c r="D15" s="323"/>
      <c r="E15" s="323"/>
      <c r="F15" s="323"/>
      <c r="G15" s="323"/>
      <c r="H15" s="323"/>
      <c r="I15" s="323"/>
      <c r="J15" s="323"/>
      <c r="P15" s="210" t="s">
        <v>33</v>
      </c>
      <c r="Q15" s="182" t="s">
        <v>336</v>
      </c>
    </row>
    <row r="16" spans="1:17" x14ac:dyDescent="0.2">
      <c r="A16" s="323"/>
      <c r="B16" s="323"/>
      <c r="C16" s="323"/>
      <c r="D16" s="323"/>
      <c r="E16" s="323"/>
      <c r="F16" s="323"/>
      <c r="G16" s="323"/>
      <c r="H16" s="323"/>
      <c r="I16" s="323"/>
      <c r="J16" s="323"/>
      <c r="P16" s="210" t="s">
        <v>26</v>
      </c>
      <c r="Q16" s="182"/>
    </row>
    <row r="17" spans="1:17" x14ac:dyDescent="0.2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P17" s="210" t="s">
        <v>27</v>
      </c>
      <c r="Q17" s="182" t="s">
        <v>337</v>
      </c>
    </row>
    <row r="18" spans="1:17" x14ac:dyDescent="0.2">
      <c r="A18" s="323"/>
      <c r="B18" s="323"/>
      <c r="C18" s="323"/>
      <c r="D18" s="323"/>
      <c r="E18" s="323"/>
      <c r="F18" s="323"/>
      <c r="G18" s="323"/>
      <c r="H18" s="323"/>
      <c r="I18" s="323"/>
      <c r="J18" s="323"/>
      <c r="P18" s="210" t="s">
        <v>28</v>
      </c>
      <c r="Q18" s="182" t="s">
        <v>338</v>
      </c>
    </row>
    <row r="19" spans="1:17" x14ac:dyDescent="0.2">
      <c r="A19" s="323"/>
      <c r="B19" s="323"/>
      <c r="C19" s="323"/>
      <c r="D19" s="323"/>
      <c r="E19" s="323"/>
      <c r="F19" s="323"/>
      <c r="G19" s="323"/>
      <c r="H19" s="323"/>
      <c r="I19" s="323"/>
      <c r="J19" s="323"/>
      <c r="P19" s="210" t="s">
        <v>29</v>
      </c>
      <c r="Q19" s="182" t="s">
        <v>339</v>
      </c>
    </row>
    <row r="20" spans="1:17" x14ac:dyDescent="0.2">
      <c r="A20" s="323"/>
      <c r="B20" s="323"/>
      <c r="C20" s="323"/>
      <c r="D20" s="323"/>
      <c r="E20" s="323"/>
      <c r="F20" s="323"/>
      <c r="G20" s="323"/>
      <c r="H20" s="323"/>
      <c r="I20" s="323"/>
      <c r="J20" s="323"/>
      <c r="P20" s="210" t="s">
        <v>30</v>
      </c>
      <c r="Q20" s="182" t="s">
        <v>340</v>
      </c>
    </row>
    <row r="21" spans="1:17" x14ac:dyDescent="0.2">
      <c r="A21" s="323"/>
      <c r="B21" s="323"/>
      <c r="C21" s="323"/>
      <c r="D21" s="323"/>
      <c r="E21" s="323"/>
      <c r="F21" s="323"/>
      <c r="G21" s="323"/>
      <c r="H21" s="323"/>
      <c r="I21" s="323"/>
      <c r="J21" s="323"/>
      <c r="P21" s="210" t="s">
        <v>31</v>
      </c>
      <c r="Q21" s="182"/>
    </row>
    <row r="22" spans="1:17" x14ac:dyDescent="0.2">
      <c r="A22" s="323"/>
      <c r="B22" s="323"/>
      <c r="C22" s="323"/>
      <c r="D22" s="323"/>
      <c r="E22" s="323"/>
      <c r="F22" s="323"/>
      <c r="G22" s="323"/>
      <c r="H22" s="323"/>
      <c r="I22" s="323"/>
      <c r="J22" s="323"/>
      <c r="P22" s="212" t="s">
        <v>32</v>
      </c>
      <c r="Q22" s="183" t="s">
        <v>318</v>
      </c>
    </row>
    <row r="23" spans="1:17" x14ac:dyDescent="0.2">
      <c r="A23" s="323"/>
      <c r="B23" s="323"/>
      <c r="C23" s="323"/>
      <c r="D23" s="323"/>
      <c r="E23" s="323"/>
      <c r="F23" s="323"/>
      <c r="G23" s="323"/>
      <c r="H23" s="323"/>
      <c r="I23" s="323"/>
      <c r="J23" s="323"/>
    </row>
    <row r="24" spans="1:17" x14ac:dyDescent="0.2">
      <c r="A24" s="323"/>
      <c r="B24" s="323"/>
      <c r="C24" s="323"/>
      <c r="D24" s="323"/>
      <c r="E24" s="323"/>
      <c r="F24" s="323"/>
      <c r="G24" s="323"/>
      <c r="H24" s="323"/>
      <c r="I24" s="323"/>
      <c r="J24" s="323"/>
    </row>
    <row r="25" spans="1:17" x14ac:dyDescent="0.2">
      <c r="A25" s="323"/>
      <c r="B25" s="323"/>
      <c r="C25" s="323"/>
      <c r="D25" s="323"/>
      <c r="E25" s="323"/>
      <c r="F25" s="323"/>
      <c r="G25" s="323"/>
      <c r="H25" s="323"/>
      <c r="I25" s="323"/>
      <c r="J25" s="323"/>
    </row>
    <row r="26" spans="1:17" x14ac:dyDescent="0.2">
      <c r="B26" s="156"/>
      <c r="C26" s="161"/>
      <c r="D26" s="573" t="s">
        <v>516</v>
      </c>
      <c r="E26" s="573"/>
      <c r="F26" s="573"/>
      <c r="G26" s="573"/>
      <c r="H26" s="158"/>
      <c r="I26" s="159" t="s">
        <v>515</v>
      </c>
      <c r="J26" s="324"/>
      <c r="K26" s="159"/>
      <c r="L26" s="159"/>
    </row>
    <row r="27" spans="1:17" x14ac:dyDescent="0.2">
      <c r="B27" s="160" t="s">
        <v>17</v>
      </c>
      <c r="C27" s="161">
        <v>2016</v>
      </c>
      <c r="D27" s="161">
        <v>2017</v>
      </c>
      <c r="E27" s="161">
        <v>2018</v>
      </c>
      <c r="F27" s="161">
        <v>2019</v>
      </c>
      <c r="G27" s="161">
        <v>2020</v>
      </c>
      <c r="H27" s="161"/>
      <c r="I27" s="161">
        <v>2017</v>
      </c>
      <c r="J27" s="161">
        <v>2018</v>
      </c>
      <c r="K27" s="161">
        <v>2019</v>
      </c>
      <c r="L27" s="161">
        <v>2020</v>
      </c>
    </row>
    <row r="28" spans="1:17" x14ac:dyDescent="0.2">
      <c r="B28" s="162" t="s">
        <v>18</v>
      </c>
      <c r="C28" s="152">
        <v>37.459438526</v>
      </c>
      <c r="D28" s="152">
        <v>37.365951385000002</v>
      </c>
      <c r="E28" s="152">
        <v>37.300612888000003</v>
      </c>
      <c r="F28" s="152">
        <v>35.922330725999998</v>
      </c>
      <c r="G28" s="152">
        <v>35.458758922999998</v>
      </c>
      <c r="H28" s="163"/>
      <c r="I28" s="197">
        <f>D28-C28</f>
        <v>-9.3487140999997109E-2</v>
      </c>
      <c r="J28" s="197">
        <f>E28-D28</f>
        <v>-6.5338496999999052E-2</v>
      </c>
      <c r="K28" s="197">
        <f>F28-E28</f>
        <v>-1.378282162000005</v>
      </c>
      <c r="L28" s="197">
        <f>G28-F28</f>
        <v>-0.46357180300000067</v>
      </c>
    </row>
    <row r="29" spans="1:17" x14ac:dyDescent="0.2">
      <c r="B29" s="162" t="s">
        <v>19</v>
      </c>
      <c r="C29" s="164">
        <f>SUM(C30:C32)</f>
        <v>21.910226508499999</v>
      </c>
      <c r="D29" s="164">
        <f t="shared" ref="D29:E29" si="0">SUM(D30:D32)</f>
        <v>22.8685391946</v>
      </c>
      <c r="E29" s="164">
        <f t="shared" si="0"/>
        <v>25.255670118099999</v>
      </c>
      <c r="F29" s="164">
        <f t="shared" ref="F29" si="1">SUM(F30:F32)</f>
        <v>26.974694740299999</v>
      </c>
      <c r="G29" s="164">
        <f t="shared" ref="G29" si="2">SUM(G30:G32)</f>
        <v>28.3821813148</v>
      </c>
      <c r="H29" s="164"/>
      <c r="I29" s="197">
        <f t="shared" ref="I29:L44" si="3">D29-C29</f>
        <v>0.95831268610000109</v>
      </c>
      <c r="J29" s="197">
        <f t="shared" si="3"/>
        <v>2.3871309234999991</v>
      </c>
      <c r="K29" s="197">
        <f t="shared" si="3"/>
        <v>1.7190246221999992</v>
      </c>
      <c r="L29" s="197">
        <f t="shared" si="3"/>
        <v>1.4074865745000018</v>
      </c>
    </row>
    <row r="30" spans="1:17" x14ac:dyDescent="0.2">
      <c r="B30" s="162" t="s">
        <v>20</v>
      </c>
      <c r="C30" s="152">
        <v>4.5967248197000004</v>
      </c>
      <c r="D30" s="152">
        <v>4.9641335204999999</v>
      </c>
      <c r="E30" s="152">
        <v>5.2682842054999997</v>
      </c>
      <c r="F30" s="152">
        <v>5.0975042154999999</v>
      </c>
      <c r="G30" s="152">
        <v>5.3560717642000002</v>
      </c>
      <c r="H30" s="164"/>
      <c r="I30" s="197">
        <f t="shared" si="3"/>
        <v>0.36740870079999954</v>
      </c>
      <c r="J30" s="197">
        <f t="shared" si="3"/>
        <v>0.30415068499999975</v>
      </c>
      <c r="K30" s="197">
        <f t="shared" si="3"/>
        <v>-0.17077998999999977</v>
      </c>
      <c r="L30" s="197">
        <f t="shared" si="3"/>
        <v>0.25856754870000032</v>
      </c>
    </row>
    <row r="31" spans="1:17" x14ac:dyDescent="0.2">
      <c r="B31" s="162" t="s">
        <v>21</v>
      </c>
      <c r="C31" s="152">
        <v>2.4843548798000001</v>
      </c>
      <c r="D31" s="152">
        <v>2.2505834520999999</v>
      </c>
      <c r="E31" s="152">
        <v>2.1014683835999999</v>
      </c>
      <c r="F31" s="152">
        <v>1.9979200377999999</v>
      </c>
      <c r="G31" s="152">
        <v>1.9372296696</v>
      </c>
      <c r="H31" s="164"/>
      <c r="I31" s="197">
        <f t="shared" si="3"/>
        <v>-0.23377142770000026</v>
      </c>
      <c r="J31" s="197">
        <f t="shared" si="3"/>
        <v>-0.1491150685</v>
      </c>
      <c r="K31" s="197">
        <f t="shared" si="3"/>
        <v>-0.10354834579999994</v>
      </c>
      <c r="L31" s="197">
        <f t="shared" si="3"/>
        <v>-6.0690368199999956E-2</v>
      </c>
    </row>
    <row r="32" spans="1:17" x14ac:dyDescent="0.2">
      <c r="B32" s="162" t="s">
        <v>22</v>
      </c>
      <c r="C32" s="152">
        <v>14.829146808999999</v>
      </c>
      <c r="D32" s="152">
        <v>15.653822222000001</v>
      </c>
      <c r="E32" s="152">
        <v>17.885917529</v>
      </c>
      <c r="F32" s="152">
        <v>19.879270486999999</v>
      </c>
      <c r="G32" s="152">
        <v>21.088879881</v>
      </c>
      <c r="H32" s="164"/>
      <c r="I32" s="197">
        <f t="shared" si="3"/>
        <v>0.82467541300000136</v>
      </c>
      <c r="J32" s="197">
        <f t="shared" si="3"/>
        <v>2.2320953069999998</v>
      </c>
      <c r="K32" s="197">
        <f t="shared" si="3"/>
        <v>1.9933529579999991</v>
      </c>
      <c r="L32" s="197">
        <f t="shared" si="3"/>
        <v>1.209609394000001</v>
      </c>
    </row>
    <row r="33" spans="2:12" x14ac:dyDescent="0.2">
      <c r="B33" s="165" t="s">
        <v>328</v>
      </c>
      <c r="C33" s="163">
        <f>SUM(C34:C37)</f>
        <v>14.07099959049</v>
      </c>
      <c r="D33" s="163">
        <f t="shared" ref="D33:E33" si="4">SUM(D34:D37)</f>
        <v>14.18273527419</v>
      </c>
      <c r="E33" s="163">
        <f t="shared" si="4"/>
        <v>14.442836643900002</v>
      </c>
      <c r="F33" s="163">
        <f t="shared" ref="F33" si="5">SUM(F34:F37)</f>
        <v>14.510651379150001</v>
      </c>
      <c r="G33" s="163">
        <f t="shared" ref="G33" si="6">SUM(G34:G37)</f>
        <v>14.75926020412</v>
      </c>
      <c r="H33" s="163"/>
      <c r="I33" s="197">
        <f t="shared" si="3"/>
        <v>0.1117356836999992</v>
      </c>
      <c r="J33" s="197">
        <f t="shared" si="3"/>
        <v>0.26010136971000186</v>
      </c>
      <c r="K33" s="197">
        <f t="shared" si="3"/>
        <v>6.7814735249999814E-2</v>
      </c>
      <c r="L33" s="197">
        <f t="shared" si="3"/>
        <v>0.24860882496999892</v>
      </c>
    </row>
    <row r="34" spans="2:12" x14ac:dyDescent="0.2">
      <c r="B34" s="162" t="s">
        <v>25</v>
      </c>
      <c r="C34" s="152">
        <v>11.262746197</v>
      </c>
      <c r="D34" s="152">
        <v>11.222929780999999</v>
      </c>
      <c r="E34" s="152">
        <v>11.401398274</v>
      </c>
      <c r="F34" s="152">
        <v>11.465328227000001</v>
      </c>
      <c r="G34" s="152">
        <v>11.679405136</v>
      </c>
      <c r="H34" s="163"/>
      <c r="I34" s="197">
        <f t="shared" si="3"/>
        <v>-3.9816416000000743E-2</v>
      </c>
      <c r="J34" s="197">
        <f>E34-D34</f>
        <v>0.17846849300000045</v>
      </c>
      <c r="K34" s="197">
        <f>F34-E34</f>
        <v>6.3929953000000594E-2</v>
      </c>
      <c r="L34" s="197">
        <f>G34-F34</f>
        <v>0.2140769089999992</v>
      </c>
    </row>
    <row r="35" spans="2:12" x14ac:dyDescent="0.2">
      <c r="B35" s="162" t="s">
        <v>23</v>
      </c>
      <c r="C35" s="152">
        <v>0.84354625137000006</v>
      </c>
      <c r="D35" s="152">
        <v>0.79926005478999995</v>
      </c>
      <c r="E35" s="152">
        <v>0.80309841096000001</v>
      </c>
      <c r="F35" s="152">
        <v>0.80486876380000005</v>
      </c>
      <c r="G35" s="152">
        <v>0.77779916046999997</v>
      </c>
      <c r="H35" s="164"/>
      <c r="I35" s="197">
        <f t="shared" si="3"/>
        <v>-4.4286196580000103E-2</v>
      </c>
      <c r="J35" s="197">
        <f t="shared" si="3"/>
        <v>3.8383561700000568E-3</v>
      </c>
      <c r="K35" s="197">
        <f t="shared" si="3"/>
        <v>1.7703528400000446E-3</v>
      </c>
      <c r="L35" s="197">
        <f t="shared" si="3"/>
        <v>-2.706960333000008E-2</v>
      </c>
    </row>
    <row r="36" spans="2:12" x14ac:dyDescent="0.2">
      <c r="B36" s="162" t="s">
        <v>24</v>
      </c>
      <c r="C36" s="152">
        <v>1.6982804536</v>
      </c>
      <c r="D36" s="152">
        <v>1.8798974384</v>
      </c>
      <c r="E36" s="152">
        <v>1.9593083973000001</v>
      </c>
      <c r="F36" s="152">
        <v>1.9846082253999999</v>
      </c>
      <c r="G36" s="152">
        <v>2.0597827500000001</v>
      </c>
      <c r="H36" s="164"/>
      <c r="I36" s="197">
        <f t="shared" si="3"/>
        <v>0.18161698479999999</v>
      </c>
      <c r="J36" s="197">
        <f t="shared" si="3"/>
        <v>7.941095890000005E-2</v>
      </c>
      <c r="K36" s="197">
        <f t="shared" si="3"/>
        <v>2.5299828099999866E-2</v>
      </c>
      <c r="L36" s="197">
        <f t="shared" si="3"/>
        <v>7.5174524600000181E-2</v>
      </c>
    </row>
    <row r="37" spans="2:12" x14ac:dyDescent="0.2">
      <c r="B37" s="162" t="s">
        <v>33</v>
      </c>
      <c r="C37" s="152">
        <v>0.26642668852000001</v>
      </c>
      <c r="D37" s="152">
        <v>0.28064800000000001</v>
      </c>
      <c r="E37" s="152">
        <v>0.27903156163999998</v>
      </c>
      <c r="F37" s="152">
        <v>0.25584616295000001</v>
      </c>
      <c r="G37" s="152">
        <v>0.24227315764999999</v>
      </c>
      <c r="H37" s="164"/>
      <c r="I37" s="197">
        <f t="shared" si="3"/>
        <v>1.4221311479999998E-2</v>
      </c>
      <c r="J37" s="197">
        <f t="shared" si="3"/>
        <v>-1.6164383600000276E-3</v>
      </c>
      <c r="K37" s="197">
        <f t="shared" si="3"/>
        <v>-2.318539868999997E-2</v>
      </c>
      <c r="L37" s="197">
        <f t="shared" si="3"/>
        <v>-1.3573005300000024E-2</v>
      </c>
    </row>
    <row r="38" spans="2:12" x14ac:dyDescent="0.2">
      <c r="B38" s="162" t="s">
        <v>26</v>
      </c>
      <c r="C38" s="164">
        <f>SUM(C39:C42)</f>
        <v>5.2840666776299994</v>
      </c>
      <c r="D38" s="164">
        <f t="shared" ref="D38:E38" si="7">SUM(D39:D42)</f>
        <v>5.3438972191999996</v>
      </c>
      <c r="E38" s="164">
        <f t="shared" si="7"/>
        <v>5.4182890000300006</v>
      </c>
      <c r="F38" s="164">
        <f t="shared" ref="F38" si="8">SUM(F39:F42)</f>
        <v>5.7415851199999999</v>
      </c>
      <c r="G38" s="164">
        <f t="shared" ref="G38" si="9">SUM(G39:G42)</f>
        <v>5.9964780293500004</v>
      </c>
      <c r="H38" s="164"/>
      <c r="I38" s="197">
        <f t="shared" si="3"/>
        <v>5.9830541570000229E-2</v>
      </c>
      <c r="J38" s="197">
        <f t="shared" si="3"/>
        <v>7.4391780830000975E-2</v>
      </c>
      <c r="K38" s="197">
        <f t="shared" si="3"/>
        <v>0.3232961199699993</v>
      </c>
      <c r="L38" s="197">
        <f t="shared" si="3"/>
        <v>0.25489290935000053</v>
      </c>
    </row>
    <row r="39" spans="2:12" x14ac:dyDescent="0.2">
      <c r="B39" s="162" t="s">
        <v>27</v>
      </c>
      <c r="C39" s="152">
        <v>0.70877014754000001</v>
      </c>
      <c r="D39" s="152">
        <v>0.67622804110000001</v>
      </c>
      <c r="E39" s="152">
        <v>0.68499790411000006</v>
      </c>
      <c r="F39" s="152">
        <v>0.67237593422999997</v>
      </c>
      <c r="G39" s="152">
        <v>0.68440465140999995</v>
      </c>
      <c r="H39" s="164"/>
      <c r="I39" s="197">
        <f t="shared" si="3"/>
        <v>-3.2542106439999996E-2</v>
      </c>
      <c r="J39" s="197">
        <f t="shared" si="3"/>
        <v>8.7698630100000452E-3</v>
      </c>
      <c r="K39" s="197">
        <f t="shared" si="3"/>
        <v>-1.2621969880000083E-2</v>
      </c>
      <c r="L39" s="197">
        <f t="shared" si="3"/>
        <v>1.2028717179999981E-2</v>
      </c>
    </row>
    <row r="40" spans="2:12" x14ac:dyDescent="0.2">
      <c r="B40" s="162" t="s">
        <v>28</v>
      </c>
      <c r="C40" s="152">
        <v>3.2429578361</v>
      </c>
      <c r="D40" s="152">
        <v>3.3664521096</v>
      </c>
      <c r="E40" s="152">
        <v>3.4343343013999998</v>
      </c>
      <c r="F40" s="152">
        <v>3.7686951652</v>
      </c>
      <c r="G40" s="152">
        <v>4.0220662533000002</v>
      </c>
      <c r="H40" s="164"/>
      <c r="I40" s="197">
        <f t="shared" si="3"/>
        <v>0.12349427349999997</v>
      </c>
      <c r="J40" s="197">
        <f t="shared" si="3"/>
        <v>6.788219179999988E-2</v>
      </c>
      <c r="K40" s="197">
        <f t="shared" si="3"/>
        <v>0.33436086380000019</v>
      </c>
      <c r="L40" s="197">
        <f t="shared" si="3"/>
        <v>0.2533710881000002</v>
      </c>
    </row>
    <row r="41" spans="2:12" x14ac:dyDescent="0.2">
      <c r="B41" s="162" t="s">
        <v>29</v>
      </c>
      <c r="C41" s="152">
        <v>0.91189181966999999</v>
      </c>
      <c r="D41" s="152">
        <v>0.87951634246999999</v>
      </c>
      <c r="E41" s="152">
        <v>0.88959853425000002</v>
      </c>
      <c r="F41" s="152">
        <v>0.89661644913000005</v>
      </c>
      <c r="G41" s="152">
        <v>0.89069181947999998</v>
      </c>
      <c r="H41" s="164"/>
      <c r="I41" s="197">
        <f t="shared" si="3"/>
        <v>-3.2375477200000002E-2</v>
      </c>
      <c r="J41" s="197">
        <f t="shared" si="3"/>
        <v>1.0082191780000027E-2</v>
      </c>
      <c r="K41" s="197">
        <f t="shared" si="3"/>
        <v>7.0179148800000313E-3</v>
      </c>
      <c r="L41" s="197">
        <f t="shared" si="3"/>
        <v>-5.9246296500000684E-3</v>
      </c>
    </row>
    <row r="42" spans="2:12" x14ac:dyDescent="0.2">
      <c r="B42" s="162" t="s">
        <v>30</v>
      </c>
      <c r="C42" s="152">
        <v>0.42044687432</v>
      </c>
      <c r="D42" s="152">
        <v>0.42170072602999997</v>
      </c>
      <c r="E42" s="152">
        <v>0.40935826027</v>
      </c>
      <c r="F42" s="152">
        <v>0.40389757143999999</v>
      </c>
      <c r="G42" s="152">
        <v>0.39931530516000002</v>
      </c>
      <c r="H42" s="164"/>
      <c r="I42" s="197">
        <f t="shared" si="3"/>
        <v>1.2538517099999757E-3</v>
      </c>
      <c r="J42" s="197">
        <f t="shared" si="3"/>
        <v>-1.2342465759999977E-2</v>
      </c>
      <c r="K42" s="197">
        <f t="shared" si="3"/>
        <v>-5.4606888300000045E-3</v>
      </c>
      <c r="L42" s="197">
        <f t="shared" si="3"/>
        <v>-4.5822662799999692E-3</v>
      </c>
    </row>
    <row r="43" spans="2:12" x14ac:dyDescent="0.2">
      <c r="B43" s="162" t="s">
        <v>31</v>
      </c>
      <c r="C43" s="163">
        <f>C44-C28-C29-C33-C38</f>
        <v>18.757788991379996</v>
      </c>
      <c r="D43" s="163">
        <f t="shared" ref="D43:E43" si="10">D44-D28-D29-D33-D38</f>
        <v>18.36531457501</v>
      </c>
      <c r="E43" s="163">
        <f t="shared" si="10"/>
        <v>18.246165499969997</v>
      </c>
      <c r="F43" s="163">
        <f t="shared" ref="F43" si="11">F44-F28-F29-F33-F38</f>
        <v>18.372232194550008</v>
      </c>
      <c r="G43" s="163">
        <f t="shared" ref="G43" si="12">G44-G28-G29-G33-G38</f>
        <v>18.613607728730006</v>
      </c>
      <c r="H43" s="163"/>
      <c r="I43" s="197">
        <f t="shared" si="3"/>
        <v>-0.39247441636999625</v>
      </c>
      <c r="J43" s="197">
        <f t="shared" ref="J43:L44" si="13">E43-D43</f>
        <v>-0.11914907504000283</v>
      </c>
      <c r="K43" s="197">
        <f t="shared" si="13"/>
        <v>0.12606669458001107</v>
      </c>
      <c r="L43" s="197">
        <f t="shared" si="13"/>
        <v>0.24137553417999769</v>
      </c>
    </row>
    <row r="44" spans="2:12" x14ac:dyDescent="0.2">
      <c r="B44" s="166" t="s">
        <v>32</v>
      </c>
      <c r="C44" s="168">
        <v>97.482520293999997</v>
      </c>
      <c r="D44" s="168">
        <v>98.126437648000007</v>
      </c>
      <c r="E44" s="168">
        <v>100.66357415</v>
      </c>
      <c r="F44" s="168">
        <v>101.52149416</v>
      </c>
      <c r="G44" s="168">
        <v>103.2102862</v>
      </c>
      <c r="H44" s="167"/>
      <c r="I44" s="198">
        <f t="shared" si="3"/>
        <v>0.64391735400000982</v>
      </c>
      <c r="J44" s="198">
        <f t="shared" si="13"/>
        <v>2.5371365019999956</v>
      </c>
      <c r="K44" s="198">
        <f t="shared" si="13"/>
        <v>0.85792001000000084</v>
      </c>
      <c r="L44" s="198">
        <f t="shared" si="13"/>
        <v>1.6887920399999956</v>
      </c>
    </row>
    <row r="45" spans="2:12" x14ac:dyDescent="0.2">
      <c r="B45" s="195"/>
      <c r="C45" s="152"/>
      <c r="D45" s="152"/>
      <c r="E45" s="152"/>
      <c r="H45" s="196"/>
      <c r="I45" s="164"/>
      <c r="J45" s="196"/>
      <c r="K45" s="196"/>
      <c r="L45" s="196"/>
    </row>
    <row r="46" spans="2:12" x14ac:dyDescent="0.2">
      <c r="B46" s="367" t="s">
        <v>551</v>
      </c>
    </row>
    <row r="47" spans="2:12" x14ac:dyDescent="0.2">
      <c r="B47" s="367"/>
    </row>
    <row r="48" spans="2:12" x14ac:dyDescent="0.2">
      <c r="B48" s="367"/>
    </row>
    <row r="49" spans="1:6" ht="25.5" x14ac:dyDescent="0.2">
      <c r="A49" s="147"/>
      <c r="B49" s="147"/>
      <c r="C49" s="489" t="s">
        <v>488</v>
      </c>
      <c r="D49" s="489" t="s">
        <v>489</v>
      </c>
      <c r="E49" s="546" t="s">
        <v>241</v>
      </c>
      <c r="F49" s="546" t="s">
        <v>498</v>
      </c>
    </row>
    <row r="50" spans="1:6" ht="15" x14ac:dyDescent="0.25">
      <c r="A50" s="30">
        <f>+YEAR(B50)</f>
        <v>2017</v>
      </c>
      <c r="B50" s="129">
        <v>42736</v>
      </c>
      <c r="C50" s="130">
        <v>97.338944792000007</v>
      </c>
      <c r="D50" s="100" t="e">
        <v>#N/A</v>
      </c>
      <c r="E50" s="131"/>
      <c r="F50" s="545">
        <v>97.338944792000007</v>
      </c>
    </row>
    <row r="51" spans="1:6" ht="15" x14ac:dyDescent="0.25">
      <c r="A51" s="30">
        <f t="shared" ref="A51:A91" si="14">+YEAR(B51)</f>
        <v>2017</v>
      </c>
      <c r="B51" s="129">
        <v>42767</v>
      </c>
      <c r="C51" s="130">
        <v>97.494001147999995</v>
      </c>
      <c r="D51" s="100" t="e">
        <v>#N/A</v>
      </c>
      <c r="E51" s="140">
        <f t="shared" ref="E51:E60" si="15">AVERAGEIF($A$34:$A$97,A51,$F$34:$F$97)</f>
        <v>98.122591258500009</v>
      </c>
      <c r="F51" s="545">
        <v>97.494001147999995</v>
      </c>
    </row>
    <row r="52" spans="1:6" ht="15" x14ac:dyDescent="0.25">
      <c r="A52" s="30">
        <f t="shared" si="14"/>
        <v>2017</v>
      </c>
      <c r="B52" s="129">
        <v>42795</v>
      </c>
      <c r="C52" s="130">
        <v>96.844957069000003</v>
      </c>
      <c r="D52" s="100" t="e">
        <v>#N/A</v>
      </c>
      <c r="E52" s="140">
        <f t="shared" si="15"/>
        <v>98.122591258500009</v>
      </c>
      <c r="F52" s="545">
        <v>96.844957069000003</v>
      </c>
    </row>
    <row r="53" spans="1:6" ht="15" x14ac:dyDescent="0.25">
      <c r="A53" s="30">
        <f t="shared" si="14"/>
        <v>2017</v>
      </c>
      <c r="B53" s="129">
        <v>42826</v>
      </c>
      <c r="C53" s="130">
        <v>96.663258342999995</v>
      </c>
      <c r="D53" s="100" t="e">
        <v>#N/A</v>
      </c>
      <c r="E53" s="140">
        <f t="shared" si="15"/>
        <v>98.122591258500009</v>
      </c>
      <c r="F53" s="545">
        <v>96.663258342999995</v>
      </c>
    </row>
    <row r="54" spans="1:6" ht="15" x14ac:dyDescent="0.25">
      <c r="A54" s="30">
        <f t="shared" si="14"/>
        <v>2017</v>
      </c>
      <c r="B54" s="129">
        <v>42856</v>
      </c>
      <c r="C54" s="130">
        <v>97.605086165000003</v>
      </c>
      <c r="D54" s="100" t="e">
        <v>#N/A</v>
      </c>
      <c r="E54" s="140">
        <f t="shared" si="15"/>
        <v>98.122591258500009</v>
      </c>
      <c r="F54" s="545">
        <v>97.605086165000003</v>
      </c>
    </row>
    <row r="55" spans="1:6" ht="15" x14ac:dyDescent="0.25">
      <c r="A55" s="30">
        <f t="shared" si="14"/>
        <v>2017</v>
      </c>
      <c r="B55" s="129">
        <v>42887</v>
      </c>
      <c r="C55" s="130">
        <v>98.333490260999994</v>
      </c>
      <c r="D55" s="100" t="e">
        <v>#N/A</v>
      </c>
      <c r="E55" s="140">
        <f t="shared" si="15"/>
        <v>98.122591258500009</v>
      </c>
      <c r="F55" s="545">
        <v>98.333490260999994</v>
      </c>
    </row>
    <row r="56" spans="1:6" ht="15" x14ac:dyDescent="0.25">
      <c r="A56" s="30">
        <f t="shared" si="14"/>
        <v>2017</v>
      </c>
      <c r="B56" s="129">
        <v>42917</v>
      </c>
      <c r="C56" s="130">
        <v>99.06224478</v>
      </c>
      <c r="D56" s="100" t="e">
        <v>#N/A</v>
      </c>
      <c r="E56" s="140">
        <f t="shared" si="15"/>
        <v>98.122591258500009</v>
      </c>
      <c r="F56" s="545">
        <v>99.06224478</v>
      </c>
    </row>
    <row r="57" spans="1:6" ht="15" x14ac:dyDescent="0.25">
      <c r="A57" s="30">
        <f t="shared" si="14"/>
        <v>2017</v>
      </c>
      <c r="B57" s="129">
        <v>42948</v>
      </c>
      <c r="C57" s="130">
        <v>98.306910513999995</v>
      </c>
      <c r="D57" s="100" t="e">
        <v>#N/A</v>
      </c>
      <c r="E57" s="140">
        <f t="shared" si="15"/>
        <v>98.122591258500009</v>
      </c>
      <c r="F57" s="545">
        <v>98.306910513999995</v>
      </c>
    </row>
    <row r="58" spans="1:6" ht="15" x14ac:dyDescent="0.25">
      <c r="A58" s="30">
        <f t="shared" si="14"/>
        <v>2017</v>
      </c>
      <c r="B58" s="129">
        <v>42979</v>
      </c>
      <c r="C58" s="130">
        <v>98.401536488999994</v>
      </c>
      <c r="D58" s="100" t="e">
        <v>#N/A</v>
      </c>
      <c r="E58" s="140">
        <f t="shared" si="15"/>
        <v>98.122591258500009</v>
      </c>
      <c r="F58" s="545">
        <v>98.401536488999994</v>
      </c>
    </row>
    <row r="59" spans="1:6" ht="15" x14ac:dyDescent="0.25">
      <c r="A59" s="30">
        <f t="shared" si="14"/>
        <v>2017</v>
      </c>
      <c r="B59" s="129">
        <v>43009</v>
      </c>
      <c r="C59" s="130">
        <v>98.992101375000004</v>
      </c>
      <c r="D59" s="100" t="e">
        <v>#N/A</v>
      </c>
      <c r="E59" s="140">
        <f t="shared" si="15"/>
        <v>98.122591258500009</v>
      </c>
      <c r="F59" s="545">
        <v>98.992101375000004</v>
      </c>
    </row>
    <row r="60" spans="1:6" ht="15" x14ac:dyDescent="0.25">
      <c r="A60" s="30">
        <f t="shared" si="14"/>
        <v>2017</v>
      </c>
      <c r="B60" s="129">
        <v>43040</v>
      </c>
      <c r="C60" s="130">
        <v>99.573917930999997</v>
      </c>
      <c r="D60" s="100" t="e">
        <v>#N/A</v>
      </c>
      <c r="E60" s="140">
        <f t="shared" si="15"/>
        <v>98.122591258500009</v>
      </c>
      <c r="F60" s="545">
        <v>99.573917930999997</v>
      </c>
    </row>
    <row r="61" spans="1:6" ht="15" x14ac:dyDescent="0.25">
      <c r="A61" s="30">
        <f t="shared" si="14"/>
        <v>2017</v>
      </c>
      <c r="B61" s="129">
        <v>43070</v>
      </c>
      <c r="C61" s="130">
        <v>98.854646235000004</v>
      </c>
      <c r="D61" s="100" t="e">
        <v>#N/A</v>
      </c>
      <c r="E61" s="131"/>
      <c r="F61" s="545">
        <v>98.854646235000004</v>
      </c>
    </row>
    <row r="62" spans="1:6" ht="15" x14ac:dyDescent="0.25">
      <c r="A62" s="30">
        <f t="shared" si="14"/>
        <v>2018</v>
      </c>
      <c r="B62" s="129">
        <v>43101</v>
      </c>
      <c r="C62" s="130">
        <v>99.050418128999993</v>
      </c>
      <c r="D62" s="100" t="e">
        <v>#N/A</v>
      </c>
      <c r="E62" s="131"/>
      <c r="F62" s="545">
        <v>99.050418128999993</v>
      </c>
    </row>
    <row r="63" spans="1:6" ht="15" x14ac:dyDescent="0.25">
      <c r="A63" s="30">
        <f t="shared" si="14"/>
        <v>2018</v>
      </c>
      <c r="B63" s="129">
        <v>43132</v>
      </c>
      <c r="C63" s="130">
        <v>99.311972757999996</v>
      </c>
      <c r="D63" s="100" t="e">
        <v>#N/A</v>
      </c>
      <c r="E63" s="140">
        <f t="shared" ref="E63:E72" si="16">AVERAGEIF($A$34:$A$97,A63,$F$34:$F$97)</f>
        <v>100.65509925283334</v>
      </c>
      <c r="F63" s="545">
        <v>99.311972757999996</v>
      </c>
    </row>
    <row r="64" spans="1:6" ht="15" x14ac:dyDescent="0.25">
      <c r="A64" s="30">
        <f t="shared" si="14"/>
        <v>2018</v>
      </c>
      <c r="B64" s="129">
        <v>43160</v>
      </c>
      <c r="C64" s="130">
        <v>99.396550879000003</v>
      </c>
      <c r="D64" s="100" t="e">
        <v>#N/A</v>
      </c>
      <c r="E64" s="140">
        <f t="shared" si="16"/>
        <v>100.65509925283334</v>
      </c>
      <c r="F64" s="545">
        <v>99.396550879000003</v>
      </c>
    </row>
    <row r="65" spans="1:6" ht="15" x14ac:dyDescent="0.25">
      <c r="A65" s="30">
        <f t="shared" si="14"/>
        <v>2018</v>
      </c>
      <c r="B65" s="129">
        <v>43191</v>
      </c>
      <c r="C65" s="130">
        <v>99.530454668999994</v>
      </c>
      <c r="D65" s="100" t="e">
        <v>#N/A</v>
      </c>
      <c r="E65" s="140">
        <f t="shared" si="16"/>
        <v>100.65509925283334</v>
      </c>
      <c r="F65" s="545">
        <v>99.530454668999994</v>
      </c>
    </row>
    <row r="66" spans="1:6" ht="15" x14ac:dyDescent="0.25">
      <c r="A66" s="30">
        <f t="shared" si="14"/>
        <v>2018</v>
      </c>
      <c r="B66" s="129">
        <v>43221</v>
      </c>
      <c r="C66" s="130">
        <v>99.536383338999997</v>
      </c>
      <c r="D66" s="100" t="e">
        <v>#N/A</v>
      </c>
      <c r="E66" s="140">
        <f t="shared" si="16"/>
        <v>100.65509925283334</v>
      </c>
      <c r="F66" s="545">
        <v>99.536383338999997</v>
      </c>
    </row>
    <row r="67" spans="1:6" ht="15" x14ac:dyDescent="0.25">
      <c r="A67" s="30">
        <f t="shared" si="14"/>
        <v>2018</v>
      </c>
      <c r="B67" s="129">
        <v>43252</v>
      </c>
      <c r="C67" s="130">
        <v>100.30670277</v>
      </c>
      <c r="D67" s="100" t="e">
        <v>#N/A</v>
      </c>
      <c r="E67" s="140">
        <f t="shared" si="16"/>
        <v>100.65509925283334</v>
      </c>
      <c r="F67" s="545">
        <v>100.30670277</v>
      </c>
    </row>
    <row r="68" spans="1:6" ht="15" x14ac:dyDescent="0.25">
      <c r="A68" s="30">
        <f t="shared" si="14"/>
        <v>2018</v>
      </c>
      <c r="B68" s="129">
        <v>43282</v>
      </c>
      <c r="C68" s="130">
        <v>101.18544943000001</v>
      </c>
      <c r="D68" s="100" t="e">
        <v>#N/A</v>
      </c>
      <c r="E68" s="140">
        <f t="shared" si="16"/>
        <v>100.65509925283334</v>
      </c>
      <c r="F68" s="545">
        <v>101.18544943000001</v>
      </c>
    </row>
    <row r="69" spans="1:6" ht="15" x14ac:dyDescent="0.25">
      <c r="A69" s="30">
        <f t="shared" si="14"/>
        <v>2018</v>
      </c>
      <c r="B69" s="129">
        <v>43313</v>
      </c>
      <c r="C69" s="130">
        <v>101.54230884</v>
      </c>
      <c r="D69" s="100" t="e">
        <v>#N/A</v>
      </c>
      <c r="E69" s="140">
        <f t="shared" si="16"/>
        <v>100.65509925283334</v>
      </c>
      <c r="F69" s="545">
        <v>101.54230884</v>
      </c>
    </row>
    <row r="70" spans="1:6" ht="15" x14ac:dyDescent="0.25">
      <c r="A70" s="30">
        <f t="shared" si="14"/>
        <v>2018</v>
      </c>
      <c r="B70" s="129">
        <v>43344</v>
      </c>
      <c r="C70" s="130">
        <v>101.51819367</v>
      </c>
      <c r="D70" s="100" t="e">
        <v>#N/A</v>
      </c>
      <c r="E70" s="140">
        <f t="shared" si="16"/>
        <v>100.65509925283334</v>
      </c>
      <c r="F70" s="545">
        <v>101.51819367</v>
      </c>
    </row>
    <row r="71" spans="1:6" ht="15" x14ac:dyDescent="0.25">
      <c r="A71" s="30">
        <f t="shared" si="14"/>
        <v>2018</v>
      </c>
      <c r="B71" s="129">
        <v>43374</v>
      </c>
      <c r="C71" s="130">
        <v>102.58563816</v>
      </c>
      <c r="D71" s="100" t="e">
        <v>#N/A</v>
      </c>
      <c r="E71" s="140">
        <f t="shared" si="16"/>
        <v>100.65509925283334</v>
      </c>
      <c r="F71" s="545">
        <v>102.58563816</v>
      </c>
    </row>
    <row r="72" spans="1:6" ht="15" x14ac:dyDescent="0.25">
      <c r="A72" s="30">
        <f t="shared" si="14"/>
        <v>2018</v>
      </c>
      <c r="B72" s="129">
        <v>43405</v>
      </c>
      <c r="C72" s="130">
        <v>102.20108833</v>
      </c>
      <c r="D72" s="100" t="e">
        <v>#N/A</v>
      </c>
      <c r="E72" s="140">
        <f t="shared" si="16"/>
        <v>100.65509925283334</v>
      </c>
      <c r="F72" s="545">
        <v>102.20108833</v>
      </c>
    </row>
    <row r="73" spans="1:6" ht="15" x14ac:dyDescent="0.25">
      <c r="A73" s="30">
        <f t="shared" si="14"/>
        <v>2018</v>
      </c>
      <c r="B73" s="129">
        <v>43435</v>
      </c>
      <c r="C73" s="130">
        <v>101.69603006</v>
      </c>
      <c r="D73" s="100" t="e">
        <v>#N/A</v>
      </c>
      <c r="E73" s="131"/>
      <c r="F73" s="545">
        <v>101.69603006</v>
      </c>
    </row>
    <row r="74" spans="1:6" ht="15" x14ac:dyDescent="0.25">
      <c r="A74" s="30">
        <f t="shared" si="14"/>
        <v>2019</v>
      </c>
      <c r="B74" s="129">
        <v>43466</v>
      </c>
      <c r="C74" s="130">
        <v>100.03114875</v>
      </c>
      <c r="D74" s="100" t="e">
        <v>#N/A</v>
      </c>
      <c r="E74" s="131"/>
      <c r="F74" s="545">
        <v>100.03114875</v>
      </c>
    </row>
    <row r="75" spans="1:6" ht="15" x14ac:dyDescent="0.25">
      <c r="A75" s="30">
        <f t="shared" si="14"/>
        <v>2019</v>
      </c>
      <c r="B75" s="129">
        <v>43497</v>
      </c>
      <c r="C75" s="130">
        <v>100.31407486000001</v>
      </c>
      <c r="D75" s="100" t="e">
        <v>#N/A</v>
      </c>
      <c r="E75" s="140">
        <f t="shared" ref="E75:E84" si="17">AVERAGEIF($A$34:$A$97,A75,$F$34:$F$97)</f>
        <v>101.51606215833334</v>
      </c>
      <c r="F75" s="545">
        <v>100.31407486000001</v>
      </c>
    </row>
    <row r="76" spans="1:6" ht="15" x14ac:dyDescent="0.25">
      <c r="A76" s="30">
        <f t="shared" si="14"/>
        <v>2019</v>
      </c>
      <c r="B76" s="129">
        <v>43525</v>
      </c>
      <c r="C76" s="130">
        <v>100.06288259999999</v>
      </c>
      <c r="D76" s="100">
        <v>100.06288259999999</v>
      </c>
      <c r="E76" s="140">
        <f t="shared" si="17"/>
        <v>101.51606215833334</v>
      </c>
      <c r="F76" s="545">
        <v>100.06288259999999</v>
      </c>
    </row>
    <row r="77" spans="1:6" ht="15" x14ac:dyDescent="0.25">
      <c r="A77" s="30">
        <f t="shared" si="14"/>
        <v>2019</v>
      </c>
      <c r="B77" s="129">
        <v>43556</v>
      </c>
      <c r="C77" s="130" t="e">
        <v>#N/A</v>
      </c>
      <c r="D77" s="100">
        <v>100.99755134</v>
      </c>
      <c r="E77" s="140">
        <f t="shared" si="17"/>
        <v>101.51606215833334</v>
      </c>
      <c r="F77" s="545">
        <v>100.99755134</v>
      </c>
    </row>
    <row r="78" spans="1:6" ht="15" x14ac:dyDescent="0.25">
      <c r="A78" s="30">
        <f t="shared" si="14"/>
        <v>2019</v>
      </c>
      <c r="B78" s="129">
        <v>43586</v>
      </c>
      <c r="C78" s="130" t="e">
        <v>#N/A</v>
      </c>
      <c r="D78" s="100">
        <v>101.32482924</v>
      </c>
      <c r="E78" s="140">
        <f t="shared" si="17"/>
        <v>101.51606215833334</v>
      </c>
      <c r="F78" s="545">
        <v>101.32482924</v>
      </c>
    </row>
    <row r="79" spans="1:6" ht="15" x14ac:dyDescent="0.25">
      <c r="A79" s="30">
        <f t="shared" si="14"/>
        <v>2019</v>
      </c>
      <c r="B79" s="129">
        <v>43617</v>
      </c>
      <c r="C79" s="130" t="e">
        <v>#N/A</v>
      </c>
      <c r="D79" s="100">
        <v>101.87982461999999</v>
      </c>
      <c r="E79" s="140">
        <f t="shared" si="17"/>
        <v>101.51606215833334</v>
      </c>
      <c r="F79" s="545">
        <v>101.87982461999999</v>
      </c>
    </row>
    <row r="80" spans="1:6" ht="15" x14ac:dyDescent="0.25">
      <c r="A80" s="30">
        <f t="shared" si="14"/>
        <v>2019</v>
      </c>
      <c r="B80" s="129">
        <v>43647</v>
      </c>
      <c r="C80" s="130" t="e">
        <v>#N/A</v>
      </c>
      <c r="D80" s="100">
        <v>102.31439679</v>
      </c>
      <c r="E80" s="140">
        <f t="shared" si="17"/>
        <v>101.51606215833334</v>
      </c>
      <c r="F80" s="545">
        <v>102.31439679</v>
      </c>
    </row>
    <row r="81" spans="1:6" ht="15" x14ac:dyDescent="0.25">
      <c r="A81" s="30">
        <f t="shared" si="14"/>
        <v>2019</v>
      </c>
      <c r="B81" s="129">
        <v>43678</v>
      </c>
      <c r="C81" s="130" t="e">
        <v>#N/A</v>
      </c>
      <c r="D81" s="100">
        <v>101.96679285</v>
      </c>
      <c r="E81" s="140">
        <f t="shared" si="17"/>
        <v>101.51606215833334</v>
      </c>
      <c r="F81" s="545">
        <v>101.96679285</v>
      </c>
    </row>
    <row r="82" spans="1:6" ht="15" x14ac:dyDescent="0.25">
      <c r="A82" s="30">
        <f t="shared" si="14"/>
        <v>2019</v>
      </c>
      <c r="B82" s="129">
        <v>43709</v>
      </c>
      <c r="C82" s="130" t="e">
        <v>#N/A</v>
      </c>
      <c r="D82" s="100">
        <v>102.21915992</v>
      </c>
      <c r="E82" s="140">
        <f t="shared" si="17"/>
        <v>101.51606215833334</v>
      </c>
      <c r="F82" s="545">
        <v>102.21915992</v>
      </c>
    </row>
    <row r="83" spans="1:6" ht="15" x14ac:dyDescent="0.25">
      <c r="A83" s="30">
        <f t="shared" si="14"/>
        <v>2019</v>
      </c>
      <c r="B83" s="129">
        <v>43739</v>
      </c>
      <c r="C83" s="130" t="e">
        <v>#N/A</v>
      </c>
      <c r="D83" s="100">
        <v>102.4187234</v>
      </c>
      <c r="E83" s="140">
        <f t="shared" si="17"/>
        <v>101.51606215833334</v>
      </c>
      <c r="F83" s="545">
        <v>102.4187234</v>
      </c>
    </row>
    <row r="84" spans="1:6" ht="15" x14ac:dyDescent="0.25">
      <c r="A84" s="30">
        <f t="shared" si="14"/>
        <v>2019</v>
      </c>
      <c r="B84" s="129">
        <v>43770</v>
      </c>
      <c r="C84" s="130" t="e">
        <v>#N/A</v>
      </c>
      <c r="D84" s="100">
        <v>102.59099406999999</v>
      </c>
      <c r="E84" s="140">
        <f t="shared" si="17"/>
        <v>101.51606215833334</v>
      </c>
      <c r="F84" s="545">
        <v>102.59099406999999</v>
      </c>
    </row>
    <row r="85" spans="1:6" ht="15" x14ac:dyDescent="0.25">
      <c r="A85" s="30">
        <f t="shared" si="14"/>
        <v>2019</v>
      </c>
      <c r="B85" s="129">
        <v>43800</v>
      </c>
      <c r="C85" s="130" t="e">
        <v>#N/A</v>
      </c>
      <c r="D85" s="100">
        <v>102.07236746</v>
      </c>
      <c r="E85" s="131"/>
      <c r="F85" s="545">
        <v>102.07236746</v>
      </c>
    </row>
    <row r="86" spans="1:6" ht="15" x14ac:dyDescent="0.25">
      <c r="A86" s="30">
        <f t="shared" si="14"/>
        <v>2020</v>
      </c>
      <c r="B86" s="129">
        <v>43831</v>
      </c>
      <c r="C86" s="130" t="e">
        <v>#N/A</v>
      </c>
      <c r="D86" s="100">
        <v>101.88465288</v>
      </c>
      <c r="E86" s="131"/>
      <c r="F86" s="545">
        <v>101.88465288</v>
      </c>
    </row>
    <row r="87" spans="1:6" ht="15" x14ac:dyDescent="0.25">
      <c r="A87" s="30">
        <f t="shared" si="14"/>
        <v>2020</v>
      </c>
      <c r="B87" s="129">
        <v>43862</v>
      </c>
      <c r="C87" s="130" t="e">
        <v>#N/A</v>
      </c>
      <c r="D87" s="100">
        <v>102.0182542</v>
      </c>
      <c r="E87" s="140">
        <f t="shared" ref="E87:E96" si="18">AVERAGEIF($A$34:$A$97,A87,$F$34:$F$97)</f>
        <v>103.20783514916667</v>
      </c>
      <c r="F87" s="545">
        <v>102.0182542</v>
      </c>
    </row>
    <row r="88" spans="1:6" ht="15" x14ac:dyDescent="0.25">
      <c r="A88" s="30">
        <f t="shared" si="14"/>
        <v>2020</v>
      </c>
      <c r="B88" s="129">
        <v>43891</v>
      </c>
      <c r="C88" s="130" t="e">
        <v>#N/A</v>
      </c>
      <c r="D88" s="100">
        <v>102.28475874</v>
      </c>
      <c r="E88" s="140">
        <f t="shared" si="18"/>
        <v>103.20783514916667</v>
      </c>
      <c r="F88" s="545">
        <v>102.28475874</v>
      </c>
    </row>
    <row r="89" spans="1:6" ht="15" x14ac:dyDescent="0.25">
      <c r="A89" s="30">
        <f t="shared" si="14"/>
        <v>2020</v>
      </c>
      <c r="B89" s="129">
        <v>43922</v>
      </c>
      <c r="C89" s="130" t="e">
        <v>#N/A</v>
      </c>
      <c r="D89" s="100">
        <v>102.9758157</v>
      </c>
      <c r="E89" s="140">
        <f t="shared" si="18"/>
        <v>103.20783514916667</v>
      </c>
      <c r="F89" s="545">
        <v>102.9758157</v>
      </c>
    </row>
    <row r="90" spans="1:6" ht="15" x14ac:dyDescent="0.25">
      <c r="A90" s="30">
        <f t="shared" si="14"/>
        <v>2020</v>
      </c>
      <c r="B90" s="129">
        <v>43952</v>
      </c>
      <c r="C90" s="130" t="e">
        <v>#N/A</v>
      </c>
      <c r="D90" s="100">
        <v>103.31032217000001</v>
      </c>
      <c r="E90" s="140">
        <f t="shared" si="18"/>
        <v>103.20783514916667</v>
      </c>
      <c r="F90" s="545">
        <v>103.31032217000001</v>
      </c>
    </row>
    <row r="91" spans="1:6" ht="15" x14ac:dyDescent="0.25">
      <c r="A91" s="30">
        <f t="shared" si="14"/>
        <v>2020</v>
      </c>
      <c r="B91" s="129">
        <v>43983</v>
      </c>
      <c r="C91" s="130" t="e">
        <v>#N/A</v>
      </c>
      <c r="D91" s="100">
        <v>103.66154905</v>
      </c>
      <c r="E91" s="140">
        <f t="shared" si="18"/>
        <v>103.20783514916667</v>
      </c>
      <c r="F91" s="545">
        <v>103.66154905</v>
      </c>
    </row>
    <row r="92" spans="1:6" ht="15" x14ac:dyDescent="0.25">
      <c r="A92" s="30">
        <f t="shared" ref="A92:A97" si="19">+YEAR(B92)</f>
        <v>2020</v>
      </c>
      <c r="B92" s="129">
        <v>44013</v>
      </c>
      <c r="C92" s="130" t="e">
        <v>#N/A</v>
      </c>
      <c r="D92" s="100">
        <v>103.73064804000001</v>
      </c>
      <c r="E92" s="140">
        <f t="shared" si="18"/>
        <v>103.20783514916667</v>
      </c>
      <c r="F92" s="545">
        <v>103.73064804000001</v>
      </c>
    </row>
    <row r="93" spans="1:6" ht="15" x14ac:dyDescent="0.25">
      <c r="A93" s="30">
        <f t="shared" si="19"/>
        <v>2020</v>
      </c>
      <c r="B93" s="129">
        <v>44044</v>
      </c>
      <c r="C93" s="130" t="e">
        <v>#N/A</v>
      </c>
      <c r="D93" s="100">
        <v>103.56420563</v>
      </c>
      <c r="E93" s="140">
        <f t="shared" si="18"/>
        <v>103.20783514916667</v>
      </c>
      <c r="F93" s="545">
        <v>103.56420563</v>
      </c>
    </row>
    <row r="94" spans="1:6" ht="15" x14ac:dyDescent="0.25">
      <c r="A94" s="30">
        <f t="shared" si="19"/>
        <v>2020</v>
      </c>
      <c r="B94" s="129">
        <v>44075</v>
      </c>
      <c r="C94" s="130" t="e">
        <v>#N/A</v>
      </c>
      <c r="D94" s="100">
        <v>103.71566349</v>
      </c>
      <c r="E94" s="140">
        <f t="shared" si="18"/>
        <v>103.20783514916667</v>
      </c>
      <c r="F94" s="545">
        <v>103.71566349</v>
      </c>
    </row>
    <row r="95" spans="1:6" ht="15" x14ac:dyDescent="0.25">
      <c r="A95" s="30">
        <f t="shared" si="19"/>
        <v>2020</v>
      </c>
      <c r="B95" s="129">
        <v>44105</v>
      </c>
      <c r="C95" s="130" t="e">
        <v>#N/A</v>
      </c>
      <c r="D95" s="100">
        <v>103.77224621000001</v>
      </c>
      <c r="E95" s="140">
        <f t="shared" si="18"/>
        <v>103.20783514916667</v>
      </c>
      <c r="F95" s="545">
        <v>103.77224621000001</v>
      </c>
    </row>
    <row r="96" spans="1:6" ht="15" x14ac:dyDescent="0.25">
      <c r="A96" s="30">
        <f t="shared" si="19"/>
        <v>2020</v>
      </c>
      <c r="B96" s="129">
        <v>44136</v>
      </c>
      <c r="C96" s="130" t="e">
        <v>#N/A</v>
      </c>
      <c r="D96" s="100">
        <v>103.96039088000001</v>
      </c>
      <c r="E96" s="140">
        <f t="shared" si="18"/>
        <v>103.20783514916667</v>
      </c>
      <c r="F96" s="545">
        <v>103.96039088000001</v>
      </c>
    </row>
    <row r="97" spans="1:6" ht="15" x14ac:dyDescent="0.25">
      <c r="A97" s="30">
        <f t="shared" si="19"/>
        <v>2020</v>
      </c>
      <c r="B97" s="129">
        <v>44166</v>
      </c>
      <c r="C97" s="130" t="e">
        <v>#N/A</v>
      </c>
      <c r="D97" s="100">
        <v>103.6155148</v>
      </c>
      <c r="E97" s="131"/>
      <c r="F97" s="545">
        <v>103.6155148</v>
      </c>
    </row>
    <row r="98" spans="1:6" x14ac:dyDescent="0.2">
      <c r="A98" s="119"/>
      <c r="B98" s="376"/>
      <c r="C98" s="119"/>
      <c r="D98" s="119"/>
      <c r="E98" s="119"/>
    </row>
    <row r="99" spans="1:6" x14ac:dyDescent="0.2">
      <c r="A99" s="119"/>
      <c r="B99" s="119"/>
      <c r="C99" s="119"/>
      <c r="D99" s="119"/>
      <c r="E99" s="119"/>
    </row>
    <row r="100" spans="1:6" x14ac:dyDescent="0.2">
      <c r="A100" s="119"/>
      <c r="B100" s="119"/>
      <c r="C100" s="119"/>
      <c r="D100" s="119"/>
      <c r="E100" s="119"/>
    </row>
    <row r="101" spans="1:6" x14ac:dyDescent="0.2">
      <c r="A101" s="75"/>
      <c r="B101" s="75" t="s">
        <v>0</v>
      </c>
      <c r="C101" s="119"/>
      <c r="D101" s="119"/>
      <c r="E101" s="119"/>
    </row>
    <row r="102" spans="1:6" x14ac:dyDescent="0.2">
      <c r="A102" s="30">
        <v>2.5</v>
      </c>
      <c r="B102" s="29">
        <v>-1</v>
      </c>
      <c r="C102" s="119"/>
      <c r="D102" s="119"/>
      <c r="E102" s="119"/>
    </row>
    <row r="103" spans="1:6" x14ac:dyDescent="0.2">
      <c r="A103" s="30">
        <v>2.5</v>
      </c>
      <c r="B103" s="29">
        <v>3</v>
      </c>
      <c r="C103" s="119"/>
      <c r="D103" s="119"/>
      <c r="E103" s="119"/>
    </row>
    <row r="104" spans="1:6" x14ac:dyDescent="0.2">
      <c r="A104" s="119"/>
      <c r="B104" s="119"/>
      <c r="C104" s="119"/>
      <c r="D104" s="119"/>
      <c r="E104" s="119"/>
    </row>
    <row r="105" spans="1:6" x14ac:dyDescent="0.2">
      <c r="A105" s="119"/>
      <c r="B105" s="119"/>
      <c r="C105" s="119"/>
      <c r="D105" s="119"/>
      <c r="E105" s="119"/>
    </row>
    <row r="106" spans="1:6" x14ac:dyDescent="0.2">
      <c r="A106" s="119"/>
      <c r="B106" s="119"/>
      <c r="C106" s="119"/>
      <c r="D106" s="119"/>
      <c r="E106" s="119"/>
    </row>
    <row r="107" spans="1:6" x14ac:dyDescent="0.2">
      <c r="A107" s="119"/>
      <c r="B107" s="119"/>
      <c r="C107" s="119"/>
      <c r="D107" s="119"/>
      <c r="E107" s="119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549</v>
      </c>
      <c r="M2" s="30"/>
    </row>
    <row r="3" spans="1:18" x14ac:dyDescent="0.2">
      <c r="A3" s="22" t="s">
        <v>16</v>
      </c>
      <c r="M3" s="30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10" t="s">
        <v>442</v>
      </c>
      <c r="R6" s="209" t="s">
        <v>352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10" t="s">
        <v>18</v>
      </c>
      <c r="R7" s="182" t="s">
        <v>329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308" t="s">
        <v>346</v>
      </c>
      <c r="R8" s="214" t="s">
        <v>345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320" t="s">
        <v>348</v>
      </c>
      <c r="R9" s="216" t="s">
        <v>347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1" x14ac:dyDescent="0.2">
      <c r="B25" s="23"/>
      <c r="C25" s="23" t="s">
        <v>443</v>
      </c>
      <c r="D25" s="23"/>
      <c r="E25" s="23"/>
      <c r="F25" s="23"/>
      <c r="G25" s="23" t="s">
        <v>444</v>
      </c>
      <c r="H25" s="23"/>
      <c r="I25" s="23"/>
    </row>
    <row r="26" spans="1:11" x14ac:dyDescent="0.2">
      <c r="A26" s="319"/>
      <c r="B26" s="319"/>
      <c r="C26" s="23" t="s">
        <v>511</v>
      </c>
      <c r="D26" s="23"/>
      <c r="E26" s="23"/>
      <c r="F26" s="23"/>
      <c r="G26" s="23" t="s">
        <v>511</v>
      </c>
      <c r="H26" s="23"/>
    </row>
    <row r="27" spans="1:11" x14ac:dyDescent="0.2">
      <c r="B27" s="9"/>
      <c r="C27" s="396" t="s">
        <v>442</v>
      </c>
      <c r="D27" s="396" t="s">
        <v>18</v>
      </c>
      <c r="E27" s="237"/>
      <c r="F27" s="237"/>
      <c r="G27" s="398" t="s">
        <v>346</v>
      </c>
      <c r="H27" s="397" t="s">
        <v>445</v>
      </c>
    </row>
    <row r="28" spans="1:11" x14ac:dyDescent="0.2">
      <c r="B28" s="1">
        <v>42736</v>
      </c>
      <c r="C28" s="114">
        <v>60.078321418999998</v>
      </c>
      <c r="D28" s="114">
        <v>37.260623373000001</v>
      </c>
      <c r="G28" s="114">
        <v>45.825576988999998</v>
      </c>
      <c r="H28" s="114">
        <v>49.185498774999999</v>
      </c>
      <c r="J28" s="20"/>
    </row>
    <row r="29" spans="1:11" x14ac:dyDescent="0.2">
      <c r="B29" s="1">
        <v>42767</v>
      </c>
      <c r="C29" s="114">
        <v>60.433296286000001</v>
      </c>
      <c r="D29" s="114">
        <v>37.060704862000001</v>
      </c>
      <c r="G29" s="114">
        <v>46.806964421000004</v>
      </c>
      <c r="H29" s="114">
        <v>49.875746296999999</v>
      </c>
    </row>
    <row r="30" spans="1:11" x14ac:dyDescent="0.2">
      <c r="B30" s="1">
        <v>42795</v>
      </c>
      <c r="C30" s="114">
        <v>60.276165710000001</v>
      </c>
      <c r="D30" s="114">
        <v>36.568791359000002</v>
      </c>
      <c r="G30" s="114">
        <v>47.578252554999999</v>
      </c>
      <c r="H30" s="114">
        <v>51.073424162000002</v>
      </c>
    </row>
    <row r="31" spans="1:11" x14ac:dyDescent="0.2">
      <c r="B31" s="1">
        <v>42826</v>
      </c>
      <c r="C31" s="114">
        <v>59.883516</v>
      </c>
      <c r="D31" s="114">
        <v>36.779742343000002</v>
      </c>
      <c r="G31" s="114">
        <v>45.823300486999997</v>
      </c>
      <c r="H31" s="114">
        <v>50.475996762000001</v>
      </c>
    </row>
    <row r="32" spans="1:11" x14ac:dyDescent="0.2">
      <c r="B32" s="1">
        <v>42856</v>
      </c>
      <c r="C32" s="114">
        <v>60.342170387000003</v>
      </c>
      <c r="D32" s="114">
        <v>37.262915778</v>
      </c>
      <c r="G32" s="114">
        <v>46.903834854000003</v>
      </c>
      <c r="H32" s="114">
        <v>51.921696212000001</v>
      </c>
    </row>
    <row r="33" spans="2:8" x14ac:dyDescent="0.2">
      <c r="B33" s="1">
        <v>42887</v>
      </c>
      <c r="C33" s="114">
        <v>60.674579332999997</v>
      </c>
      <c r="D33" s="114">
        <v>37.658910927999997</v>
      </c>
      <c r="G33" s="114">
        <v>47.877427386000001</v>
      </c>
      <c r="H33" s="114">
        <v>52.716793998999997</v>
      </c>
    </row>
    <row r="34" spans="2:8" x14ac:dyDescent="0.2">
      <c r="B34" s="1">
        <v>42917</v>
      </c>
      <c r="C34" s="114">
        <v>61.167883676999999</v>
      </c>
      <c r="D34" s="114">
        <v>37.894361103000001</v>
      </c>
      <c r="G34" s="114">
        <v>47.427660983000003</v>
      </c>
      <c r="H34" s="114">
        <v>51.184254256000003</v>
      </c>
    </row>
    <row r="35" spans="2:8" x14ac:dyDescent="0.2">
      <c r="B35" s="1">
        <v>42948</v>
      </c>
      <c r="C35" s="114">
        <v>60.618708290000001</v>
      </c>
      <c r="D35" s="114">
        <v>37.688202224000001</v>
      </c>
      <c r="G35" s="114">
        <v>47.695570797000002</v>
      </c>
      <c r="H35" s="114">
        <v>51.147356004000002</v>
      </c>
    </row>
    <row r="36" spans="2:8" x14ac:dyDescent="0.2">
      <c r="B36" s="1">
        <v>42979</v>
      </c>
      <c r="C36" s="114">
        <v>60.554493000000001</v>
      </c>
      <c r="D36" s="114">
        <v>37.847043489000001</v>
      </c>
      <c r="G36" s="114">
        <v>47.292469015999998</v>
      </c>
      <c r="H36" s="114">
        <v>52.435388611999997</v>
      </c>
    </row>
    <row r="37" spans="2:8" x14ac:dyDescent="0.2">
      <c r="B37" s="1">
        <v>43009</v>
      </c>
      <c r="C37" s="114">
        <v>61.409995355</v>
      </c>
      <c r="D37" s="114">
        <v>37.582106021000001</v>
      </c>
      <c r="G37" s="114">
        <v>47.086281223999997</v>
      </c>
      <c r="H37" s="114">
        <v>51.062145929000003</v>
      </c>
    </row>
    <row r="38" spans="2:8" x14ac:dyDescent="0.2">
      <c r="B38" s="1">
        <v>43040</v>
      </c>
      <c r="C38" s="114">
        <v>62.153008333000002</v>
      </c>
      <c r="D38" s="114">
        <v>37.420909596999998</v>
      </c>
      <c r="G38" s="114">
        <v>48.268096825999997</v>
      </c>
      <c r="H38" s="114">
        <v>52.586504924000003</v>
      </c>
    </row>
    <row r="39" spans="2:8" x14ac:dyDescent="0.2">
      <c r="B39" s="1">
        <v>43070</v>
      </c>
      <c r="C39" s="114">
        <v>61.509248387</v>
      </c>
      <c r="D39" s="114">
        <v>37.345397847999998</v>
      </c>
      <c r="G39" s="114">
        <v>48.149497171999997</v>
      </c>
      <c r="H39" s="114">
        <v>51.043988624000001</v>
      </c>
    </row>
    <row r="40" spans="2:8" x14ac:dyDescent="0.2">
      <c r="B40" s="1">
        <v>43101</v>
      </c>
      <c r="C40" s="114">
        <v>61.398946451999997</v>
      </c>
      <c r="D40" s="114">
        <v>37.651471678</v>
      </c>
      <c r="G40" s="114">
        <v>47.032634627999997</v>
      </c>
      <c r="H40" s="114">
        <v>51.117799149</v>
      </c>
    </row>
    <row r="41" spans="2:8" x14ac:dyDescent="0.2">
      <c r="B41" s="1">
        <v>43132</v>
      </c>
      <c r="C41" s="114">
        <v>61.817444713999997</v>
      </c>
      <c r="D41" s="114">
        <v>37.494528043000003</v>
      </c>
      <c r="G41" s="114">
        <v>47.976993954000001</v>
      </c>
      <c r="H41" s="114">
        <v>51.718582525999999</v>
      </c>
    </row>
    <row r="42" spans="2:8" x14ac:dyDescent="0.2">
      <c r="B42" s="1">
        <v>43160</v>
      </c>
      <c r="C42" s="114">
        <v>62.151655773999998</v>
      </c>
      <c r="D42" s="114">
        <v>37.244895104999998</v>
      </c>
      <c r="G42" s="114">
        <v>47.859002019000002</v>
      </c>
      <c r="H42" s="114">
        <v>52.004238579000003</v>
      </c>
    </row>
    <row r="43" spans="2:8" x14ac:dyDescent="0.2">
      <c r="B43" s="1">
        <v>43191</v>
      </c>
      <c r="C43" s="114">
        <v>62.385883999999997</v>
      </c>
      <c r="D43" s="114">
        <v>37.144570668999997</v>
      </c>
      <c r="G43" s="114">
        <v>46.534247444000002</v>
      </c>
      <c r="H43" s="114">
        <v>52.227678494999999</v>
      </c>
    </row>
    <row r="44" spans="2:8" x14ac:dyDescent="0.2">
      <c r="B44" s="1">
        <v>43221</v>
      </c>
      <c r="C44" s="114">
        <v>62.522293839</v>
      </c>
      <c r="D44" s="114">
        <v>37.014089499999997</v>
      </c>
      <c r="G44" s="114">
        <v>46.899626468999998</v>
      </c>
      <c r="H44" s="114">
        <v>52.328981214000002</v>
      </c>
    </row>
    <row r="45" spans="2:8" x14ac:dyDescent="0.2">
      <c r="B45" s="1">
        <v>43252</v>
      </c>
      <c r="C45" s="114">
        <v>63.241295667000003</v>
      </c>
      <c r="D45" s="114">
        <v>37.065407100999998</v>
      </c>
      <c r="G45" s="114">
        <v>47.465531040000002</v>
      </c>
      <c r="H45" s="114">
        <v>53.501388919</v>
      </c>
    </row>
    <row r="46" spans="2:8" x14ac:dyDescent="0.2">
      <c r="B46" s="1">
        <v>43282</v>
      </c>
      <c r="C46" s="114">
        <v>64.052208160999996</v>
      </c>
      <c r="D46" s="114">
        <v>37.133241267999999</v>
      </c>
      <c r="G46" s="114">
        <v>48.070048509999999</v>
      </c>
      <c r="H46" s="114">
        <v>52.788217932999999</v>
      </c>
    </row>
    <row r="47" spans="2:8" x14ac:dyDescent="0.2">
      <c r="B47" s="1">
        <v>43313</v>
      </c>
      <c r="C47" s="114">
        <v>64.159538968000007</v>
      </c>
      <c r="D47" s="114">
        <v>37.382769867999997</v>
      </c>
      <c r="G47" s="114">
        <v>48.709864940000003</v>
      </c>
      <c r="H47" s="114">
        <v>52.485860553000002</v>
      </c>
    </row>
    <row r="48" spans="2:8" x14ac:dyDescent="0.2">
      <c r="B48" s="1">
        <v>43344</v>
      </c>
      <c r="C48" s="114">
        <v>63.972725666999999</v>
      </c>
      <c r="D48" s="114">
        <v>37.545468</v>
      </c>
      <c r="G48" s="114">
        <v>46.904924328</v>
      </c>
      <c r="H48" s="114">
        <v>52.758965967999998</v>
      </c>
    </row>
    <row r="49" spans="2:8" x14ac:dyDescent="0.2">
      <c r="B49" s="1">
        <v>43374</v>
      </c>
      <c r="C49" s="114">
        <v>64.870170161000004</v>
      </c>
      <c r="D49" s="114">
        <v>37.715468000000001</v>
      </c>
      <c r="G49" s="114">
        <v>47.937481407999996</v>
      </c>
      <c r="H49" s="114">
        <v>52.316225803000002</v>
      </c>
    </row>
    <row r="50" spans="2:8" x14ac:dyDescent="0.2">
      <c r="B50" s="1">
        <v>43405</v>
      </c>
      <c r="C50" s="114">
        <v>64.669620332999997</v>
      </c>
      <c r="D50" s="114">
        <v>37.531467999999997</v>
      </c>
      <c r="G50" s="114">
        <v>47.631052771999997</v>
      </c>
      <c r="H50" s="114">
        <v>52.972995265000002</v>
      </c>
    </row>
    <row r="51" spans="2:8" x14ac:dyDescent="0.2">
      <c r="B51" s="1">
        <v>43435</v>
      </c>
      <c r="C51" s="114">
        <v>64.990562065000006</v>
      </c>
      <c r="D51" s="114">
        <v>36.705468000000003</v>
      </c>
      <c r="G51" s="114">
        <v>47.035096678999999</v>
      </c>
      <c r="H51" s="114">
        <v>53.487812585</v>
      </c>
    </row>
    <row r="52" spans="2:8" x14ac:dyDescent="0.2">
      <c r="B52" s="1">
        <v>43466</v>
      </c>
      <c r="C52" s="114">
        <v>63.873986457999997</v>
      </c>
      <c r="D52" s="114">
        <v>36.157162288999999</v>
      </c>
      <c r="G52" s="114">
        <v>46.925232614999999</v>
      </c>
      <c r="H52" s="114">
        <v>52.368927970000001</v>
      </c>
    </row>
    <row r="53" spans="2:8" x14ac:dyDescent="0.2">
      <c r="B53" s="1">
        <v>43497</v>
      </c>
      <c r="C53" s="114">
        <v>64.271265870999997</v>
      </c>
      <c r="D53" s="114">
        <v>36.042808991999998</v>
      </c>
      <c r="G53" s="114">
        <v>48.338589575999997</v>
      </c>
      <c r="H53" s="114">
        <v>53.472915944</v>
      </c>
    </row>
    <row r="54" spans="2:8" x14ac:dyDescent="0.2">
      <c r="B54" s="1">
        <v>43525</v>
      </c>
      <c r="C54" s="114">
        <v>64.480039687000001</v>
      </c>
      <c r="D54" s="114">
        <v>35.582842911</v>
      </c>
      <c r="G54" s="114">
        <v>47.456819402999997</v>
      </c>
      <c r="H54" s="114">
        <v>53.317019379000001</v>
      </c>
    </row>
    <row r="55" spans="2:8" x14ac:dyDescent="0.2">
      <c r="B55" s="1">
        <v>43556</v>
      </c>
      <c r="C55" s="114">
        <v>65.133576730000001</v>
      </c>
      <c r="D55" s="114">
        <v>35.863974614</v>
      </c>
      <c r="G55" s="114">
        <v>46.981498985999998</v>
      </c>
      <c r="H55" s="114">
        <v>53.438264083999997</v>
      </c>
    </row>
    <row r="56" spans="2:8" x14ac:dyDescent="0.2">
      <c r="B56" s="1">
        <v>43586</v>
      </c>
      <c r="C56" s="114">
        <v>65.420638963000002</v>
      </c>
      <c r="D56" s="114">
        <v>35.904190276999998</v>
      </c>
      <c r="G56" s="114">
        <v>46.723502963000001</v>
      </c>
      <c r="H56" s="114">
        <v>53.588081377000002</v>
      </c>
    </row>
    <row r="57" spans="2:8" x14ac:dyDescent="0.2">
      <c r="B57" s="1">
        <v>43617</v>
      </c>
      <c r="C57" s="114">
        <v>65.902711065999995</v>
      </c>
      <c r="D57" s="114">
        <v>35.977113557000003</v>
      </c>
      <c r="G57" s="114">
        <v>47.683421254000002</v>
      </c>
      <c r="H57" s="114">
        <v>54.115325341999998</v>
      </c>
    </row>
    <row r="58" spans="2:8" x14ac:dyDescent="0.2">
      <c r="B58" s="1">
        <v>43647</v>
      </c>
      <c r="C58" s="114">
        <v>66.215866203999994</v>
      </c>
      <c r="D58" s="114">
        <v>36.098530586999999</v>
      </c>
      <c r="G58" s="114">
        <v>48.199741469999999</v>
      </c>
      <c r="H58" s="114">
        <v>53.820851242000003</v>
      </c>
    </row>
    <row r="59" spans="2:8" x14ac:dyDescent="0.2">
      <c r="B59" s="1">
        <v>43678</v>
      </c>
      <c r="C59" s="114">
        <v>65.817260665000006</v>
      </c>
      <c r="D59" s="114">
        <v>36.149532186000002</v>
      </c>
      <c r="G59" s="114">
        <v>48.414584308000002</v>
      </c>
      <c r="H59" s="114">
        <v>53.364848303999999</v>
      </c>
    </row>
    <row r="60" spans="2:8" x14ac:dyDescent="0.2">
      <c r="B60" s="1">
        <v>43709</v>
      </c>
      <c r="C60" s="114">
        <v>66.208345188999999</v>
      </c>
      <c r="D60" s="114">
        <v>36.010814734999997</v>
      </c>
      <c r="G60" s="114">
        <v>48.073409169999998</v>
      </c>
      <c r="H60" s="114">
        <v>54.089237859999997</v>
      </c>
    </row>
    <row r="61" spans="2:8" x14ac:dyDescent="0.2">
      <c r="B61" s="1">
        <v>43739</v>
      </c>
      <c r="C61" s="114">
        <v>66.517270081999996</v>
      </c>
      <c r="D61" s="114">
        <v>35.901453320000002</v>
      </c>
      <c r="G61" s="114">
        <v>48.004253587999997</v>
      </c>
      <c r="H61" s="114">
        <v>53.061638528000003</v>
      </c>
    </row>
    <row r="62" spans="2:8" x14ac:dyDescent="0.2">
      <c r="B62" s="1">
        <v>43770</v>
      </c>
      <c r="C62" s="114">
        <v>66.827658301</v>
      </c>
      <c r="D62" s="114">
        <v>35.763335773000001</v>
      </c>
      <c r="G62" s="114">
        <v>48.037090474999999</v>
      </c>
      <c r="H62" s="114">
        <v>53.878779856000001</v>
      </c>
    </row>
    <row r="63" spans="2:8" x14ac:dyDescent="0.2">
      <c r="B63" s="1">
        <v>43800</v>
      </c>
      <c r="C63" s="114">
        <v>66.446888610000002</v>
      </c>
      <c r="D63" s="114">
        <v>35.625478845000004</v>
      </c>
      <c r="G63" s="114">
        <v>48.794719708000002</v>
      </c>
      <c r="H63" s="114">
        <v>54.509425954999998</v>
      </c>
    </row>
    <row r="64" spans="2:8" x14ac:dyDescent="0.2">
      <c r="B64" s="1">
        <v>43831</v>
      </c>
      <c r="C64" s="114">
        <v>66.379529379000004</v>
      </c>
      <c r="D64" s="114">
        <v>35.505123503999997</v>
      </c>
      <c r="G64" s="114">
        <v>47.154993951000002</v>
      </c>
      <c r="H64" s="114">
        <v>53.082678631</v>
      </c>
    </row>
    <row r="65" spans="1:9" x14ac:dyDescent="0.2">
      <c r="B65" s="1">
        <v>43862</v>
      </c>
      <c r="C65" s="114">
        <v>66.639247671999996</v>
      </c>
      <c r="D65" s="114">
        <v>35.379006523999998</v>
      </c>
      <c r="G65" s="114">
        <v>48.437646284000003</v>
      </c>
      <c r="H65" s="114">
        <v>54.601379231000003</v>
      </c>
    </row>
    <row r="66" spans="1:9" x14ac:dyDescent="0.2">
      <c r="B66" s="1">
        <v>43891</v>
      </c>
      <c r="C66" s="114">
        <v>66.893457431000002</v>
      </c>
      <c r="D66" s="114">
        <v>35.391301314000003</v>
      </c>
      <c r="G66" s="114">
        <v>48.006840924999999</v>
      </c>
      <c r="H66" s="114">
        <v>54.301809296999998</v>
      </c>
    </row>
    <row r="67" spans="1:9" x14ac:dyDescent="0.2">
      <c r="B67" s="1">
        <v>43922</v>
      </c>
      <c r="C67" s="114">
        <v>67.601281110000002</v>
      </c>
      <c r="D67" s="114">
        <v>35.374534588000003</v>
      </c>
      <c r="G67" s="114">
        <v>47.206956529999999</v>
      </c>
      <c r="H67" s="114">
        <v>54.745679113000001</v>
      </c>
    </row>
    <row r="68" spans="1:9" x14ac:dyDescent="0.2">
      <c r="B68" s="1">
        <v>43952</v>
      </c>
      <c r="C68" s="114">
        <v>67.857489217999998</v>
      </c>
      <c r="D68" s="114">
        <v>35.452832948999998</v>
      </c>
      <c r="G68" s="114">
        <v>46.919045181000001</v>
      </c>
      <c r="H68" s="114">
        <v>54.902566</v>
      </c>
    </row>
    <row r="69" spans="1:9" x14ac:dyDescent="0.2">
      <c r="B69" s="1">
        <v>43983</v>
      </c>
      <c r="C69" s="114">
        <v>68.134655131000002</v>
      </c>
      <c r="D69" s="114">
        <v>35.526893919000003</v>
      </c>
      <c r="G69" s="114">
        <v>47.964896203000002</v>
      </c>
      <c r="H69" s="114">
        <v>55.436329266999998</v>
      </c>
    </row>
    <row r="70" spans="1:9" x14ac:dyDescent="0.2">
      <c r="B70" s="1">
        <v>44013</v>
      </c>
      <c r="C70" s="114">
        <v>68.100243746000004</v>
      </c>
      <c r="D70" s="114">
        <v>35.630404290000001</v>
      </c>
      <c r="G70" s="114">
        <v>48.473687122999998</v>
      </c>
      <c r="H70" s="114">
        <v>55.133405009000001</v>
      </c>
    </row>
    <row r="71" spans="1:9" x14ac:dyDescent="0.2">
      <c r="B71" s="1">
        <v>44044</v>
      </c>
      <c r="C71" s="114">
        <v>67.955725870999999</v>
      </c>
      <c r="D71" s="114">
        <v>35.608479756000001</v>
      </c>
      <c r="G71" s="114">
        <v>48.623529075</v>
      </c>
      <c r="H71" s="114">
        <v>54.670040755000002</v>
      </c>
    </row>
    <row r="72" spans="1:9" x14ac:dyDescent="0.2">
      <c r="B72" s="1">
        <v>44075</v>
      </c>
      <c r="C72" s="114">
        <v>68.208758953</v>
      </c>
      <c r="D72" s="114">
        <v>35.506904540999997</v>
      </c>
      <c r="G72" s="114">
        <v>48.327436620999997</v>
      </c>
      <c r="H72" s="114">
        <v>55.427279274999997</v>
      </c>
    </row>
    <row r="73" spans="1:9" x14ac:dyDescent="0.2">
      <c r="B73" s="1">
        <v>44105</v>
      </c>
      <c r="C73" s="114">
        <v>68.347670324999996</v>
      </c>
      <c r="D73" s="114">
        <v>35.424575885000003</v>
      </c>
      <c r="G73" s="114">
        <v>48.090684854000003</v>
      </c>
      <c r="H73" s="114">
        <v>54.386342722000002</v>
      </c>
    </row>
    <row r="74" spans="1:9" x14ac:dyDescent="0.2">
      <c r="B74" s="1">
        <v>44136</v>
      </c>
      <c r="C74" s="114">
        <v>68.641805740999999</v>
      </c>
      <c r="D74" s="114">
        <v>35.318585136000003</v>
      </c>
      <c r="G74" s="114">
        <v>48.104844810000003</v>
      </c>
      <c r="H74" s="114">
        <v>55.247659659</v>
      </c>
    </row>
    <row r="75" spans="1:9" x14ac:dyDescent="0.2">
      <c r="B75" s="1">
        <v>44166</v>
      </c>
      <c r="C75" s="114">
        <v>68.237683101000002</v>
      </c>
      <c r="D75" s="114">
        <v>35.377831698000001</v>
      </c>
      <c r="G75" s="114">
        <v>48.802509364999999</v>
      </c>
      <c r="H75" s="114">
        <v>55.905503474</v>
      </c>
    </row>
    <row r="76" spans="1:9" x14ac:dyDescent="0.2">
      <c r="B76" s="1"/>
      <c r="C76" s="114"/>
      <c r="D76" s="114"/>
      <c r="G76" s="114"/>
      <c r="H76" s="114"/>
    </row>
    <row r="77" spans="1:9" x14ac:dyDescent="0.2">
      <c r="B77" s="367" t="s">
        <v>551</v>
      </c>
    </row>
    <row r="78" spans="1:9" x14ac:dyDescent="0.2">
      <c r="A78" s="1"/>
      <c r="I78" s="401"/>
    </row>
    <row r="79" spans="1:9" x14ac:dyDescent="0.2">
      <c r="A79" s="15"/>
      <c r="B79" s="4"/>
      <c r="C79" s="75" t="s">
        <v>368</v>
      </c>
      <c r="I79" s="399"/>
    </row>
    <row r="80" spans="1:9" x14ac:dyDescent="0.2">
      <c r="A80" s="58"/>
      <c r="B80" s="390">
        <v>27.5</v>
      </c>
      <c r="C80">
        <v>0</v>
      </c>
      <c r="F80" s="17">
        <v>27</v>
      </c>
      <c r="I80" s="376"/>
    </row>
    <row r="81" spans="1:6" x14ac:dyDescent="0.2">
      <c r="A81" s="58"/>
      <c r="B81" s="390">
        <v>27.5</v>
      </c>
      <c r="C81">
        <v>1.2</v>
      </c>
      <c r="F81" s="17">
        <v>27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549</v>
      </c>
    </row>
    <row r="3" spans="1:19" x14ac:dyDescent="0.2">
      <c r="A3" s="22" t="s">
        <v>16</v>
      </c>
    </row>
    <row r="4" spans="1:19" x14ac:dyDescent="0.2">
      <c r="A4" s="381"/>
      <c r="B4" s="381"/>
      <c r="C4" s="408"/>
      <c r="D4" s="381"/>
      <c r="E4" s="381"/>
      <c r="F4" s="381"/>
      <c r="G4" s="381"/>
      <c r="H4" s="381"/>
      <c r="I4" s="381"/>
      <c r="J4" s="381"/>
      <c r="K4" s="381"/>
    </row>
    <row r="5" spans="1:19" ht="15" x14ac:dyDescent="0.25">
      <c r="A5" s="381"/>
      <c r="B5" s="381"/>
      <c r="C5" s="408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244"/>
      <c r="S5" s="207"/>
    </row>
    <row r="6" spans="1:19" x14ac:dyDescent="0.2">
      <c r="A6" s="381"/>
      <c r="B6" s="381"/>
      <c r="C6" s="408"/>
      <c r="D6" s="381"/>
      <c r="E6" s="381"/>
      <c r="F6" s="381"/>
      <c r="G6" s="381"/>
      <c r="H6" s="381"/>
      <c r="I6" s="381"/>
      <c r="J6" s="381"/>
      <c r="K6" s="381"/>
      <c r="Q6" s="242" t="s">
        <v>205</v>
      </c>
      <c r="R6" s="237" t="s">
        <v>377</v>
      </c>
      <c r="S6" s="243"/>
    </row>
    <row r="7" spans="1:19" x14ac:dyDescent="0.2">
      <c r="A7" s="381"/>
      <c r="B7" s="381"/>
      <c r="C7" s="408"/>
      <c r="D7" s="381"/>
      <c r="E7" s="381"/>
      <c r="F7" s="381"/>
      <c r="G7" s="381"/>
      <c r="H7" s="381"/>
      <c r="I7" s="381"/>
      <c r="J7" s="381"/>
      <c r="K7" s="381"/>
    </row>
    <row r="8" spans="1:19" x14ac:dyDescent="0.2">
      <c r="A8" s="381"/>
      <c r="B8" s="381"/>
      <c r="C8" s="408"/>
      <c r="D8" s="381"/>
      <c r="E8" s="381"/>
      <c r="F8" s="381"/>
      <c r="G8" s="381"/>
      <c r="H8" s="381"/>
      <c r="I8" s="381"/>
      <c r="J8" s="381"/>
      <c r="K8" s="381"/>
    </row>
    <row r="9" spans="1:19" x14ac:dyDescent="0.2">
      <c r="A9" s="381"/>
      <c r="B9" s="381"/>
      <c r="C9" s="408"/>
      <c r="D9" s="381"/>
      <c r="E9" s="381"/>
      <c r="F9" s="381"/>
      <c r="G9" s="381"/>
      <c r="H9" s="381"/>
      <c r="I9" s="381"/>
      <c r="J9" s="381"/>
      <c r="K9" s="381"/>
    </row>
    <row r="10" spans="1:19" x14ac:dyDescent="0.2">
      <c r="A10" s="381"/>
      <c r="B10" s="381"/>
      <c r="C10" s="408"/>
      <c r="D10" s="381"/>
      <c r="E10" s="381"/>
      <c r="F10" s="381"/>
      <c r="G10" s="381"/>
      <c r="H10" s="381"/>
      <c r="I10" s="381"/>
      <c r="J10" s="381"/>
      <c r="K10" s="381"/>
    </row>
    <row r="11" spans="1:19" x14ac:dyDescent="0.2">
      <c r="A11" s="381"/>
      <c r="B11" s="381"/>
      <c r="C11" s="408"/>
      <c r="D11" s="381"/>
      <c r="E11" s="381"/>
      <c r="F11" s="381"/>
      <c r="G11" s="381"/>
      <c r="H11" s="381"/>
      <c r="I11" s="381"/>
      <c r="J11" s="381"/>
      <c r="K11" s="381"/>
    </row>
    <row r="12" spans="1:19" x14ac:dyDescent="0.2">
      <c r="A12" s="381"/>
      <c r="B12" s="381"/>
      <c r="C12" s="408"/>
      <c r="D12" s="381"/>
      <c r="E12" s="381"/>
      <c r="F12" s="381"/>
      <c r="G12" s="381"/>
      <c r="H12" s="381"/>
      <c r="I12" s="381"/>
      <c r="J12" s="381"/>
      <c r="K12" s="381"/>
    </row>
    <row r="13" spans="1:19" x14ac:dyDescent="0.2">
      <c r="A13" s="381"/>
      <c r="B13" s="381"/>
      <c r="C13" s="408"/>
      <c r="D13" s="381"/>
      <c r="E13" s="381"/>
      <c r="F13" s="381"/>
      <c r="G13" s="381"/>
      <c r="H13" s="381"/>
      <c r="I13" s="381"/>
      <c r="J13" s="381"/>
      <c r="K13" s="381"/>
    </row>
    <row r="14" spans="1:19" x14ac:dyDescent="0.2">
      <c r="A14" s="381"/>
      <c r="B14" s="381"/>
      <c r="C14" s="408"/>
      <c r="D14" s="381"/>
      <c r="E14" s="381"/>
      <c r="F14" s="381"/>
      <c r="G14" s="381"/>
      <c r="H14" s="381"/>
      <c r="I14" s="381"/>
      <c r="J14" s="381"/>
      <c r="K14" s="381"/>
    </row>
    <row r="15" spans="1:19" x14ac:dyDescent="0.2">
      <c r="A15" s="381"/>
      <c r="B15" s="381"/>
      <c r="C15" s="408"/>
      <c r="D15" s="381"/>
      <c r="E15" s="381"/>
      <c r="F15" s="381"/>
      <c r="G15" s="381"/>
      <c r="H15" s="381"/>
      <c r="I15" s="381"/>
      <c r="J15" s="381"/>
      <c r="K15" s="381"/>
    </row>
    <row r="16" spans="1:19" x14ac:dyDescent="0.2">
      <c r="A16" s="381"/>
      <c r="B16" s="381"/>
      <c r="C16" s="408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408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408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408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408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408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408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408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408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A25" s="381"/>
      <c r="B25" s="381"/>
      <c r="C25" s="408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"/>
      <c r="C26" s="239" t="s">
        <v>511</v>
      </c>
    </row>
    <row r="27" spans="1:11" ht="38.25" x14ac:dyDescent="0.2">
      <c r="B27" s="3"/>
      <c r="C27" s="552" t="s">
        <v>512</v>
      </c>
      <c r="D27" s="553" t="s">
        <v>581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2008</v>
      </c>
      <c r="C29" s="15"/>
      <c r="D29" s="6">
        <f t="shared" ref="D29:D42" si="0">AVERAGE($C$30:$C$39)</f>
        <v>2.3276546917800003</v>
      </c>
    </row>
    <row r="30" spans="1:11" x14ac:dyDescent="0.2">
      <c r="B30">
        <v>2009</v>
      </c>
      <c r="C30" s="29">
        <v>3.7770274081999999</v>
      </c>
      <c r="D30" s="6">
        <f t="shared" si="0"/>
        <v>2.3276546917800003</v>
      </c>
    </row>
    <row r="31" spans="1:11" x14ac:dyDescent="0.2">
      <c r="B31">
        <v>2010</v>
      </c>
      <c r="C31" s="29">
        <v>3.9780037397000001</v>
      </c>
      <c r="D31" s="6">
        <f t="shared" si="0"/>
        <v>2.3276546917800003</v>
      </c>
    </row>
    <row r="32" spans="1:11" x14ac:dyDescent="0.2">
      <c r="B32">
        <v>2011</v>
      </c>
      <c r="C32" s="29">
        <v>3.0469274137000002</v>
      </c>
      <c r="D32" s="6">
        <f t="shared" si="0"/>
        <v>2.3276546917800003</v>
      </c>
    </row>
    <row r="33" spans="2:4" x14ac:dyDescent="0.2">
      <c r="B33">
        <v>2012</v>
      </c>
      <c r="C33" s="29">
        <v>2.1223238769999999</v>
      </c>
      <c r="D33" s="6">
        <f t="shared" si="0"/>
        <v>2.3276546917800003</v>
      </c>
    </row>
    <row r="34" spans="2:4" x14ac:dyDescent="0.2">
      <c r="B34">
        <v>2013</v>
      </c>
      <c r="C34" s="29">
        <v>2.1556190247</v>
      </c>
      <c r="D34" s="6">
        <f t="shared" si="0"/>
        <v>2.3276546917800003</v>
      </c>
    </row>
    <row r="35" spans="2:4" x14ac:dyDescent="0.2">
      <c r="B35">
        <v>2014</v>
      </c>
      <c r="C35" s="29">
        <v>2.0735442219000002</v>
      </c>
      <c r="D35" s="6">
        <f t="shared" si="0"/>
        <v>2.3276546917800003</v>
      </c>
    </row>
    <row r="36" spans="2:4" x14ac:dyDescent="0.2">
      <c r="B36">
        <v>2015</v>
      </c>
      <c r="C36" s="29">
        <v>1.4591209178</v>
      </c>
      <c r="D36" s="6">
        <f t="shared" si="0"/>
        <v>2.3276546917800003</v>
      </c>
    </row>
    <row r="37" spans="2:4" x14ac:dyDescent="0.2">
      <c r="B37">
        <v>2016</v>
      </c>
      <c r="C37" s="29">
        <v>1.1467601284</v>
      </c>
      <c r="D37" s="6">
        <f t="shared" si="0"/>
        <v>2.3276546917800003</v>
      </c>
    </row>
    <row r="38" spans="2:4" x14ac:dyDescent="0.2">
      <c r="B38">
        <v>2017</v>
      </c>
      <c r="C38" s="29">
        <v>2.0330684932</v>
      </c>
      <c r="D38" s="6">
        <f t="shared" si="0"/>
        <v>2.3276546917800003</v>
      </c>
    </row>
    <row r="39" spans="2:4" x14ac:dyDescent="0.2">
      <c r="B39">
        <v>2018</v>
      </c>
      <c r="C39" s="29">
        <v>1.4841516932000001</v>
      </c>
      <c r="D39" s="6">
        <f t="shared" si="0"/>
        <v>2.3276546917800003</v>
      </c>
    </row>
    <row r="40" spans="2:4" x14ac:dyDescent="0.2">
      <c r="B40">
        <v>2019</v>
      </c>
      <c r="C40" s="29">
        <v>1.9251506849</v>
      </c>
      <c r="D40" s="6">
        <f t="shared" si="0"/>
        <v>2.3276546917800003</v>
      </c>
    </row>
    <row r="41" spans="2:4" x14ac:dyDescent="0.2">
      <c r="B41">
        <v>2020</v>
      </c>
      <c r="C41" s="29">
        <v>2.1209836065999998</v>
      </c>
      <c r="D41" s="6">
        <f t="shared" si="0"/>
        <v>2.3276546917800003</v>
      </c>
    </row>
    <row r="42" spans="2:4" x14ac:dyDescent="0.2">
      <c r="B42" s="9">
        <f>B41+1</f>
        <v>2021</v>
      </c>
      <c r="C42" s="67"/>
      <c r="D42" s="66">
        <f t="shared" si="0"/>
        <v>2.3276546917800003</v>
      </c>
    </row>
    <row r="43" spans="2:4" x14ac:dyDescent="0.2">
      <c r="B43" s="367" t="s">
        <v>551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2009-2018 average (2.3 million barrels per day).</v>
      </c>
      <c r="C44"/>
    </row>
    <row r="45" spans="2:4" x14ac:dyDescent="0.2">
      <c r="C45"/>
    </row>
    <row r="46" spans="2:4" x14ac:dyDescent="0.2">
      <c r="B46" s="5"/>
      <c r="C46" s="90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7"/>
    </row>
    <row r="2" spans="1:17" ht="15.75" x14ac:dyDescent="0.25">
      <c r="A2" s="44" t="s">
        <v>549</v>
      </c>
    </row>
    <row r="3" spans="1:17" x14ac:dyDescent="0.2">
      <c r="A3" s="22" t="s">
        <v>16</v>
      </c>
      <c r="L3" s="30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42" t="s">
        <v>378</v>
      </c>
      <c r="Q6" s="243" t="s">
        <v>379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77" t="s">
        <v>195</v>
      </c>
      <c r="C25" s="578"/>
      <c r="D25" s="578"/>
      <c r="E25" s="578"/>
    </row>
    <row r="26" spans="1:11" x14ac:dyDescent="0.2">
      <c r="B26" s="578"/>
      <c r="C26" s="578"/>
      <c r="D26" s="578"/>
      <c r="E26" s="578"/>
    </row>
    <row r="27" spans="1:11" x14ac:dyDescent="0.2">
      <c r="A27" s="3"/>
      <c r="B27" s="74" t="s">
        <v>513</v>
      </c>
      <c r="C27" s="576" t="s">
        <v>582</v>
      </c>
      <c r="D27" s="576"/>
      <c r="E27" s="576"/>
    </row>
    <row r="28" spans="1:11" x14ac:dyDescent="0.2">
      <c r="A28" s="5"/>
      <c r="B28" s="75" t="s">
        <v>514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41640</v>
      </c>
      <c r="B29" s="12">
        <v>54.910057258000002</v>
      </c>
      <c r="C29" s="43">
        <f>+MIN($B$29,$B$41,$B$53,$B$65,$B$77)</f>
        <v>54.910057258000002</v>
      </c>
      <c r="D29" s="43">
        <f>+MAX($B$29,$B$41,$B$53,$B$65,$B$77)</f>
        <v>65.521324336000006</v>
      </c>
      <c r="E29" s="17">
        <f t="shared" ref="E29:E92" si="0">D29-C29</f>
        <v>10.611267078000004</v>
      </c>
      <c r="G29" s="43"/>
      <c r="H29" s="17"/>
    </row>
    <row r="30" spans="1:11" x14ac:dyDescent="0.2">
      <c r="A30" s="1">
        <v>41671</v>
      </c>
      <c r="B30" s="12">
        <v>56.421352777000003</v>
      </c>
      <c r="C30" s="43">
        <f>+MIN($B$30,$B$42,$B$54,$B$66,$B$78)</f>
        <v>56.421352777000003</v>
      </c>
      <c r="D30" s="43">
        <f>+MAX($B$30,$B$42,$B$54,$B$66,$B$78)</f>
        <v>64.431838644999999</v>
      </c>
      <c r="E30" s="17">
        <f t="shared" si="0"/>
        <v>8.0104858679999964</v>
      </c>
      <c r="G30" s="43"/>
      <c r="H30" s="17"/>
    </row>
    <row r="31" spans="1:11" x14ac:dyDescent="0.2">
      <c r="A31" s="1">
        <v>41699</v>
      </c>
      <c r="B31" s="12">
        <v>56.991174751999999</v>
      </c>
      <c r="C31" s="43">
        <f>+MIN($B$31,$B$43,$B$55,$B$67,$B$79)</f>
        <v>56.991174751999999</v>
      </c>
      <c r="D31" s="43">
        <f>+MAX($B$31,$B$43,$B$55,$B$67,$B$79)</f>
        <v>66.104697998000006</v>
      </c>
      <c r="E31" s="17">
        <f t="shared" si="0"/>
        <v>9.1135232460000068</v>
      </c>
      <c r="G31" s="43"/>
      <c r="H31" s="17"/>
    </row>
    <row r="32" spans="1:11" x14ac:dyDescent="0.2">
      <c r="A32" s="1">
        <v>41730</v>
      </c>
      <c r="B32" s="12">
        <v>58.236890977000002</v>
      </c>
      <c r="C32" s="43">
        <f>+MIN($B$32,$B$44,$B$56,$B$68,$B$80)</f>
        <v>58.236890977000002</v>
      </c>
      <c r="D32" s="43">
        <f>+MAX($B$32,$B$44,$B$56,$B$68,$B$80)</f>
        <v>66.731948107999997</v>
      </c>
      <c r="E32" s="17">
        <f t="shared" si="0"/>
        <v>8.4950571309999958</v>
      </c>
      <c r="G32" s="43"/>
      <c r="H32" s="17"/>
    </row>
    <row r="33" spans="1:8" x14ac:dyDescent="0.2">
      <c r="A33" s="1">
        <v>41760</v>
      </c>
      <c r="B33" s="12">
        <v>58.672855822000002</v>
      </c>
      <c r="C33" s="43">
        <f>+MIN($B$33,$B$45,$B$57,$B$69,$B$81)</f>
        <v>58.672855822000002</v>
      </c>
      <c r="D33" s="43">
        <f>+MAX($B$33,$B$45,$B$57,$B$69,$B$81)</f>
        <v>65.764740227000004</v>
      </c>
      <c r="E33" s="17">
        <f t="shared" si="0"/>
        <v>7.0918844050000018</v>
      </c>
      <c r="G33" s="43"/>
      <c r="H33" s="17"/>
    </row>
    <row r="34" spans="1:8" x14ac:dyDescent="0.2">
      <c r="A34" s="1">
        <v>41791</v>
      </c>
      <c r="B34" s="12">
        <v>57.170212972000002</v>
      </c>
      <c r="C34" s="43">
        <f>+MIN($B$34,$B$46,$B$58,$B$70,$B$82)</f>
        <v>57.170212972000002</v>
      </c>
      <c r="D34" s="43">
        <f>+MAX($B$34,$B$46,$B$58,$B$70,$B$82)</f>
        <v>65.878225997000001</v>
      </c>
      <c r="E34" s="17">
        <f t="shared" si="0"/>
        <v>8.7080130249999996</v>
      </c>
      <c r="G34" s="43"/>
      <c r="H34" s="17"/>
    </row>
    <row r="35" spans="1:8" x14ac:dyDescent="0.2">
      <c r="A35" s="1">
        <v>41821</v>
      </c>
      <c r="B35" s="12">
        <v>58.149670939000004</v>
      </c>
      <c r="C35" s="43">
        <f>+MIN($B$35,$B$47,$B$59,$B$71,$B$83)</f>
        <v>58.005913514</v>
      </c>
      <c r="D35" s="43">
        <f>+MAX($B$35,$B$47,$B$59,$B$71,$B$83)</f>
        <v>64.809928244000005</v>
      </c>
      <c r="E35" s="17">
        <f t="shared" si="0"/>
        <v>6.8040147300000058</v>
      </c>
      <c r="G35" s="43"/>
      <c r="H35" s="17"/>
    </row>
    <row r="36" spans="1:8" x14ac:dyDescent="0.2">
      <c r="A36" s="1">
        <v>41852</v>
      </c>
      <c r="B36" s="12">
        <v>58.803082961000001</v>
      </c>
      <c r="C36" s="43">
        <f>+MIN($B$36,$B$48,$B$60,$B$72,$B$84)</f>
        <v>58.803082961000001</v>
      </c>
      <c r="D36" s="43">
        <f>+MAX($B$36,$B$48,$B$60,$B$72,$B$84)</f>
        <v>65.735935603000001</v>
      </c>
      <c r="E36" s="17">
        <f t="shared" si="0"/>
        <v>6.9328526420000003</v>
      </c>
      <c r="G36" s="43"/>
      <c r="H36" s="17"/>
    </row>
    <row r="37" spans="1:8" x14ac:dyDescent="0.2">
      <c r="A37" s="1">
        <v>41883</v>
      </c>
      <c r="B37" s="12">
        <v>58.343067267000002</v>
      </c>
      <c r="C37" s="43">
        <f>+MIN($B$37,$B$49,$B$61,$B$73,$B$85)</f>
        <v>58.343067267000002</v>
      </c>
      <c r="D37" s="43">
        <f>+MAX($B$37,$B$49,$B$61,$B$73,$B$85)</f>
        <v>65.913942517999999</v>
      </c>
      <c r="E37" s="17">
        <f t="shared" si="0"/>
        <v>7.5708752509999968</v>
      </c>
      <c r="G37" s="43"/>
      <c r="H37" s="17"/>
    </row>
    <row r="38" spans="1:8" x14ac:dyDescent="0.2">
      <c r="A38" s="1">
        <v>41913</v>
      </c>
      <c r="B38" s="12">
        <v>59.016088324999998</v>
      </c>
      <c r="C38" s="43">
        <f>+MIN($B$38,$B$50,$B$62,$B$74,$B$86)</f>
        <v>59.016088324999998</v>
      </c>
      <c r="D38" s="43">
        <f>+MAX($B$38,$B$50,$B$62,$B$74,$B$86)</f>
        <v>64.866726669000002</v>
      </c>
      <c r="E38" s="17">
        <f t="shared" si="0"/>
        <v>5.8506383440000036</v>
      </c>
      <c r="G38" s="43"/>
      <c r="H38" s="17"/>
    </row>
    <row r="39" spans="1:8" x14ac:dyDescent="0.2">
      <c r="A39" s="1">
        <v>41944</v>
      </c>
      <c r="B39" s="12">
        <v>57.263354524</v>
      </c>
      <c r="C39" s="43">
        <f>+MIN($B$39,$B$51,$B$63,$B$75,$B$87)</f>
        <v>57.263354524</v>
      </c>
      <c r="D39" s="43">
        <f>+MAX($B$39,$B$51,$B$63,$B$75,$B$87)</f>
        <v>63.169352680000003</v>
      </c>
      <c r="E39" s="17">
        <f t="shared" si="0"/>
        <v>5.9059981560000026</v>
      </c>
      <c r="G39" s="43"/>
      <c r="H39" s="17"/>
    </row>
    <row r="40" spans="1:8" x14ac:dyDescent="0.2">
      <c r="A40" s="1">
        <v>41974</v>
      </c>
      <c r="B40" s="12">
        <v>58.839480100999999</v>
      </c>
      <c r="C40" s="43">
        <f>+MIN($B$40,$B$52,$B$64,$B$76,$B$88)</f>
        <v>58.839480100999999</v>
      </c>
      <c r="D40" s="43">
        <f>+MAX($B$40,$B$52,$B$64,$B$76,$B$88)</f>
        <v>65.374744898000003</v>
      </c>
      <c r="E40" s="17">
        <f t="shared" si="0"/>
        <v>6.5352647970000035</v>
      </c>
      <c r="G40" s="43"/>
      <c r="H40" s="17"/>
    </row>
    <row r="41" spans="1:8" x14ac:dyDescent="0.2">
      <c r="A41" s="1">
        <v>42005</v>
      </c>
      <c r="B41" s="12">
        <v>56.935404536</v>
      </c>
      <c r="C41" s="43">
        <f>+MIN($B$29,$B$41,$B$53,$B$65,$B$77)</f>
        <v>54.910057258000002</v>
      </c>
      <c r="D41" s="43">
        <f>+MAX($B$29,$B$41,$B$53,$B$65,$B$77)</f>
        <v>65.521324336000006</v>
      </c>
      <c r="E41" s="17">
        <f t="shared" si="0"/>
        <v>10.611267078000004</v>
      </c>
      <c r="G41" s="43"/>
      <c r="H41" s="17"/>
    </row>
    <row r="42" spans="1:8" x14ac:dyDescent="0.2">
      <c r="A42" s="1">
        <v>42036</v>
      </c>
      <c r="B42" s="12">
        <v>58.801419068000001</v>
      </c>
      <c r="C42" s="43">
        <f>+MIN($B$30,$B$42,$B$54,$B$66,$B$78)</f>
        <v>56.421352777000003</v>
      </c>
      <c r="D42" s="43">
        <f>+MAX($B$30,$B$42,$B$54,$B$66,$B$78)</f>
        <v>64.431838644999999</v>
      </c>
      <c r="E42" s="17">
        <f t="shared" si="0"/>
        <v>8.0104858679999964</v>
      </c>
      <c r="G42" s="43"/>
      <c r="H42" s="17"/>
    </row>
    <row r="43" spans="1:8" x14ac:dyDescent="0.2">
      <c r="A43" s="1">
        <v>42064</v>
      </c>
      <c r="B43" s="12">
        <v>60.542615564000002</v>
      </c>
      <c r="C43" s="43">
        <f>+MIN($B$31,$B$43,$B$55,$B$67,$B$79)</f>
        <v>56.991174751999999</v>
      </c>
      <c r="D43" s="43">
        <f>+MAX($B$31,$B$43,$B$55,$B$67,$B$79)</f>
        <v>66.104697998000006</v>
      </c>
      <c r="E43" s="17">
        <f t="shared" si="0"/>
        <v>9.1135232460000068</v>
      </c>
      <c r="G43" s="43"/>
      <c r="H43" s="17"/>
    </row>
    <row r="44" spans="1:8" x14ac:dyDescent="0.2">
      <c r="A44" s="1">
        <v>42095</v>
      </c>
      <c r="B44" s="12">
        <v>62.795401091000002</v>
      </c>
      <c r="C44" s="43">
        <f>+MIN($B$32,$B$44,$B$56,$B$68,$B$80)</f>
        <v>58.236890977000002</v>
      </c>
      <c r="D44" s="43">
        <f>+MAX($B$32,$B$44,$B$56,$B$68,$B$80)</f>
        <v>66.731948107999997</v>
      </c>
      <c r="E44" s="17">
        <f t="shared" si="0"/>
        <v>8.4950571309999958</v>
      </c>
      <c r="G44" s="43"/>
      <c r="H44" s="17"/>
    </row>
    <row r="45" spans="1:8" x14ac:dyDescent="0.2">
      <c r="A45" s="1">
        <v>42125</v>
      </c>
      <c r="B45" s="12">
        <v>61.727746670999998</v>
      </c>
      <c r="C45" s="43">
        <f>+MIN($B$33,$B$45,$B$57,$B$69,$B$81)</f>
        <v>58.672855822000002</v>
      </c>
      <c r="D45" s="43">
        <f>+MAX($B$33,$B$45,$B$57,$B$69,$B$81)</f>
        <v>65.764740227000004</v>
      </c>
      <c r="E45" s="17">
        <f t="shared" si="0"/>
        <v>7.0918844050000018</v>
      </c>
      <c r="G45" s="43"/>
      <c r="H45" s="17"/>
    </row>
    <row r="46" spans="1:8" x14ac:dyDescent="0.2">
      <c r="A46" s="1">
        <v>42156</v>
      </c>
      <c r="B46" s="12">
        <v>60.677446367999998</v>
      </c>
      <c r="C46" s="43">
        <f>+MIN($B$34,$B$46,$B$58,$B$70,$B$82)</f>
        <v>57.170212972000002</v>
      </c>
      <c r="D46" s="43">
        <f>+MAX($B$34,$B$46,$B$58,$B$70,$B$82)</f>
        <v>65.878225997000001</v>
      </c>
      <c r="E46" s="17">
        <f t="shared" si="0"/>
        <v>8.7080130249999996</v>
      </c>
      <c r="G46" s="43"/>
      <c r="H46" s="17"/>
    </row>
    <row r="47" spans="1:8" x14ac:dyDescent="0.2">
      <c r="A47" s="1">
        <v>42186</v>
      </c>
      <c r="B47" s="12">
        <v>61.148933823999997</v>
      </c>
      <c r="C47" s="43">
        <f>+MIN($B$35,$B$47,$B$59,$B$71,$B$83)</f>
        <v>58.005913514</v>
      </c>
      <c r="D47" s="43">
        <f>+MAX($B$35,$B$47,$B$59,$B$71,$B$83)</f>
        <v>64.809928244000005</v>
      </c>
      <c r="E47" s="17">
        <f t="shared" si="0"/>
        <v>6.8040147300000058</v>
      </c>
      <c r="G47" s="43"/>
      <c r="H47" s="17"/>
    </row>
    <row r="48" spans="1:8" x14ac:dyDescent="0.2">
      <c r="A48" s="1">
        <v>42217</v>
      </c>
      <c r="B48" s="12">
        <v>62.685160662999998</v>
      </c>
      <c r="C48" s="43">
        <f>+MIN($B$36,$B$48,$B$60,$B$72,$B$84)</f>
        <v>58.803082961000001</v>
      </c>
      <c r="D48" s="43">
        <f>+MAX($B$36,$B$48,$B$60,$B$72,$B$84)</f>
        <v>65.735935603000001</v>
      </c>
      <c r="E48" s="17">
        <f t="shared" si="0"/>
        <v>6.9328526420000003</v>
      </c>
      <c r="G48" s="43"/>
      <c r="H48" s="17"/>
    </row>
    <row r="49" spans="1:8" x14ac:dyDescent="0.2">
      <c r="A49" s="1">
        <v>42248</v>
      </c>
      <c r="B49" s="12">
        <v>63.409026162000004</v>
      </c>
      <c r="C49" s="43">
        <f>+MIN($B$37,$B$49,$B$61,$B$73,$B$85)</f>
        <v>58.343067267000002</v>
      </c>
      <c r="D49" s="43">
        <f>+MAX($B$37,$B$49,$B$61,$B$73,$B$85)</f>
        <v>65.913942517999999</v>
      </c>
      <c r="E49" s="17">
        <f t="shared" si="0"/>
        <v>7.5708752509999968</v>
      </c>
      <c r="G49" s="43"/>
      <c r="H49" s="17"/>
    </row>
    <row r="50" spans="1:8" x14ac:dyDescent="0.2">
      <c r="A50" s="1">
        <v>42278</v>
      </c>
      <c r="B50" s="12">
        <v>64.258769246</v>
      </c>
      <c r="C50" s="43">
        <f>+MIN($B$38,$B$50,$B$62,$B$74,$B$86)</f>
        <v>59.016088324999998</v>
      </c>
      <c r="D50" s="43">
        <f>+MAX($B$38,$B$50,$B$62,$B$74,$B$86)</f>
        <v>64.866726669000002</v>
      </c>
      <c r="E50" s="17">
        <f t="shared" si="0"/>
        <v>5.8506383440000036</v>
      </c>
      <c r="G50" s="43"/>
      <c r="H50" s="17"/>
    </row>
    <row r="51" spans="1:8" x14ac:dyDescent="0.2">
      <c r="A51" s="1">
        <v>42309</v>
      </c>
      <c r="B51" s="12">
        <v>62.413316565999999</v>
      </c>
      <c r="C51" s="43">
        <f>+MIN($B$39,$B$51,$B$63,$B$75,$B$87)</f>
        <v>57.263354524</v>
      </c>
      <c r="D51" s="43">
        <f>+MAX($B$39,$B$51,$B$63,$B$75,$B$87)</f>
        <v>63.169352680000003</v>
      </c>
      <c r="E51" s="17">
        <f t="shared" si="0"/>
        <v>5.9059981560000026</v>
      </c>
      <c r="G51" s="43"/>
      <c r="H51" s="17"/>
    </row>
    <row r="52" spans="1:8" x14ac:dyDescent="0.2">
      <c r="A52" s="1">
        <v>42339</v>
      </c>
      <c r="B52" s="12">
        <v>65.374744898000003</v>
      </c>
      <c r="C52" s="43">
        <f>+MIN($B$40,$B$52,$B$64,$B$76,$B$88)</f>
        <v>58.839480100999999</v>
      </c>
      <c r="D52" s="43">
        <f>+MAX($B$40,$B$52,$B$64,$B$76,$B$88)</f>
        <v>65.374744898000003</v>
      </c>
      <c r="E52" s="17">
        <f t="shared" si="0"/>
        <v>6.5352647970000035</v>
      </c>
      <c r="G52" s="43"/>
      <c r="H52" s="17"/>
    </row>
    <row r="53" spans="1:8" x14ac:dyDescent="0.2">
      <c r="A53" s="1">
        <v>42370</v>
      </c>
      <c r="B53" s="12">
        <v>63.519062712</v>
      </c>
      <c r="C53" s="43">
        <f>+MIN($B$29,$B$41,$B$53,$B$65,$B$77)</f>
        <v>54.910057258000002</v>
      </c>
      <c r="D53" s="43">
        <f>+MAX($B$29,$B$41,$B$53,$B$65,$B$77)</f>
        <v>65.521324336000006</v>
      </c>
      <c r="E53" s="17">
        <f t="shared" si="0"/>
        <v>10.611267078000004</v>
      </c>
      <c r="G53" s="43"/>
      <c r="H53" s="17"/>
    </row>
    <row r="54" spans="1:8" x14ac:dyDescent="0.2">
      <c r="A54" s="1">
        <v>42401</v>
      </c>
      <c r="B54" s="12">
        <v>64.431838644999999</v>
      </c>
      <c r="C54" s="43">
        <f>+MIN($B$30,$B$42,$B$54,$B$66,$B$78)</f>
        <v>56.421352777000003</v>
      </c>
      <c r="D54" s="43">
        <f>+MAX($B$30,$B$42,$B$54,$B$66,$B$78)</f>
        <v>64.431838644999999</v>
      </c>
      <c r="E54" s="17">
        <f t="shared" si="0"/>
        <v>8.0104858679999964</v>
      </c>
      <c r="G54" s="43"/>
      <c r="H54" s="17"/>
    </row>
    <row r="55" spans="1:8" x14ac:dyDescent="0.2">
      <c r="A55" s="1">
        <v>42430</v>
      </c>
      <c r="B55" s="12">
        <v>65.550247264000006</v>
      </c>
      <c r="C55" s="43">
        <f>+MIN($B$31,$B$43,$B$55,$B$67,$B$79)</f>
        <v>56.991174751999999</v>
      </c>
      <c r="D55" s="43">
        <f>+MAX($B$31,$B$43,$B$55,$B$67,$B$79)</f>
        <v>66.104697998000006</v>
      </c>
      <c r="E55" s="17">
        <f t="shared" si="0"/>
        <v>9.1135232460000068</v>
      </c>
      <c r="G55" s="43"/>
      <c r="H55" s="17"/>
    </row>
    <row r="56" spans="1:8" x14ac:dyDescent="0.2">
      <c r="A56" s="1">
        <v>42461</v>
      </c>
      <c r="B56" s="12">
        <v>66.731948107999997</v>
      </c>
      <c r="C56" s="43">
        <f>+MIN($B$32,$B$44,$B$56,$B$68,$B$80)</f>
        <v>58.236890977000002</v>
      </c>
      <c r="D56" s="43">
        <f>+MAX($B$32,$B$44,$B$56,$B$68,$B$80)</f>
        <v>66.731948107999997</v>
      </c>
      <c r="E56" s="17">
        <f t="shared" si="0"/>
        <v>8.4950571309999958</v>
      </c>
      <c r="G56" s="43"/>
      <c r="H56" s="17"/>
    </row>
    <row r="57" spans="1:8" x14ac:dyDescent="0.2">
      <c r="A57" s="1">
        <v>42491</v>
      </c>
      <c r="B57" s="12">
        <v>65.764740227000004</v>
      </c>
      <c r="C57" s="43">
        <f>+MIN($B$33,$B$45,$B$57,$B$69,$B$81)</f>
        <v>58.672855822000002</v>
      </c>
      <c r="D57" s="43">
        <f>+MAX($B$33,$B$45,$B$57,$B$69,$B$81)</f>
        <v>65.764740227000004</v>
      </c>
      <c r="E57" s="17">
        <f t="shared" si="0"/>
        <v>7.0918844050000018</v>
      </c>
      <c r="G57" s="43"/>
      <c r="H57" s="17"/>
    </row>
    <row r="58" spans="1:8" x14ac:dyDescent="0.2">
      <c r="A58" s="1">
        <v>42522</v>
      </c>
      <c r="B58" s="12">
        <v>65.878225997000001</v>
      </c>
      <c r="C58" s="43">
        <f>+MIN($B$34,$B$46,$B$58,$B$70,$B$82)</f>
        <v>57.170212972000002</v>
      </c>
      <c r="D58" s="43">
        <f>+MAX($B$34,$B$46,$B$58,$B$70,$B$82)</f>
        <v>65.878225997000001</v>
      </c>
      <c r="E58" s="17">
        <f t="shared" si="0"/>
        <v>8.7080130249999996</v>
      </c>
      <c r="G58" s="43"/>
      <c r="H58" s="17"/>
    </row>
    <row r="59" spans="1:8" x14ac:dyDescent="0.2">
      <c r="A59" s="1">
        <v>42552</v>
      </c>
      <c r="B59" s="12">
        <v>64.809928244000005</v>
      </c>
      <c r="C59" s="43">
        <f>+MIN($B$35,$B$47,$B$59,$B$71,$B$83)</f>
        <v>58.005913514</v>
      </c>
      <c r="D59" s="43">
        <f>+MAX($B$35,$B$47,$B$59,$B$71,$B$83)</f>
        <v>64.809928244000005</v>
      </c>
      <c r="E59" s="17">
        <f t="shared" si="0"/>
        <v>6.8040147300000058</v>
      </c>
      <c r="G59" s="43"/>
      <c r="H59" s="17"/>
    </row>
    <row r="60" spans="1:8" x14ac:dyDescent="0.2">
      <c r="A60" s="1">
        <v>42583</v>
      </c>
      <c r="B60" s="12">
        <v>65.735935603000001</v>
      </c>
      <c r="C60" s="43">
        <f>+MIN($B$36,$B$48,$B$60,$B$72,$B$84)</f>
        <v>58.803082961000001</v>
      </c>
      <c r="D60" s="43">
        <f>+MAX($B$36,$B$48,$B$60,$B$72,$B$84)</f>
        <v>65.735935603000001</v>
      </c>
      <c r="E60" s="17">
        <f t="shared" si="0"/>
        <v>6.9328526420000003</v>
      </c>
      <c r="G60" s="43"/>
      <c r="H60" s="17"/>
    </row>
    <row r="61" spans="1:8" x14ac:dyDescent="0.2">
      <c r="A61" s="1">
        <v>42614</v>
      </c>
      <c r="B61" s="12">
        <v>65.913942517999999</v>
      </c>
      <c r="C61" s="43">
        <f>+MIN($B$37,$B$49,$B$61,$B$73,$B$85)</f>
        <v>58.343067267000002</v>
      </c>
      <c r="D61" s="43">
        <f>+MAX($B$37,$B$49,$B$61,$B$73,$B$85)</f>
        <v>65.913942517999999</v>
      </c>
      <c r="E61" s="17">
        <f t="shared" si="0"/>
        <v>7.5708752509999968</v>
      </c>
      <c r="G61" s="43"/>
      <c r="H61" s="17"/>
    </row>
    <row r="62" spans="1:8" x14ac:dyDescent="0.2">
      <c r="A62" s="1">
        <v>42644</v>
      </c>
      <c r="B62" s="12">
        <v>64.866726669000002</v>
      </c>
      <c r="C62" s="43">
        <f>+MIN($B$38,$B$50,$B$62,$B$74,$B$86)</f>
        <v>59.016088324999998</v>
      </c>
      <c r="D62" s="43">
        <f>+MAX($B$38,$B$50,$B$62,$B$74,$B$86)</f>
        <v>64.866726669000002</v>
      </c>
      <c r="E62" s="17">
        <f t="shared" si="0"/>
        <v>5.8506383440000036</v>
      </c>
      <c r="G62" s="43"/>
      <c r="H62" s="17"/>
    </row>
    <row r="63" spans="1:8" x14ac:dyDescent="0.2">
      <c r="A63" s="1">
        <v>42675</v>
      </c>
      <c r="B63" s="12">
        <v>63.169352680000003</v>
      </c>
      <c r="C63" s="43">
        <f>+MIN($B$39,$B$51,$B$63,$B$75,$B$87)</f>
        <v>57.263354524</v>
      </c>
      <c r="D63" s="43">
        <f>+MAX($B$39,$B$51,$B$63,$B$75,$B$87)</f>
        <v>63.169352680000003</v>
      </c>
      <c r="E63" s="17">
        <f t="shared" si="0"/>
        <v>5.9059981560000026</v>
      </c>
      <c r="G63" s="43"/>
      <c r="H63" s="17"/>
    </row>
    <row r="64" spans="1:8" x14ac:dyDescent="0.2">
      <c r="A64" s="1">
        <v>42705</v>
      </c>
      <c r="B64" s="12">
        <v>65.338986145000007</v>
      </c>
      <c r="C64" s="43">
        <f>+MIN($B$40,$B$52,$B$64,$B$76,$B$88)</f>
        <v>58.839480100999999</v>
      </c>
      <c r="D64" s="43">
        <f>+MAX($B$40,$B$52,$B$64,$B$76,$B$88)</f>
        <v>65.374744898000003</v>
      </c>
      <c r="E64" s="17">
        <f t="shared" si="0"/>
        <v>6.5352647970000035</v>
      </c>
      <c r="G64" s="43"/>
      <c r="H64" s="17"/>
    </row>
    <row r="65" spans="1:8" x14ac:dyDescent="0.2">
      <c r="A65" s="1">
        <v>42736</v>
      </c>
      <c r="B65" s="12">
        <v>65.521324336000006</v>
      </c>
      <c r="C65" s="43">
        <f>+MIN($B$29,$B$41,$B$53,$B$65,$B$77)</f>
        <v>54.910057258000002</v>
      </c>
      <c r="D65" s="43">
        <f>+MAX($B$29,$B$41,$B$53,$B$65,$B$77)</f>
        <v>65.521324336000006</v>
      </c>
      <c r="E65" s="17">
        <f t="shared" si="0"/>
        <v>10.611267078000004</v>
      </c>
      <c r="G65" s="43"/>
      <c r="H65" s="17"/>
    </row>
    <row r="66" spans="1:8" x14ac:dyDescent="0.2">
      <c r="A66" s="1">
        <v>42767</v>
      </c>
      <c r="B66" s="12">
        <v>64.283323362000004</v>
      </c>
      <c r="C66" s="43">
        <f>+MIN($B$30,$B$42,$B$54,$B$66,$B$78)</f>
        <v>56.421352777000003</v>
      </c>
      <c r="D66" s="43">
        <f>+MAX($B$30,$B$42,$B$54,$B$66,$B$78)</f>
        <v>64.431838644999999</v>
      </c>
      <c r="E66" s="17">
        <f t="shared" si="0"/>
        <v>8.0104858679999964</v>
      </c>
      <c r="G66" s="43"/>
      <c r="H66" s="17"/>
    </row>
    <row r="67" spans="1:8" x14ac:dyDescent="0.2">
      <c r="A67" s="1">
        <v>42795</v>
      </c>
      <c r="B67" s="12">
        <v>66.104697998000006</v>
      </c>
      <c r="C67" s="43">
        <f>+MIN($B$31,$B$43,$B$55,$B$67,$B$79)</f>
        <v>56.991174751999999</v>
      </c>
      <c r="D67" s="43">
        <f>+MAX($B$31,$B$43,$B$55,$B$67,$B$79)</f>
        <v>66.104697998000006</v>
      </c>
      <c r="E67" s="17">
        <f t="shared" si="0"/>
        <v>9.1135232460000068</v>
      </c>
      <c r="G67" s="43"/>
      <c r="H67" s="17"/>
    </row>
    <row r="68" spans="1:8" x14ac:dyDescent="0.2">
      <c r="A68" s="1">
        <v>42826</v>
      </c>
      <c r="B68" s="12">
        <v>64.956640591999999</v>
      </c>
      <c r="C68" s="43">
        <f>+MIN($B$32,$B$44,$B$56,$B$68,$B$80)</f>
        <v>58.236890977000002</v>
      </c>
      <c r="D68" s="43">
        <f>+MAX($B$32,$B$44,$B$56,$B$68,$B$80)</f>
        <v>66.731948107999997</v>
      </c>
      <c r="E68" s="17">
        <f t="shared" si="0"/>
        <v>8.4950571309999958</v>
      </c>
      <c r="G68" s="43"/>
      <c r="H68" s="17"/>
    </row>
    <row r="69" spans="1:8" x14ac:dyDescent="0.2">
      <c r="A69" s="1">
        <v>42856</v>
      </c>
      <c r="B69" s="12">
        <v>63.681880866</v>
      </c>
      <c r="C69" s="43">
        <f>+MIN($B$33,$B$45,$B$57,$B$69,$B$81)</f>
        <v>58.672855822000002</v>
      </c>
      <c r="D69" s="43">
        <f>+MAX($B$33,$B$45,$B$57,$B$69,$B$81)</f>
        <v>65.764740227000004</v>
      </c>
      <c r="E69" s="17">
        <f t="shared" si="0"/>
        <v>7.0918844050000018</v>
      </c>
      <c r="G69" s="43"/>
      <c r="H69" s="17"/>
    </row>
    <row r="70" spans="1:8" x14ac:dyDescent="0.2">
      <c r="A70" s="1">
        <v>42887</v>
      </c>
      <c r="B70" s="12">
        <v>63.522092163000003</v>
      </c>
      <c r="C70" s="43">
        <f>+MIN($B$34,$B$46,$B$58,$B$70,$B$82)</f>
        <v>57.170212972000002</v>
      </c>
      <c r="D70" s="43">
        <f>+MAX($B$34,$B$46,$B$58,$B$70,$B$82)</f>
        <v>65.878225997000001</v>
      </c>
      <c r="E70" s="17">
        <f t="shared" si="0"/>
        <v>8.7080130249999996</v>
      </c>
      <c r="G70" s="43"/>
      <c r="H70" s="17"/>
    </row>
    <row r="71" spans="1:8" x14ac:dyDescent="0.2">
      <c r="A71" s="1">
        <v>42917</v>
      </c>
      <c r="B71" s="12">
        <v>63.325961835999998</v>
      </c>
      <c r="C71" s="43">
        <f>+MIN($B$35,$B$47,$B$59,$B$71,$B$83)</f>
        <v>58.005913514</v>
      </c>
      <c r="D71" s="43">
        <f>+MAX($B$35,$B$47,$B$59,$B$71,$B$83)</f>
        <v>64.809928244000005</v>
      </c>
      <c r="E71" s="17">
        <f t="shared" si="0"/>
        <v>6.8040147300000058</v>
      </c>
      <c r="G71" s="43"/>
      <c r="H71" s="17"/>
    </row>
    <row r="72" spans="1:8" x14ac:dyDescent="0.2">
      <c r="A72" s="1">
        <v>42948</v>
      </c>
      <c r="B72" s="12">
        <v>63.420002770000004</v>
      </c>
      <c r="C72" s="43">
        <f>+MIN($B$36,$B$48,$B$60,$B$72,$B$84)</f>
        <v>58.803082961000001</v>
      </c>
      <c r="D72" s="43">
        <f>+MAX($B$36,$B$48,$B$60,$B$72,$B$84)</f>
        <v>65.735935603000001</v>
      </c>
      <c r="E72" s="17">
        <f t="shared" si="0"/>
        <v>6.9328526420000003</v>
      </c>
      <c r="G72" s="43"/>
      <c r="H72" s="17"/>
    </row>
    <row r="73" spans="1:8" x14ac:dyDescent="0.2">
      <c r="A73" s="1">
        <v>42979</v>
      </c>
      <c r="B73" s="12">
        <v>62.873738932999998</v>
      </c>
      <c r="C73" s="43">
        <f>+MIN($B$37,$B$49,$B$61,$B$73,$B$85)</f>
        <v>58.343067267000002</v>
      </c>
      <c r="D73" s="43">
        <f>+MAX($B$37,$B$49,$B$61,$B$73,$B$85)</f>
        <v>65.913942517999999</v>
      </c>
      <c r="E73" s="17">
        <f t="shared" si="0"/>
        <v>7.5708752509999968</v>
      </c>
      <c r="G73" s="43"/>
      <c r="H73" s="17"/>
    </row>
    <row r="74" spans="1:8" x14ac:dyDescent="0.2">
      <c r="A74" s="1">
        <v>43009</v>
      </c>
      <c r="B74" s="12">
        <v>60.382139191</v>
      </c>
      <c r="C74" s="43">
        <f>+MIN($B$38,$B$50,$B$62,$B$74,$B$86)</f>
        <v>59.016088324999998</v>
      </c>
      <c r="D74" s="43">
        <f>+MAX($B$38,$B$50,$B$62,$B$74,$B$86)</f>
        <v>64.866726669000002</v>
      </c>
      <c r="E74" s="17">
        <f t="shared" si="0"/>
        <v>5.8506383440000036</v>
      </c>
      <c r="G74" s="43"/>
      <c r="H74" s="17"/>
    </row>
    <row r="75" spans="1:8" x14ac:dyDescent="0.2">
      <c r="A75" s="1">
        <v>43040</v>
      </c>
      <c r="B75" s="12">
        <v>60.105804130000003</v>
      </c>
      <c r="C75" s="43">
        <f>+MIN($B$39,$B$51,$B$63,$B$75,$B$87)</f>
        <v>57.263354524</v>
      </c>
      <c r="D75" s="43">
        <f>+MAX($B$39,$B$51,$B$63,$B$75,$B$87)</f>
        <v>63.169352680000003</v>
      </c>
      <c r="E75" s="17">
        <f t="shared" si="0"/>
        <v>5.9059981560000026</v>
      </c>
      <c r="G75" s="43"/>
      <c r="H75" s="17"/>
    </row>
    <row r="76" spans="1:8" x14ac:dyDescent="0.2">
      <c r="A76" s="1">
        <v>43070</v>
      </c>
      <c r="B76" s="12">
        <v>60.459274086999997</v>
      </c>
      <c r="C76" s="43">
        <f>+MIN($B$40,$B$52,$B$64,$B$76,$B$88)</f>
        <v>58.839480100999999</v>
      </c>
      <c r="D76" s="43">
        <f>+MAX($B$40,$B$52,$B$64,$B$76,$B$88)</f>
        <v>65.374744898000003</v>
      </c>
      <c r="E76" s="17">
        <f t="shared" si="0"/>
        <v>6.5352647970000035</v>
      </c>
      <c r="G76" s="43"/>
      <c r="H76" s="17"/>
    </row>
    <row r="77" spans="1:8" x14ac:dyDescent="0.2">
      <c r="A77" s="1">
        <v>43101</v>
      </c>
      <c r="B77" s="12">
        <v>59.711259437000002</v>
      </c>
      <c r="C77" s="43">
        <f>+MIN($B$29,$B$41,$B$53,$B$65,$B$77)</f>
        <v>54.910057258000002</v>
      </c>
      <c r="D77" s="43">
        <f>+MAX($B$29,$B$41,$B$53,$B$65,$B$77)</f>
        <v>65.521324336000006</v>
      </c>
      <c r="E77" s="17">
        <f t="shared" si="0"/>
        <v>10.611267078000004</v>
      </c>
      <c r="G77" s="43"/>
      <c r="H77" s="17"/>
    </row>
    <row r="78" spans="1:8" x14ac:dyDescent="0.2">
      <c r="A78" s="1">
        <v>43132</v>
      </c>
      <c r="B78" s="12">
        <v>59.456787333000001</v>
      </c>
      <c r="C78" s="43">
        <f>+MIN($B$30,$B$42,$B$54,$B$66,$B$78)</f>
        <v>56.421352777000003</v>
      </c>
      <c r="D78" s="43">
        <f>+MAX($B$30,$B$42,$B$54,$B$66,$B$78)</f>
        <v>64.431838644999999</v>
      </c>
      <c r="E78" s="17">
        <f t="shared" si="0"/>
        <v>8.0104858679999964</v>
      </c>
      <c r="G78" s="43"/>
      <c r="H78" s="17"/>
    </row>
    <row r="79" spans="1:8" x14ac:dyDescent="0.2">
      <c r="A79" s="1">
        <v>43160</v>
      </c>
      <c r="B79" s="12">
        <v>60.290818829999999</v>
      </c>
      <c r="C79" s="43">
        <f>+MIN($B$31,$B$43,$B$55,$B$67,$B$79)</f>
        <v>56.991174751999999</v>
      </c>
      <c r="D79" s="43">
        <f>+MAX($B$31,$B$43,$B$55,$B$67,$B$79)</f>
        <v>66.104697998000006</v>
      </c>
      <c r="E79" s="17">
        <f t="shared" si="0"/>
        <v>9.1135232460000068</v>
      </c>
      <c r="G79" s="43"/>
      <c r="H79" s="17"/>
    </row>
    <row r="80" spans="1:8" x14ac:dyDescent="0.2">
      <c r="A80" s="1">
        <v>43191</v>
      </c>
      <c r="B80" s="12">
        <v>59.907873762000001</v>
      </c>
      <c r="C80" s="43">
        <f>+MIN($B$32,$B$44,$B$56,$B$68,$B$80)</f>
        <v>58.236890977000002</v>
      </c>
      <c r="D80" s="43">
        <f>+MAX($B$32,$B$44,$B$56,$B$68,$B$80)</f>
        <v>66.731948107999997</v>
      </c>
      <c r="E80" s="17">
        <f t="shared" si="0"/>
        <v>8.4950571309999958</v>
      </c>
      <c r="G80" s="43"/>
      <c r="H80" s="17"/>
    </row>
    <row r="81" spans="1:8" x14ac:dyDescent="0.2">
      <c r="A81" s="1">
        <v>43221</v>
      </c>
      <c r="B81" s="12">
        <v>59.355832923000001</v>
      </c>
      <c r="C81" s="43">
        <f>+MIN($B$33,$B$45,$B$57,$B$69,$B$81)</f>
        <v>58.672855822000002</v>
      </c>
      <c r="D81" s="43">
        <f>+MAX($B$33,$B$45,$B$57,$B$69,$B$81)</f>
        <v>65.764740227000004</v>
      </c>
      <c r="E81" s="17">
        <f t="shared" si="0"/>
        <v>7.0918844050000018</v>
      </c>
      <c r="G81" s="43"/>
      <c r="H81" s="17"/>
    </row>
    <row r="82" spans="1:8" x14ac:dyDescent="0.2">
      <c r="A82" s="1">
        <v>43252</v>
      </c>
      <c r="B82" s="12">
        <v>58.370157071999998</v>
      </c>
      <c r="C82" s="43">
        <f>+MIN($B$34,$B$46,$B$58,$B$70,$B$82)</f>
        <v>57.170212972000002</v>
      </c>
      <c r="D82" s="43">
        <f>+MAX($B$34,$B$46,$B$58,$B$70,$B$82)</f>
        <v>65.878225997000001</v>
      </c>
      <c r="E82" s="17">
        <f t="shared" si="0"/>
        <v>8.7080130249999996</v>
      </c>
      <c r="G82" s="43"/>
      <c r="H82" s="17"/>
    </row>
    <row r="83" spans="1:8" x14ac:dyDescent="0.2">
      <c r="A83" s="1">
        <v>43282</v>
      </c>
      <c r="B83" s="12">
        <v>58.005913514</v>
      </c>
      <c r="C83" s="43">
        <f>+MIN($B$35,$B$47,$B$59,$B$71,$B$83)</f>
        <v>58.005913514</v>
      </c>
      <c r="D83" s="43">
        <f>+MAX($B$35,$B$47,$B$59,$B$71,$B$83)</f>
        <v>64.809928244000005</v>
      </c>
      <c r="E83" s="17">
        <f t="shared" si="0"/>
        <v>6.8040147300000058</v>
      </c>
      <c r="G83" s="43"/>
      <c r="H83" s="17"/>
    </row>
    <row r="84" spans="1:8" x14ac:dyDescent="0.2">
      <c r="A84" s="1">
        <v>43313</v>
      </c>
      <c r="B84" s="12">
        <v>60.831450724</v>
      </c>
      <c r="C84" s="43">
        <f>+MIN($B$36,$B$48,$B$60,$B$72,$B$84)</f>
        <v>58.803082961000001</v>
      </c>
      <c r="D84" s="43">
        <f>+MAX($B$36,$B$48,$B$60,$B$72,$B$84)</f>
        <v>65.735935603000001</v>
      </c>
      <c r="E84" s="17">
        <f t="shared" si="0"/>
        <v>6.9328526420000003</v>
      </c>
      <c r="G84" s="43"/>
      <c r="H84" s="17"/>
    </row>
    <row r="85" spans="1:8" x14ac:dyDescent="0.2">
      <c r="A85" s="1">
        <v>43344</v>
      </c>
      <c r="B85" s="12">
        <v>59.576174614999999</v>
      </c>
      <c r="C85" s="43">
        <f>+MIN($B$37,$B$49,$B$61,$B$73,$B$85)</f>
        <v>58.343067267000002</v>
      </c>
      <c r="D85" s="43">
        <f>+MAX($B$37,$B$49,$B$61,$B$73,$B$85)</f>
        <v>65.913942517999999</v>
      </c>
      <c r="E85" s="17">
        <f t="shared" si="0"/>
        <v>7.5708752509999968</v>
      </c>
      <c r="G85" s="43"/>
      <c r="H85" s="17"/>
    </row>
    <row r="86" spans="1:8" x14ac:dyDescent="0.2">
      <c r="A86" s="1">
        <v>43374</v>
      </c>
      <c r="B86" s="12">
        <v>59.781992340999999</v>
      </c>
      <c r="C86" s="43">
        <f>+MIN($B$38,$B$50,$B$62,$B$74,$B$86)</f>
        <v>59.016088324999998</v>
      </c>
      <c r="D86" s="43">
        <f>+MAX($B$38,$B$50,$B$62,$B$74,$B$86)</f>
        <v>64.866726669000002</v>
      </c>
      <c r="E86" s="17">
        <f t="shared" si="0"/>
        <v>5.8506383440000036</v>
      </c>
      <c r="G86" s="43"/>
      <c r="H86" s="17"/>
    </row>
    <row r="87" spans="1:8" x14ac:dyDescent="0.2">
      <c r="A87" s="1">
        <v>43405</v>
      </c>
      <c r="B87" s="12">
        <v>60.560784947999998</v>
      </c>
      <c r="C87" s="43">
        <f>+MIN($B$39,$B$51,$B$63,$B$75,$B$87)</f>
        <v>57.263354524</v>
      </c>
      <c r="D87" s="43">
        <f>+MAX($B$39,$B$51,$B$63,$B$75,$B$87)</f>
        <v>63.169352680000003</v>
      </c>
      <c r="E87" s="17">
        <f t="shared" si="0"/>
        <v>5.9059981560000026</v>
      </c>
      <c r="G87" s="43"/>
      <c r="H87" s="17"/>
    </row>
    <row r="88" spans="1:8" x14ac:dyDescent="0.2">
      <c r="A88" s="1">
        <v>43435</v>
      </c>
      <c r="B88" s="12">
        <v>60.997445200999998</v>
      </c>
      <c r="C88" s="43">
        <f>+MIN($B$40,$B$52,$B$64,$B$76,$B$88)</f>
        <v>58.839480100999999</v>
      </c>
      <c r="D88" s="43">
        <f>+MAX($B$40,$B$52,$B$64,$B$76,$B$88)</f>
        <v>65.374744898000003</v>
      </c>
      <c r="E88" s="17">
        <f t="shared" si="0"/>
        <v>6.5352647970000035</v>
      </c>
      <c r="G88" s="43"/>
      <c r="H88" s="17"/>
    </row>
    <row r="89" spans="1:8" x14ac:dyDescent="0.2">
      <c r="A89" s="1">
        <v>43466</v>
      </c>
      <c r="B89" s="12">
        <v>59.483597428000003</v>
      </c>
      <c r="C89" s="43">
        <f>+MIN($B$29,$B$41,$B$53,$B$65,$B$77)</f>
        <v>54.910057258000002</v>
      </c>
      <c r="D89" s="43">
        <f>+MAX($B$29,$B$41,$B$53,$B$65,$B$77)</f>
        <v>65.521324336000006</v>
      </c>
      <c r="E89" s="17">
        <f t="shared" si="0"/>
        <v>10.611267078000004</v>
      </c>
      <c r="G89" s="43"/>
      <c r="H89" s="17"/>
    </row>
    <row r="90" spans="1:8" x14ac:dyDescent="0.2">
      <c r="A90" s="1">
        <v>43497</v>
      </c>
      <c r="B90" s="12">
        <v>59.989273740000002</v>
      </c>
      <c r="C90" s="43">
        <f>+MIN($B$30,$B$42,$B$54,$B$66,$B$78)</f>
        <v>56.421352777000003</v>
      </c>
      <c r="D90" s="43">
        <f>+MAX($B$30,$B$42,$B$54,$B$66,$B$78)</f>
        <v>64.431838644999999</v>
      </c>
      <c r="E90" s="17">
        <f t="shared" si="0"/>
        <v>8.0104858679999964</v>
      </c>
      <c r="G90" s="43"/>
      <c r="H90" s="17"/>
    </row>
    <row r="91" spans="1:8" x14ac:dyDescent="0.2">
      <c r="A91" s="1">
        <v>43525</v>
      </c>
      <c r="B91" s="12">
        <v>60.213715336999996</v>
      </c>
      <c r="C91" s="43">
        <f>+MIN($B$31,$B$43,$B$55,$B$67,$B$79)</f>
        <v>56.991174751999999</v>
      </c>
      <c r="D91" s="43">
        <f>+MAX($B$31,$B$43,$B$55,$B$67,$B$79)</f>
        <v>66.104697998000006</v>
      </c>
      <c r="E91" s="17">
        <f t="shared" si="0"/>
        <v>9.1135232460000068</v>
      </c>
      <c r="G91" s="43"/>
      <c r="H91" s="17"/>
    </row>
    <row r="92" spans="1:8" x14ac:dyDescent="0.2">
      <c r="A92" s="1">
        <v>43556</v>
      </c>
      <c r="B92" s="12">
        <v>61.043045059000001</v>
      </c>
      <c r="C92" s="43">
        <f>+MIN($B$32,$B$44,$B$56,$B$68,$B$80)</f>
        <v>58.236890977000002</v>
      </c>
      <c r="D92" s="43">
        <f>+MAX($B$32,$B$44,$B$56,$B$68,$B$80)</f>
        <v>66.731948107999997</v>
      </c>
      <c r="E92" s="17">
        <f t="shared" si="0"/>
        <v>8.4950571309999958</v>
      </c>
      <c r="G92" s="43"/>
      <c r="H92" s="17"/>
    </row>
    <row r="93" spans="1:8" x14ac:dyDescent="0.2">
      <c r="A93" s="1">
        <v>43586</v>
      </c>
      <c r="B93" s="12">
        <v>60.472366200000003</v>
      </c>
      <c r="C93" s="43">
        <f>+MIN($B$33,$B$45,$B$57,$B$69,$B$81)</f>
        <v>58.672855822000002</v>
      </c>
      <c r="D93" s="43">
        <f>+MAX($B$33,$B$45,$B$57,$B$69,$B$81)</f>
        <v>65.764740227000004</v>
      </c>
      <c r="E93" s="17">
        <f t="shared" ref="E93:E112" si="1">D93-C93</f>
        <v>7.0918844050000018</v>
      </c>
      <c r="G93" s="43"/>
      <c r="H93" s="17"/>
    </row>
    <row r="94" spans="1:8" x14ac:dyDescent="0.2">
      <c r="A94" s="1">
        <v>43617</v>
      </c>
      <c r="B94" s="12">
        <v>60.013300438999998</v>
      </c>
      <c r="C94" s="43">
        <f>+MIN($B$34,$B$46,$B$58,$B$70,$B$82)</f>
        <v>57.170212972000002</v>
      </c>
      <c r="D94" s="43">
        <f>+MAX($B$34,$B$46,$B$58,$B$70,$B$82)</f>
        <v>65.878225997000001</v>
      </c>
      <c r="E94" s="17">
        <f t="shared" si="1"/>
        <v>8.7080130249999996</v>
      </c>
      <c r="G94" s="43"/>
      <c r="H94" s="17"/>
    </row>
    <row r="95" spans="1:8" x14ac:dyDescent="0.2">
      <c r="A95" s="1">
        <v>43647</v>
      </c>
      <c r="B95" s="12">
        <v>59.938371162999999</v>
      </c>
      <c r="C95" s="43">
        <f>+MIN($B$35,$B$47,$B$59,$B$71,$B$83)</f>
        <v>58.005913514</v>
      </c>
      <c r="D95" s="43">
        <f>+MAX($B$35,$B$47,$B$59,$B$71,$B$83)</f>
        <v>64.809928244000005</v>
      </c>
      <c r="E95" s="17">
        <f t="shared" si="1"/>
        <v>6.8040147300000058</v>
      </c>
      <c r="G95" s="43"/>
      <c r="H95" s="17"/>
    </row>
    <row r="96" spans="1:8" x14ac:dyDescent="0.2">
      <c r="A96" s="1">
        <v>43678</v>
      </c>
      <c r="B96" s="12">
        <v>60.546941279999999</v>
      </c>
      <c r="C96" s="43">
        <f>+MIN($B$36,$B$48,$B$60,$B$72,$B$84)</f>
        <v>58.803082961000001</v>
      </c>
      <c r="D96" s="43">
        <f>+MAX($B$36,$B$48,$B$60,$B$72,$B$84)</f>
        <v>65.735935603000001</v>
      </c>
      <c r="E96" s="17">
        <f t="shared" si="1"/>
        <v>6.9328526420000003</v>
      </c>
      <c r="G96" s="43"/>
      <c r="H96" s="17"/>
    </row>
    <row r="97" spans="1:8" x14ac:dyDescent="0.2">
      <c r="A97" s="1">
        <v>43709</v>
      </c>
      <c r="B97" s="12">
        <v>60.778149315999997</v>
      </c>
      <c r="C97" s="43">
        <f>+MIN($B$37,$B$49,$B$61,$B$73,$B$85)</f>
        <v>58.343067267000002</v>
      </c>
      <c r="D97" s="43">
        <f>+MAX($B$37,$B$49,$B$61,$B$73,$B$85)</f>
        <v>65.913942517999999</v>
      </c>
      <c r="E97" s="17">
        <f t="shared" si="1"/>
        <v>7.5708752509999968</v>
      </c>
      <c r="G97" s="43"/>
      <c r="H97" s="17"/>
    </row>
    <row r="98" spans="1:8" x14ac:dyDescent="0.2">
      <c r="A98" s="1">
        <v>43739</v>
      </c>
      <c r="B98" s="12">
        <v>61.017551644000001</v>
      </c>
      <c r="C98" s="43">
        <f>+MIN($B$38,$B$50,$B$62,$B$74,$B$86)</f>
        <v>59.016088324999998</v>
      </c>
      <c r="D98" s="43">
        <f>+MAX($B$38,$B$50,$B$62,$B$74,$B$86)</f>
        <v>64.866726669000002</v>
      </c>
      <c r="E98" s="17">
        <f t="shared" si="1"/>
        <v>5.8506383440000036</v>
      </c>
      <c r="G98" s="43"/>
      <c r="H98" s="17"/>
    </row>
    <row r="99" spans="1:8" x14ac:dyDescent="0.2">
      <c r="A99" s="1">
        <v>43770</v>
      </c>
      <c r="B99" s="12">
        <v>60.230201757000003</v>
      </c>
      <c r="C99" s="43">
        <f>+MIN($B$39,$B$51,$B$63,$B$75,$B$87)</f>
        <v>57.263354524</v>
      </c>
      <c r="D99" s="43">
        <f>+MAX($B$39,$B$51,$B$63,$B$75,$B$87)</f>
        <v>63.169352680000003</v>
      </c>
      <c r="E99" s="17">
        <f t="shared" si="1"/>
        <v>5.9059981560000026</v>
      </c>
      <c r="G99" s="43"/>
      <c r="H99" s="17"/>
    </row>
    <row r="100" spans="1:8" x14ac:dyDescent="0.2">
      <c r="A100" s="1">
        <v>43800</v>
      </c>
      <c r="B100" s="12">
        <v>61.816765222999997</v>
      </c>
      <c r="C100" s="43">
        <f>+MIN($B$40,$B$52,$B$64,$B$76,$B$88)</f>
        <v>58.839480100999999</v>
      </c>
      <c r="D100" s="43">
        <f>+MAX($B$40,$B$52,$B$64,$B$76,$B$88)</f>
        <v>65.374744898000003</v>
      </c>
      <c r="E100" s="17">
        <f t="shared" si="1"/>
        <v>6.5352647970000035</v>
      </c>
      <c r="G100" s="43"/>
      <c r="H100" s="17"/>
    </row>
    <row r="101" spans="1:8" x14ac:dyDescent="0.2">
      <c r="A101" s="1">
        <v>43831</v>
      </c>
      <c r="B101" s="12">
        <v>60.542645526000001</v>
      </c>
      <c r="C101" s="43">
        <f>+MIN($B$29,$B$41,$B$53,$B$65,$B$77)</f>
        <v>54.910057258000002</v>
      </c>
      <c r="D101" s="17">
        <f>+MAX($B$29,$B$41,$B$53,$B$65,$B$77)</f>
        <v>65.521324336000006</v>
      </c>
      <c r="E101" s="17">
        <f t="shared" si="1"/>
        <v>10.611267078000004</v>
      </c>
      <c r="G101" s="43"/>
      <c r="H101" s="17"/>
    </row>
    <row r="102" spans="1:8" x14ac:dyDescent="0.2">
      <c r="A102" s="1">
        <v>43862</v>
      </c>
      <c r="B102" s="12">
        <v>60.845049906</v>
      </c>
      <c r="C102" s="43">
        <f>+MIN($B$30,$B$42,$B$54,$B$66,$B$78)</f>
        <v>56.421352777000003</v>
      </c>
      <c r="D102" s="17">
        <f>+MAX($B$30,$B$42,$B$54,$B$66,$B$78)</f>
        <v>64.431838644999999</v>
      </c>
      <c r="E102" s="17">
        <f t="shared" si="1"/>
        <v>8.0104858679999964</v>
      </c>
      <c r="G102" s="43"/>
      <c r="H102" s="17"/>
    </row>
    <row r="103" spans="1:8" x14ac:dyDescent="0.2">
      <c r="A103" s="1">
        <v>43891</v>
      </c>
      <c r="B103" s="12">
        <v>61.969619915999999</v>
      </c>
      <c r="C103" s="43">
        <f>+MIN($B$31,$B$43,$B$55,$B$67,$B$79)</f>
        <v>56.991174751999999</v>
      </c>
      <c r="D103" s="17">
        <f>+MAX($B$31,$B$43,$B$55,$B$67,$B$79)</f>
        <v>66.104697998000006</v>
      </c>
      <c r="E103" s="17">
        <f t="shared" si="1"/>
        <v>9.1135232460000068</v>
      </c>
      <c r="G103" s="43"/>
      <c r="H103" s="17"/>
    </row>
    <row r="104" spans="1:8" x14ac:dyDescent="0.2">
      <c r="A104" s="1">
        <v>43922</v>
      </c>
      <c r="B104" s="12">
        <v>62.751111977000001</v>
      </c>
      <c r="C104" s="43">
        <f>+MIN($B$32,$B$44,$B$56,$B$68,$B$80)</f>
        <v>58.236890977000002</v>
      </c>
      <c r="D104" s="17">
        <f>+MAX($B$32,$B$44,$B$56,$B$68,$B$80)</f>
        <v>66.731948107999997</v>
      </c>
      <c r="E104" s="17">
        <f t="shared" si="1"/>
        <v>8.4950571309999958</v>
      </c>
      <c r="G104" s="43"/>
      <c r="H104" s="17"/>
    </row>
    <row r="105" spans="1:8" x14ac:dyDescent="0.2">
      <c r="A105" s="1">
        <v>43952</v>
      </c>
      <c r="B105" s="12">
        <v>61.989905520999997</v>
      </c>
      <c r="C105" s="43">
        <f>+MIN($B$33,$B$45,$B$57,$B$69,$B$81)</f>
        <v>58.672855822000002</v>
      </c>
      <c r="D105" s="17">
        <f>+MAX($B$33,$B$45,$B$57,$B$69,$B$81)</f>
        <v>65.764740227000004</v>
      </c>
      <c r="E105" s="17">
        <f t="shared" si="1"/>
        <v>7.0918844050000018</v>
      </c>
      <c r="G105" s="43"/>
      <c r="H105" s="17"/>
    </row>
    <row r="106" spans="1:8" x14ac:dyDescent="0.2">
      <c r="A106" s="1">
        <v>43983</v>
      </c>
      <c r="B106" s="12">
        <v>61.465164581000003</v>
      </c>
      <c r="C106" s="43">
        <f>+MIN($B$34,$B$46,$B$58,$B$70,$B$82)</f>
        <v>57.170212972000002</v>
      </c>
      <c r="D106" s="17">
        <f>+MAX($B$34,$B$46,$B$58,$B$70,$B$82)</f>
        <v>65.878225997000001</v>
      </c>
      <c r="E106" s="17">
        <f t="shared" si="1"/>
        <v>8.7080130249999996</v>
      </c>
      <c r="G106" s="43"/>
      <c r="H106" s="17"/>
    </row>
    <row r="107" spans="1:8" x14ac:dyDescent="0.2">
      <c r="A107" s="1">
        <v>44013</v>
      </c>
      <c r="B107" s="12">
        <v>61.348667767999999</v>
      </c>
      <c r="C107" s="43">
        <f>+MIN($B$35,$B$47,$B$59,$B$71,$B$83)</f>
        <v>58.005913514</v>
      </c>
      <c r="D107" s="17">
        <f>+MAX($B$35,$B$47,$B$59,$B$71,$B$83)</f>
        <v>64.809928244000005</v>
      </c>
      <c r="E107" s="17">
        <f t="shared" si="1"/>
        <v>6.8040147300000058</v>
      </c>
      <c r="G107" s="43"/>
      <c r="H107" s="17"/>
    </row>
    <row r="108" spans="1:8" x14ac:dyDescent="0.2">
      <c r="A108" s="1">
        <v>44044</v>
      </c>
      <c r="B108" s="12">
        <v>61.870121343999998</v>
      </c>
      <c r="C108" s="43">
        <f>+MIN($B$36,$B$48,$B$60,$B$72,$B$84)</f>
        <v>58.803082961000001</v>
      </c>
      <c r="D108" s="17">
        <f>+MAX($B$36,$B$48,$B$60,$B$72,$B$84)</f>
        <v>65.735935603000001</v>
      </c>
      <c r="E108" s="17">
        <f t="shared" si="1"/>
        <v>6.9328526420000003</v>
      </c>
      <c r="G108" s="43"/>
      <c r="H108" s="17"/>
    </row>
    <row r="109" spans="1:8" x14ac:dyDescent="0.2">
      <c r="A109" s="1">
        <v>44075</v>
      </c>
      <c r="B109" s="12">
        <v>62.223908461000001</v>
      </c>
      <c r="C109" s="43">
        <f>+MIN($B$37,$B$49,$B$61,$B$73,$B$85)</f>
        <v>58.343067267000002</v>
      </c>
      <c r="D109" s="17">
        <f>+MAX($B$37,$B$49,$B$61,$B$73,$B$85)</f>
        <v>65.913942517999999</v>
      </c>
      <c r="E109" s="17">
        <f t="shared" si="1"/>
        <v>7.5708752509999968</v>
      </c>
      <c r="G109" s="43"/>
      <c r="H109" s="17"/>
    </row>
    <row r="110" spans="1:8" x14ac:dyDescent="0.2">
      <c r="A110" s="1">
        <v>44105</v>
      </c>
      <c r="B110" s="12">
        <v>62.415856079000001</v>
      </c>
      <c r="C110" s="43">
        <f>+MIN($B$38,$B$50,$B$62,$B$74,$B$86)</f>
        <v>59.016088324999998</v>
      </c>
      <c r="D110" s="17">
        <f>+MAX($B$38,$B$50,$B$62,$B$74,$B$86)</f>
        <v>64.866726669000002</v>
      </c>
      <c r="E110" s="17">
        <f t="shared" si="1"/>
        <v>5.8506383440000036</v>
      </c>
      <c r="G110" s="43"/>
      <c r="H110" s="17"/>
    </row>
    <row r="111" spans="1:8" x14ac:dyDescent="0.2">
      <c r="A111" s="1">
        <v>44136</v>
      </c>
      <c r="B111" s="12">
        <v>61.666422627999999</v>
      </c>
      <c r="C111" s="43">
        <f>+MIN($B$39,$B$51,$B$63,$B$75,$B$87)</f>
        <v>57.263354524</v>
      </c>
      <c r="D111" s="17">
        <f>+MAX($B$39,$B$51,$B$63,$B$75,$B$87)</f>
        <v>63.169352680000003</v>
      </c>
      <c r="E111" s="17">
        <f t="shared" si="1"/>
        <v>5.9059981560000026</v>
      </c>
      <c r="G111" s="43"/>
      <c r="H111" s="17"/>
    </row>
    <row r="112" spans="1:8" x14ac:dyDescent="0.2">
      <c r="A112" s="65">
        <v>44166</v>
      </c>
      <c r="B112" s="71">
        <v>63.252986094999997</v>
      </c>
      <c r="C112" s="70">
        <f>+MIN($B$40,$B$52,$B$64,$B$76,$B$88)</f>
        <v>58.839480100999999</v>
      </c>
      <c r="D112" s="69">
        <f>+MAX($B$40,$B$52,$B$64,$B$76,$B$88)</f>
        <v>65.374744898000003</v>
      </c>
      <c r="E112" s="69">
        <f t="shared" si="1"/>
        <v>6.5352647970000035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583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400">
        <v>63</v>
      </c>
      <c r="B117">
        <v>0</v>
      </c>
    </row>
    <row r="118" spans="1:2" x14ac:dyDescent="0.2">
      <c r="A118" s="17">
        <v>63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RowHeight="15" x14ac:dyDescent="0.25"/>
  <cols>
    <col min="1" max="1" width="9.140625" style="131"/>
    <col min="2" max="2" width="26.140625" style="131" customWidth="1"/>
    <col min="3" max="3" width="9.5703125" style="131" customWidth="1"/>
    <col min="4" max="13" width="9.140625" style="131"/>
    <col min="14" max="15" width="9.140625" style="133"/>
    <col min="16" max="16" width="9.140625" style="131"/>
    <col min="17" max="17" width="33" style="131" customWidth="1"/>
    <col min="18" max="18" width="14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479" t="s">
        <v>454</v>
      </c>
      <c r="R6" s="475" t="s">
        <v>448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480" t="s">
        <v>450</v>
      </c>
      <c r="R7" s="476" t="s">
        <v>449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480" t="s">
        <v>510</v>
      </c>
      <c r="R8" s="476" t="s">
        <v>451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Q9" s="481" t="s">
        <v>453</v>
      </c>
      <c r="R9" s="477" t="s">
        <v>452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3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3" x14ac:dyDescent="0.25">
      <c r="C24" s="572" t="s">
        <v>455</v>
      </c>
      <c r="D24" s="572"/>
      <c r="E24" s="572"/>
      <c r="F24" s="572"/>
      <c r="G24" s="572"/>
      <c r="H24" s="32"/>
      <c r="I24" s="572" t="s">
        <v>456</v>
      </c>
      <c r="J24" s="572"/>
      <c r="K24" s="572"/>
      <c r="L24" s="572"/>
    </row>
    <row r="25" spans="1:13" x14ac:dyDescent="0.25"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424"/>
      <c r="B26" s="478" t="s">
        <v>450</v>
      </c>
      <c r="C26" s="6">
        <v>0.48953282787000002</v>
      </c>
      <c r="D26" s="6">
        <v>0.49443077534000002</v>
      </c>
      <c r="E26" s="6">
        <v>0.47892669315000003</v>
      </c>
      <c r="F26" s="6">
        <v>0.48572085747999999</v>
      </c>
      <c r="G26" s="6">
        <v>0.49210577007</v>
      </c>
      <c r="H26" s="420"/>
      <c r="I26" s="6">
        <f t="shared" ref="I26:L28" si="0">D26-C26</f>
        <v>4.897947469999997E-3</v>
      </c>
      <c r="J26" s="6">
        <f t="shared" si="0"/>
        <v>-1.550408218999999E-2</v>
      </c>
      <c r="K26" s="6">
        <f t="shared" si="0"/>
        <v>6.7941643299999632E-3</v>
      </c>
      <c r="L26" s="6">
        <f t="shared" si="0"/>
        <v>6.3849125900000137E-3</v>
      </c>
      <c r="M26" s="418"/>
    </row>
    <row r="27" spans="1:13" x14ac:dyDescent="0.25">
      <c r="A27" s="424"/>
      <c r="B27" s="478" t="s">
        <v>510</v>
      </c>
      <c r="C27" s="6">
        <v>1.598549929</v>
      </c>
      <c r="D27" s="6">
        <v>1.6788530986000001</v>
      </c>
      <c r="E27" s="6">
        <v>1.7397374904</v>
      </c>
      <c r="F27" s="6">
        <v>1.9377310678999999</v>
      </c>
      <c r="G27" s="6">
        <v>2.1029405069</v>
      </c>
      <c r="H27" s="420"/>
      <c r="I27" s="6">
        <f t="shared" si="0"/>
        <v>8.0303169600000057E-2</v>
      </c>
      <c r="J27" s="6">
        <f t="shared" si="0"/>
        <v>6.0884391799999937E-2</v>
      </c>
      <c r="K27" s="6">
        <f t="shared" si="0"/>
        <v>0.19799357749999991</v>
      </c>
      <c r="L27" s="6">
        <f t="shared" si="0"/>
        <v>0.16520943900000007</v>
      </c>
      <c r="M27" s="418"/>
    </row>
    <row r="28" spans="1:13" x14ac:dyDescent="0.25">
      <c r="A28" s="424"/>
      <c r="B28" s="478" t="s">
        <v>453</v>
      </c>
      <c r="C28" s="6">
        <v>6.7425861913</v>
      </c>
      <c r="D28" s="6">
        <v>7.1784307151000002</v>
      </c>
      <c r="E28" s="6">
        <v>8.7429560410999994</v>
      </c>
      <c r="F28" s="6">
        <v>9.9639641435000001</v>
      </c>
      <c r="G28" s="6">
        <v>10.501684189000001</v>
      </c>
      <c r="H28" s="420"/>
      <c r="I28" s="6">
        <f t="shared" si="0"/>
        <v>0.43584452380000016</v>
      </c>
      <c r="J28" s="6">
        <f t="shared" si="0"/>
        <v>1.5645253259999992</v>
      </c>
      <c r="K28" s="6">
        <f t="shared" si="0"/>
        <v>1.2210081024000008</v>
      </c>
      <c r="L28" s="6">
        <f t="shared" si="0"/>
        <v>0.53772004550000041</v>
      </c>
      <c r="M28" s="418"/>
    </row>
    <row r="29" spans="1:13" x14ac:dyDescent="0.25">
      <c r="A29" s="424"/>
      <c r="B29" s="482" t="s">
        <v>454</v>
      </c>
      <c r="C29" s="6">
        <f t="shared" ref="C29:G29" si="1">+SUM(C26:C28)</f>
        <v>8.8306689481700005</v>
      </c>
      <c r="D29" s="6">
        <f t="shared" si="1"/>
        <v>9.3517145890400002</v>
      </c>
      <c r="E29" s="6">
        <f t="shared" si="1"/>
        <v>10.96162022465</v>
      </c>
      <c r="F29" s="6">
        <f t="shared" si="1"/>
        <v>12.38741606888</v>
      </c>
      <c r="G29" s="6">
        <f t="shared" si="1"/>
        <v>13.096730465970001</v>
      </c>
      <c r="H29" s="419" t="s">
        <v>457</v>
      </c>
      <c r="I29" s="6">
        <f>+SUM(I26:I28)</f>
        <v>0.52104564087000016</v>
      </c>
      <c r="J29" s="6">
        <f t="shared" ref="J29:L29" si="2">+SUM(J26:J28)</f>
        <v>1.6099056356099992</v>
      </c>
      <c r="K29" s="6">
        <f t="shared" si="2"/>
        <v>1.4257958442300007</v>
      </c>
      <c r="L29" s="6">
        <f t="shared" si="2"/>
        <v>0.70931439709000044</v>
      </c>
      <c r="M29" s="418"/>
    </row>
    <row r="30" spans="1:13" x14ac:dyDescent="0.25">
      <c r="A30" s="418"/>
      <c r="B30" s="422" t="s">
        <v>551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18"/>
    </row>
    <row r="31" spans="1:13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</row>
    <row r="32" spans="1:13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</row>
    <row r="33" spans="1:13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</row>
    <row r="34" spans="1:13" ht="36.75" x14ac:dyDescent="0.25">
      <c r="A34" s="418"/>
      <c r="B34" s="418"/>
      <c r="C34" s="488" t="s">
        <v>497</v>
      </c>
      <c r="D34" s="488" t="s">
        <v>242</v>
      </c>
      <c r="E34" s="488" t="s">
        <v>241</v>
      </c>
      <c r="F34" s="488" t="s">
        <v>498</v>
      </c>
      <c r="G34" s="418"/>
      <c r="H34" s="418"/>
      <c r="I34" s="418"/>
      <c r="J34" s="418"/>
      <c r="K34" s="418"/>
      <c r="L34" s="418"/>
      <c r="M34" s="418"/>
    </row>
    <row r="35" spans="1:13" x14ac:dyDescent="0.25">
      <c r="A35" s="484">
        <f t="shared" ref="A35:A82" si="3">YEAR(B35)</f>
        <v>2017</v>
      </c>
      <c r="B35" s="447">
        <v>42736</v>
      </c>
      <c r="C35" s="485">
        <v>8.8400929999999995</v>
      </c>
      <c r="D35" s="483" t="e">
        <v>#N/A</v>
      </c>
      <c r="E35" s="486"/>
      <c r="F35" s="486">
        <v>8.8400929999999995</v>
      </c>
      <c r="G35" s="421"/>
      <c r="H35" s="418"/>
      <c r="I35" s="418"/>
      <c r="J35" s="418"/>
      <c r="K35" s="418"/>
      <c r="L35" s="418"/>
      <c r="M35" s="418"/>
    </row>
    <row r="36" spans="1:13" x14ac:dyDescent="0.25">
      <c r="A36" s="484">
        <f t="shared" si="3"/>
        <v>2017</v>
      </c>
      <c r="B36" s="447">
        <v>42767</v>
      </c>
      <c r="C36" s="487">
        <v>9.0834530000000004</v>
      </c>
      <c r="D36" s="136" t="e">
        <v>#N/A</v>
      </c>
      <c r="E36" s="486">
        <f t="shared" ref="E36:E45" si="4">AVERAGEIF($A$35:$A$96,A36,$F$35:$F$96)</f>
        <v>9.3504924999999997</v>
      </c>
      <c r="F36" s="486">
        <v>9.0834530000000004</v>
      </c>
      <c r="G36" s="421"/>
      <c r="H36" s="418"/>
      <c r="I36" s="418"/>
      <c r="J36" s="418"/>
      <c r="K36" s="418"/>
      <c r="L36" s="418"/>
      <c r="M36" s="418"/>
    </row>
    <row r="37" spans="1:13" x14ac:dyDescent="0.25">
      <c r="A37" s="484">
        <f t="shared" si="3"/>
        <v>2017</v>
      </c>
      <c r="B37" s="447">
        <v>42795</v>
      </c>
      <c r="C37" s="487">
        <v>9.140288</v>
      </c>
      <c r="D37" s="136" t="e">
        <v>#N/A</v>
      </c>
      <c r="E37" s="486">
        <f t="shared" si="4"/>
        <v>9.3504924999999997</v>
      </c>
      <c r="F37" s="486">
        <v>9.140288</v>
      </c>
      <c r="G37" s="421"/>
      <c r="H37" s="418"/>
      <c r="I37" s="418"/>
      <c r="J37" s="418"/>
      <c r="K37" s="418"/>
      <c r="L37" s="418"/>
      <c r="M37" s="418"/>
    </row>
    <row r="38" spans="1:13" x14ac:dyDescent="0.25">
      <c r="A38" s="484">
        <f t="shared" si="3"/>
        <v>2017</v>
      </c>
      <c r="B38" s="447">
        <v>42826</v>
      </c>
      <c r="C38" s="487">
        <v>9.0847549999999995</v>
      </c>
      <c r="D38" s="136" t="e">
        <v>#N/A</v>
      </c>
      <c r="E38" s="486">
        <f t="shared" si="4"/>
        <v>9.3504924999999997</v>
      </c>
      <c r="F38" s="486">
        <v>9.0847549999999995</v>
      </c>
      <c r="G38" s="421"/>
      <c r="H38" s="418"/>
      <c r="I38" s="418"/>
      <c r="J38" s="418"/>
      <c r="K38" s="418"/>
      <c r="L38" s="418"/>
      <c r="M38" s="418"/>
    </row>
    <row r="39" spans="1:13" x14ac:dyDescent="0.25">
      <c r="A39" s="484">
        <f t="shared" si="3"/>
        <v>2017</v>
      </c>
      <c r="B39" s="447">
        <v>42856</v>
      </c>
      <c r="C39" s="487">
        <v>9.1678619999999995</v>
      </c>
      <c r="D39" s="136" t="e">
        <v>#N/A</v>
      </c>
      <c r="E39" s="486">
        <f t="shared" si="4"/>
        <v>9.3504924999999997</v>
      </c>
      <c r="F39" s="486">
        <v>9.1678619999999995</v>
      </c>
      <c r="G39" s="421"/>
      <c r="H39" s="418"/>
      <c r="I39" s="418"/>
      <c r="J39" s="418"/>
      <c r="K39" s="418"/>
      <c r="L39" s="418"/>
      <c r="M39" s="418"/>
    </row>
    <row r="40" spans="1:13" x14ac:dyDescent="0.25">
      <c r="A40" s="484">
        <f t="shared" si="3"/>
        <v>2017</v>
      </c>
      <c r="B40" s="447">
        <v>42887</v>
      </c>
      <c r="C40" s="487">
        <v>9.0738129999999995</v>
      </c>
      <c r="D40" s="136" t="e">
        <v>#N/A</v>
      </c>
      <c r="E40" s="486">
        <f t="shared" si="4"/>
        <v>9.3504924999999997</v>
      </c>
      <c r="F40" s="486">
        <v>9.0738129999999995</v>
      </c>
      <c r="G40" s="421"/>
      <c r="H40" s="418"/>
      <c r="I40" s="418"/>
      <c r="J40" s="418"/>
      <c r="K40" s="418"/>
      <c r="L40" s="418"/>
      <c r="M40" s="418"/>
    </row>
    <row r="41" spans="1:13" x14ac:dyDescent="0.25">
      <c r="A41" s="484">
        <f t="shared" si="3"/>
        <v>2017</v>
      </c>
      <c r="B41" s="447">
        <v>42917</v>
      </c>
      <c r="C41" s="487">
        <v>9.2300550000000001</v>
      </c>
      <c r="D41" s="136" t="e">
        <v>#N/A</v>
      </c>
      <c r="E41" s="486">
        <f t="shared" si="4"/>
        <v>9.3504924999999997</v>
      </c>
      <c r="F41" s="486">
        <v>9.2300550000000001</v>
      </c>
      <c r="G41" s="421"/>
      <c r="H41" s="418"/>
      <c r="I41" s="418"/>
      <c r="J41" s="418"/>
      <c r="K41" s="418"/>
      <c r="L41" s="418"/>
      <c r="M41" s="418"/>
    </row>
    <row r="42" spans="1:13" x14ac:dyDescent="0.25">
      <c r="A42" s="484">
        <f t="shared" si="3"/>
        <v>2017</v>
      </c>
      <c r="B42" s="447">
        <v>42948</v>
      </c>
      <c r="C42" s="487">
        <v>9.2435960000000001</v>
      </c>
      <c r="D42" s="136" t="e">
        <v>#N/A</v>
      </c>
      <c r="E42" s="486">
        <f t="shared" si="4"/>
        <v>9.3504924999999997</v>
      </c>
      <c r="F42" s="486">
        <v>9.2435960000000001</v>
      </c>
      <c r="G42" s="421"/>
      <c r="H42" s="418"/>
      <c r="I42" s="418"/>
      <c r="J42" s="418"/>
      <c r="K42" s="418"/>
      <c r="L42" s="418"/>
      <c r="M42" s="418"/>
    </row>
    <row r="43" spans="1:13" x14ac:dyDescent="0.25">
      <c r="A43" s="484">
        <f t="shared" si="3"/>
        <v>2017</v>
      </c>
      <c r="B43" s="447">
        <v>42979</v>
      </c>
      <c r="C43" s="487">
        <v>9.4951950000000007</v>
      </c>
      <c r="D43" s="136" t="e">
        <v>#N/A</v>
      </c>
      <c r="E43" s="486">
        <f t="shared" si="4"/>
        <v>9.3504924999999997</v>
      </c>
      <c r="F43" s="486">
        <v>9.4951950000000007</v>
      </c>
      <c r="G43" s="421"/>
      <c r="H43" s="418"/>
      <c r="I43" s="418"/>
      <c r="J43" s="418"/>
      <c r="K43" s="418"/>
      <c r="L43" s="418"/>
      <c r="M43" s="418"/>
    </row>
    <row r="44" spans="1:13" x14ac:dyDescent="0.25">
      <c r="A44" s="484">
        <f t="shared" si="3"/>
        <v>2017</v>
      </c>
      <c r="B44" s="447">
        <v>43009</v>
      </c>
      <c r="C44" s="487">
        <v>9.7031130000000001</v>
      </c>
      <c r="D44" s="136" t="e">
        <v>#N/A</v>
      </c>
      <c r="E44" s="486">
        <f t="shared" si="4"/>
        <v>9.3504924999999997</v>
      </c>
      <c r="F44" s="486">
        <v>9.7031130000000001</v>
      </c>
      <c r="G44" s="421"/>
      <c r="H44" s="418"/>
      <c r="I44" s="418"/>
      <c r="J44" s="418"/>
      <c r="K44" s="418"/>
      <c r="L44" s="418"/>
      <c r="M44" s="418"/>
    </row>
    <row r="45" spans="1:13" x14ac:dyDescent="0.25">
      <c r="A45" s="484">
        <f t="shared" si="3"/>
        <v>2017</v>
      </c>
      <c r="B45" s="447">
        <v>43040</v>
      </c>
      <c r="C45" s="487">
        <v>10.103263</v>
      </c>
      <c r="D45" s="136" t="e">
        <v>#N/A</v>
      </c>
      <c r="E45" s="486">
        <f t="shared" si="4"/>
        <v>9.3504924999999997</v>
      </c>
      <c r="F45" s="486">
        <v>10.103263</v>
      </c>
      <c r="G45" s="421"/>
      <c r="H45" s="418"/>
      <c r="I45" s="418"/>
      <c r="J45" s="418"/>
      <c r="K45" s="418"/>
      <c r="L45" s="418"/>
      <c r="M45" s="418"/>
    </row>
    <row r="46" spans="1:13" x14ac:dyDescent="0.25">
      <c r="A46" s="484">
        <f t="shared" si="3"/>
        <v>2017</v>
      </c>
      <c r="B46" s="447">
        <v>43070</v>
      </c>
      <c r="C46" s="487">
        <v>10.040424</v>
      </c>
      <c r="D46" s="136" t="e">
        <v>#N/A</v>
      </c>
      <c r="E46" s="486"/>
      <c r="F46" s="486">
        <v>10.040424</v>
      </c>
      <c r="G46" s="421"/>
      <c r="H46" s="418"/>
      <c r="I46" s="418"/>
      <c r="J46" s="418"/>
      <c r="K46" s="418"/>
      <c r="L46" s="418"/>
      <c r="M46" s="418"/>
    </row>
    <row r="47" spans="1:13" x14ac:dyDescent="0.25">
      <c r="A47" s="484">
        <f t="shared" si="3"/>
        <v>2018</v>
      </c>
      <c r="B47" s="447">
        <v>43101</v>
      </c>
      <c r="C47" s="487">
        <v>9.9945590000000006</v>
      </c>
      <c r="D47" s="136" t="e">
        <v>#N/A</v>
      </c>
      <c r="E47" s="486"/>
      <c r="F47" s="486">
        <v>9.9945590000000006</v>
      </c>
      <c r="G47" s="421"/>
      <c r="H47" s="418"/>
      <c r="I47" s="418"/>
      <c r="J47" s="418"/>
      <c r="K47" s="418"/>
      <c r="L47" s="418"/>
      <c r="M47" s="418"/>
    </row>
    <row r="48" spans="1:13" x14ac:dyDescent="0.25">
      <c r="A48" s="484">
        <f t="shared" si="3"/>
        <v>2018</v>
      </c>
      <c r="B48" s="447">
        <v>43132</v>
      </c>
      <c r="C48" s="487">
        <v>10.248239</v>
      </c>
      <c r="D48" s="136" t="e">
        <v>#N/A</v>
      </c>
      <c r="E48" s="486">
        <f t="shared" ref="E48" si="5">AVERAGEIF($A$35:$A$96,A48,$F$35:$F$96)</f>
        <v>10.957741916666665</v>
      </c>
      <c r="F48" s="486">
        <v>10.248239</v>
      </c>
      <c r="G48" s="421"/>
      <c r="H48" s="418"/>
      <c r="I48" s="418"/>
      <c r="J48" s="418"/>
      <c r="K48" s="418"/>
      <c r="L48" s="418"/>
      <c r="M48" s="418"/>
    </row>
    <row r="49" spans="1:13" x14ac:dyDescent="0.25">
      <c r="A49" s="484">
        <f t="shared" si="3"/>
        <v>2018</v>
      </c>
      <c r="B49" s="447">
        <v>43160</v>
      </c>
      <c r="C49" s="487">
        <v>10.461342999999999</v>
      </c>
      <c r="D49" s="136" t="e">
        <v>#N/A</v>
      </c>
      <c r="E49" s="486">
        <f t="shared" ref="E49:E57" si="6">AVERAGEIF($A$35:$A$96,A49,$F$35:$F$96)</f>
        <v>10.957741916666665</v>
      </c>
      <c r="F49" s="486">
        <v>10.461342999999999</v>
      </c>
      <c r="G49" s="421"/>
      <c r="H49" s="418"/>
      <c r="I49" s="418"/>
      <c r="J49" s="418"/>
      <c r="K49" s="418"/>
      <c r="L49" s="418"/>
      <c r="M49" s="418"/>
    </row>
    <row r="50" spans="1:13" x14ac:dyDescent="0.25">
      <c r="A50" s="484">
        <f t="shared" si="3"/>
        <v>2018</v>
      </c>
      <c r="B50" s="447">
        <v>43191</v>
      </c>
      <c r="C50" s="487">
        <v>10.475008000000001</v>
      </c>
      <c r="D50" s="136" t="e">
        <v>#N/A</v>
      </c>
      <c r="E50" s="486">
        <f t="shared" si="6"/>
        <v>10.957741916666665</v>
      </c>
      <c r="F50" s="486">
        <v>10.475008000000001</v>
      </c>
      <c r="G50" s="421"/>
      <c r="H50" s="418"/>
      <c r="I50" s="418"/>
      <c r="J50" s="418"/>
      <c r="K50" s="418"/>
      <c r="L50" s="418"/>
      <c r="M50" s="418"/>
    </row>
    <row r="51" spans="1:13" x14ac:dyDescent="0.25">
      <c r="A51" s="484">
        <f t="shared" si="3"/>
        <v>2018</v>
      </c>
      <c r="B51" s="447">
        <v>43221</v>
      </c>
      <c r="C51" s="487">
        <v>10.463893000000001</v>
      </c>
      <c r="D51" s="136" t="e">
        <v>#N/A</v>
      </c>
      <c r="E51" s="486">
        <f t="shared" si="6"/>
        <v>10.957741916666665</v>
      </c>
      <c r="F51" s="486">
        <v>10.463893000000001</v>
      </c>
      <c r="G51" s="421"/>
      <c r="H51" s="418"/>
      <c r="I51" s="418"/>
      <c r="J51" s="418"/>
      <c r="K51" s="418"/>
      <c r="L51" s="418"/>
      <c r="M51" s="418"/>
    </row>
    <row r="52" spans="1:13" x14ac:dyDescent="0.25">
      <c r="A52" s="484">
        <f t="shared" si="3"/>
        <v>2018</v>
      </c>
      <c r="B52" s="447">
        <v>43252</v>
      </c>
      <c r="C52" s="487">
        <v>10.672361</v>
      </c>
      <c r="D52" s="136" t="e">
        <v>#N/A</v>
      </c>
      <c r="E52" s="486">
        <f t="shared" si="6"/>
        <v>10.957741916666665</v>
      </c>
      <c r="F52" s="486">
        <v>10.672361</v>
      </c>
      <c r="G52" s="421"/>
      <c r="H52" s="418"/>
      <c r="I52" s="418"/>
      <c r="J52" s="418"/>
      <c r="K52" s="418"/>
      <c r="L52" s="418"/>
      <c r="M52" s="418"/>
    </row>
    <row r="53" spans="1:13" x14ac:dyDescent="0.25">
      <c r="A53" s="484">
        <f t="shared" si="3"/>
        <v>2018</v>
      </c>
      <c r="B53" s="447">
        <v>43282</v>
      </c>
      <c r="C53" s="487">
        <v>10.935972</v>
      </c>
      <c r="D53" s="136" t="e">
        <v>#N/A</v>
      </c>
      <c r="E53" s="486">
        <f t="shared" si="6"/>
        <v>10.957741916666665</v>
      </c>
      <c r="F53" s="486">
        <v>10.935972</v>
      </c>
      <c r="G53" s="421"/>
      <c r="H53" s="418"/>
      <c r="I53" s="418"/>
      <c r="J53" s="418"/>
      <c r="K53" s="418"/>
      <c r="L53" s="418"/>
      <c r="M53" s="418"/>
    </row>
    <row r="54" spans="1:13" x14ac:dyDescent="0.25">
      <c r="A54" s="484">
        <f t="shared" si="3"/>
        <v>2018</v>
      </c>
      <c r="B54" s="447">
        <v>43313</v>
      </c>
      <c r="C54" s="487">
        <v>11.324999999999999</v>
      </c>
      <c r="D54" s="136" t="e">
        <v>#N/A</v>
      </c>
      <c r="E54" s="486">
        <f t="shared" si="6"/>
        <v>10.957741916666665</v>
      </c>
      <c r="F54" s="486">
        <v>11.324999999999999</v>
      </c>
      <c r="G54" s="421"/>
      <c r="H54" s="418"/>
      <c r="I54" s="418"/>
      <c r="J54" s="418"/>
      <c r="K54" s="418"/>
      <c r="L54" s="418"/>
      <c r="M54" s="418"/>
    </row>
    <row r="55" spans="1:13" x14ac:dyDescent="0.25">
      <c r="A55" s="484">
        <f t="shared" si="3"/>
        <v>2018</v>
      </c>
      <c r="B55" s="447">
        <v>43344</v>
      </c>
      <c r="C55" s="487">
        <v>11.470452</v>
      </c>
      <c r="D55" s="136" t="e">
        <v>#N/A</v>
      </c>
      <c r="E55" s="486">
        <f t="shared" si="6"/>
        <v>10.957741916666665</v>
      </c>
      <c r="F55" s="486">
        <v>11.470452</v>
      </c>
      <c r="G55" s="421"/>
      <c r="H55" s="418"/>
      <c r="I55" s="418"/>
      <c r="J55" s="418"/>
      <c r="K55" s="418"/>
      <c r="L55" s="418"/>
      <c r="M55" s="418"/>
    </row>
    <row r="56" spans="1:13" x14ac:dyDescent="0.25">
      <c r="A56" s="484">
        <f t="shared" si="3"/>
        <v>2018</v>
      </c>
      <c r="B56" s="447">
        <v>43374</v>
      </c>
      <c r="C56" s="487">
        <v>11.558954999999999</v>
      </c>
      <c r="D56" s="136" t="e">
        <v>#N/A</v>
      </c>
      <c r="E56" s="486">
        <f t="shared" si="6"/>
        <v>10.957741916666665</v>
      </c>
      <c r="F56" s="486">
        <v>11.558954999999999</v>
      </c>
      <c r="G56" s="421"/>
      <c r="H56" s="418"/>
      <c r="I56" s="418"/>
      <c r="J56" s="418"/>
      <c r="K56" s="418"/>
      <c r="L56" s="418"/>
      <c r="M56" s="418"/>
    </row>
    <row r="57" spans="1:13" x14ac:dyDescent="0.25">
      <c r="A57" s="484">
        <f t="shared" si="3"/>
        <v>2018</v>
      </c>
      <c r="B57" s="447">
        <v>43405</v>
      </c>
      <c r="C57" s="487">
        <v>11.926073000000001</v>
      </c>
      <c r="D57" s="136" t="e">
        <v>#N/A</v>
      </c>
      <c r="E57" s="486">
        <f t="shared" si="6"/>
        <v>10.957741916666665</v>
      </c>
      <c r="F57" s="486">
        <v>11.926073000000001</v>
      </c>
      <c r="G57" s="421"/>
      <c r="H57" s="418"/>
      <c r="I57" s="418"/>
      <c r="J57" s="418"/>
      <c r="K57" s="418"/>
      <c r="L57" s="418"/>
      <c r="M57" s="418"/>
    </row>
    <row r="58" spans="1:13" x14ac:dyDescent="0.25">
      <c r="A58" s="484">
        <f t="shared" si="3"/>
        <v>2018</v>
      </c>
      <c r="B58" s="447">
        <v>43435</v>
      </c>
      <c r="C58" s="487">
        <v>11.961048</v>
      </c>
      <c r="D58" s="136" t="e">
        <v>#N/A</v>
      </c>
      <c r="E58" s="486"/>
      <c r="F58" s="486">
        <v>11.961048</v>
      </c>
      <c r="G58" s="421"/>
      <c r="H58" s="418"/>
      <c r="I58" s="418"/>
      <c r="J58" s="418"/>
      <c r="K58" s="418"/>
      <c r="L58" s="418"/>
      <c r="M58" s="418"/>
    </row>
    <row r="59" spans="1:13" x14ac:dyDescent="0.25">
      <c r="A59" s="484">
        <f t="shared" si="3"/>
        <v>2019</v>
      </c>
      <c r="B59" s="447">
        <v>43466</v>
      </c>
      <c r="C59" s="487">
        <v>11.870730999999999</v>
      </c>
      <c r="D59" s="136" t="e">
        <v>#N/A</v>
      </c>
      <c r="E59" s="486"/>
      <c r="F59" s="486">
        <v>11.870730999999999</v>
      </c>
      <c r="G59" s="421"/>
      <c r="H59" s="418"/>
      <c r="I59" s="418"/>
      <c r="J59" s="418"/>
      <c r="K59" s="418"/>
      <c r="L59" s="418"/>
      <c r="M59" s="418"/>
    </row>
    <row r="60" spans="1:13" x14ac:dyDescent="0.25">
      <c r="A60" s="484">
        <f t="shared" si="3"/>
        <v>2019</v>
      </c>
      <c r="B60" s="447">
        <v>43497</v>
      </c>
      <c r="C60" s="487">
        <v>11.754250121</v>
      </c>
      <c r="D60" s="136" t="e">
        <v>#N/A</v>
      </c>
      <c r="E60" s="486">
        <f t="shared" ref="E60" si="7">AVERAGEIF($A$35:$A$96,A60,$F$35:$F$96)</f>
        <v>12.383554304583335</v>
      </c>
      <c r="F60" s="486">
        <v>11.754250121</v>
      </c>
      <c r="G60" s="421"/>
      <c r="H60" s="418"/>
      <c r="I60" s="418"/>
      <c r="J60" s="418"/>
      <c r="K60" s="418"/>
      <c r="L60" s="418"/>
      <c r="M60" s="418"/>
    </row>
    <row r="61" spans="1:13" x14ac:dyDescent="0.25">
      <c r="A61" s="484">
        <f t="shared" si="3"/>
        <v>2019</v>
      </c>
      <c r="B61" s="447">
        <v>43525</v>
      </c>
      <c r="C61" s="487">
        <v>12.078960534</v>
      </c>
      <c r="D61" s="136">
        <v>12.078960534</v>
      </c>
      <c r="E61" s="486">
        <f t="shared" ref="E61:E69" si="8">AVERAGEIF($A$35:$A$96,A61,$F$35:$F$96)</f>
        <v>12.383554304583335</v>
      </c>
      <c r="F61" s="486">
        <v>12.078960534</v>
      </c>
      <c r="G61" s="421"/>
      <c r="H61" s="418"/>
      <c r="I61" s="418"/>
      <c r="J61" s="418"/>
      <c r="K61" s="418"/>
      <c r="L61" s="418"/>
      <c r="M61" s="418"/>
    </row>
    <row r="62" spans="1:13" x14ac:dyDescent="0.25">
      <c r="A62" s="484">
        <f t="shared" si="3"/>
        <v>2019</v>
      </c>
      <c r="B62" s="447">
        <v>43556</v>
      </c>
      <c r="C62" s="487" t="e">
        <v>#N/A</v>
      </c>
      <c r="D62" s="136">
        <v>12.27055</v>
      </c>
      <c r="E62" s="486">
        <f t="shared" si="8"/>
        <v>12.383554304583335</v>
      </c>
      <c r="F62" s="486">
        <v>12.27055</v>
      </c>
      <c r="G62" s="421"/>
      <c r="H62" s="418"/>
      <c r="I62" s="418"/>
      <c r="J62" s="418"/>
      <c r="K62" s="418"/>
      <c r="L62" s="418"/>
      <c r="M62" s="418"/>
    </row>
    <row r="63" spans="1:13" x14ac:dyDescent="0.25">
      <c r="A63" s="484">
        <f t="shared" si="3"/>
        <v>2019</v>
      </c>
      <c r="B63" s="447">
        <v>43586</v>
      </c>
      <c r="C63" s="487" t="e">
        <v>#N/A</v>
      </c>
      <c r="D63" s="136">
        <v>12.389250000000001</v>
      </c>
      <c r="E63" s="486">
        <f t="shared" si="8"/>
        <v>12.383554304583335</v>
      </c>
      <c r="F63" s="486">
        <v>12.389250000000001</v>
      </c>
      <c r="G63" s="421"/>
      <c r="H63" s="418"/>
      <c r="I63" s="418"/>
      <c r="J63" s="418"/>
      <c r="K63" s="418"/>
      <c r="L63" s="418"/>
      <c r="M63" s="418"/>
    </row>
    <row r="64" spans="1:13" x14ac:dyDescent="0.25">
      <c r="A64" s="484">
        <f t="shared" si="3"/>
        <v>2019</v>
      </c>
      <c r="B64" s="447">
        <v>43617</v>
      </c>
      <c r="C64" s="487" t="e">
        <v>#N/A</v>
      </c>
      <c r="D64" s="136">
        <v>12.4337</v>
      </c>
      <c r="E64" s="486">
        <f t="shared" si="8"/>
        <v>12.383554304583335</v>
      </c>
      <c r="F64" s="486">
        <v>12.4337</v>
      </c>
      <c r="G64" s="421"/>
      <c r="H64" s="418"/>
      <c r="I64" s="418"/>
      <c r="J64" s="418"/>
      <c r="K64" s="418"/>
      <c r="L64" s="418"/>
      <c r="M64" s="418"/>
    </row>
    <row r="65" spans="1:13" x14ac:dyDescent="0.25">
      <c r="A65" s="484">
        <f t="shared" si="3"/>
        <v>2019</v>
      </c>
      <c r="B65" s="447">
        <v>43647</v>
      </c>
      <c r="C65" s="487" t="e">
        <v>#N/A</v>
      </c>
      <c r="D65" s="136">
        <v>12.47686</v>
      </c>
      <c r="E65" s="486">
        <f t="shared" si="8"/>
        <v>12.383554304583335</v>
      </c>
      <c r="F65" s="486">
        <v>12.47686</v>
      </c>
      <c r="G65" s="421"/>
      <c r="H65" s="418"/>
      <c r="I65" s="418"/>
      <c r="J65" s="418"/>
      <c r="K65" s="418"/>
      <c r="L65" s="418"/>
      <c r="M65" s="418"/>
    </row>
    <row r="66" spans="1:13" x14ac:dyDescent="0.25">
      <c r="A66" s="484">
        <f t="shared" si="3"/>
        <v>2019</v>
      </c>
      <c r="B66" s="447">
        <v>43678</v>
      </c>
      <c r="C66" s="487" t="e">
        <v>#N/A</v>
      </c>
      <c r="D66" s="136">
        <v>12.53628</v>
      </c>
      <c r="E66" s="486">
        <f t="shared" si="8"/>
        <v>12.383554304583335</v>
      </c>
      <c r="F66" s="486">
        <v>12.53628</v>
      </c>
      <c r="G66" s="421"/>
      <c r="H66" s="418"/>
      <c r="I66" s="418"/>
      <c r="J66" s="418"/>
      <c r="K66" s="418"/>
      <c r="L66" s="418"/>
      <c r="M66" s="418"/>
    </row>
    <row r="67" spans="1:13" x14ac:dyDescent="0.25">
      <c r="A67" s="484">
        <f t="shared" si="3"/>
        <v>2019</v>
      </c>
      <c r="B67" s="447">
        <v>43709</v>
      </c>
      <c r="C67" s="487" t="e">
        <v>#N/A</v>
      </c>
      <c r="D67" s="136">
        <v>12.51454</v>
      </c>
      <c r="E67" s="486">
        <f t="shared" si="8"/>
        <v>12.383554304583335</v>
      </c>
      <c r="F67" s="486">
        <v>12.51454</v>
      </c>
      <c r="G67" s="421"/>
      <c r="H67" s="418"/>
      <c r="I67" s="418"/>
      <c r="J67" s="418"/>
      <c r="K67" s="418"/>
      <c r="L67" s="418"/>
      <c r="M67" s="418"/>
    </row>
    <row r="68" spans="1:13" x14ac:dyDescent="0.25">
      <c r="A68" s="484">
        <f t="shared" si="3"/>
        <v>2019</v>
      </c>
      <c r="B68" s="447">
        <v>43739</v>
      </c>
      <c r="C68" s="487" t="e">
        <v>#N/A</v>
      </c>
      <c r="D68" s="136">
        <v>12.678900000000001</v>
      </c>
      <c r="E68" s="486">
        <f t="shared" si="8"/>
        <v>12.383554304583335</v>
      </c>
      <c r="F68" s="486">
        <v>12.678900000000001</v>
      </c>
      <c r="G68" s="421"/>
      <c r="H68" s="418"/>
      <c r="I68" s="418"/>
      <c r="J68" s="418"/>
      <c r="K68" s="418"/>
      <c r="L68" s="418"/>
      <c r="M68" s="418"/>
    </row>
    <row r="69" spans="1:13" x14ac:dyDescent="0.25">
      <c r="A69" s="484">
        <f t="shared" si="3"/>
        <v>2019</v>
      </c>
      <c r="B69" s="447">
        <v>43770</v>
      </c>
      <c r="C69" s="487" t="e">
        <v>#N/A</v>
      </c>
      <c r="D69" s="136">
        <v>12.79434</v>
      </c>
      <c r="E69" s="486">
        <f t="shared" si="8"/>
        <v>12.383554304583335</v>
      </c>
      <c r="F69" s="486">
        <v>12.79434</v>
      </c>
      <c r="G69" s="421"/>
      <c r="H69" s="418"/>
      <c r="I69" s="418"/>
      <c r="J69" s="418"/>
      <c r="K69" s="418"/>
      <c r="L69" s="418"/>
      <c r="M69" s="418"/>
    </row>
    <row r="70" spans="1:13" x14ac:dyDescent="0.25">
      <c r="A70" s="484">
        <f t="shared" si="3"/>
        <v>2019</v>
      </c>
      <c r="B70" s="447">
        <v>43800</v>
      </c>
      <c r="C70" s="487" t="e">
        <v>#N/A</v>
      </c>
      <c r="D70" s="136">
        <v>12.80429</v>
      </c>
      <c r="E70" s="486"/>
      <c r="F70" s="486">
        <v>12.80429</v>
      </c>
      <c r="G70" s="421"/>
      <c r="H70" s="418"/>
      <c r="I70" s="418"/>
      <c r="J70" s="418"/>
      <c r="K70" s="418"/>
      <c r="L70" s="418"/>
      <c r="M70" s="418"/>
    </row>
    <row r="71" spans="1:13" x14ac:dyDescent="0.25">
      <c r="A71" s="484">
        <f t="shared" si="3"/>
        <v>2020</v>
      </c>
      <c r="B71" s="447">
        <v>43831</v>
      </c>
      <c r="C71" s="487" t="e">
        <v>#N/A</v>
      </c>
      <c r="D71" s="136">
        <v>12.870039999999999</v>
      </c>
      <c r="E71" s="486"/>
      <c r="F71" s="486">
        <v>12.870039999999999</v>
      </c>
      <c r="G71" s="421"/>
      <c r="H71" s="418"/>
      <c r="I71" s="418"/>
      <c r="J71" s="418"/>
      <c r="K71" s="418"/>
      <c r="L71" s="418"/>
      <c r="M71" s="418"/>
    </row>
    <row r="72" spans="1:13" x14ac:dyDescent="0.25">
      <c r="A72" s="484">
        <f t="shared" si="3"/>
        <v>2020</v>
      </c>
      <c r="B72" s="447">
        <v>43862</v>
      </c>
      <c r="C72" s="487" t="e">
        <v>#N/A</v>
      </c>
      <c r="D72" s="136">
        <v>12.92205</v>
      </c>
      <c r="E72" s="486">
        <f t="shared" ref="E72" si="9">AVERAGEIF($A$35:$A$96,A72,$F$35:$F$96)</f>
        <v>13.096203333333333</v>
      </c>
      <c r="F72" s="486">
        <v>12.92205</v>
      </c>
      <c r="G72" s="421"/>
      <c r="H72" s="418"/>
      <c r="I72" s="418"/>
      <c r="J72" s="418"/>
      <c r="K72" s="418"/>
      <c r="L72" s="418"/>
      <c r="M72" s="418"/>
    </row>
    <row r="73" spans="1:13" x14ac:dyDescent="0.25">
      <c r="A73" s="484">
        <f t="shared" si="3"/>
        <v>2020</v>
      </c>
      <c r="B73" s="447">
        <v>43891</v>
      </c>
      <c r="C73" s="487" t="e">
        <v>#N/A</v>
      </c>
      <c r="D73" s="136">
        <v>12.99118</v>
      </c>
      <c r="E73" s="486">
        <f t="shared" ref="E73:E81" si="10">AVERAGEIF($A$35:$A$96,A73,$F$35:$F$96)</f>
        <v>13.096203333333333</v>
      </c>
      <c r="F73" s="486">
        <v>12.99118</v>
      </c>
      <c r="G73" s="421"/>
      <c r="H73" s="418"/>
      <c r="I73" s="418"/>
      <c r="J73" s="418"/>
      <c r="K73" s="418"/>
      <c r="L73" s="418"/>
      <c r="M73" s="418"/>
    </row>
    <row r="74" spans="1:13" x14ac:dyDescent="0.25">
      <c r="A74" s="484">
        <f t="shared" si="3"/>
        <v>2020</v>
      </c>
      <c r="B74" s="447">
        <v>43922</v>
      </c>
      <c r="C74" s="487" t="e">
        <v>#N/A</v>
      </c>
      <c r="D74" s="136">
        <v>13.05139</v>
      </c>
      <c r="E74" s="486">
        <f t="shared" si="10"/>
        <v>13.096203333333333</v>
      </c>
      <c r="F74" s="486">
        <v>13.05139</v>
      </c>
      <c r="G74" s="421"/>
      <c r="H74" s="418"/>
      <c r="I74" s="418"/>
      <c r="J74" s="418"/>
      <c r="K74" s="418"/>
      <c r="L74" s="418"/>
      <c r="M74" s="418"/>
    </row>
    <row r="75" spans="1:13" x14ac:dyDescent="0.25">
      <c r="A75" s="484">
        <f t="shared" si="3"/>
        <v>2020</v>
      </c>
      <c r="B75" s="447">
        <v>43952</v>
      </c>
      <c r="C75" s="487" t="e">
        <v>#N/A</v>
      </c>
      <c r="D75" s="136">
        <v>13.118169999999999</v>
      </c>
      <c r="E75" s="486">
        <f t="shared" si="10"/>
        <v>13.096203333333333</v>
      </c>
      <c r="F75" s="486">
        <v>13.118169999999999</v>
      </c>
      <c r="G75" s="421"/>
      <c r="H75" s="418"/>
      <c r="I75" s="418"/>
      <c r="J75" s="418"/>
      <c r="K75" s="418"/>
      <c r="L75" s="418"/>
      <c r="M75" s="418"/>
    </row>
    <row r="76" spans="1:13" x14ac:dyDescent="0.25">
      <c r="A76" s="484">
        <f t="shared" si="3"/>
        <v>2020</v>
      </c>
      <c r="B76" s="447">
        <v>43983</v>
      </c>
      <c r="C76" s="487" t="e">
        <v>#N/A</v>
      </c>
      <c r="D76" s="136">
        <v>13.06818</v>
      </c>
      <c r="E76" s="486">
        <f t="shared" si="10"/>
        <v>13.096203333333333</v>
      </c>
      <c r="F76" s="486">
        <v>13.06818</v>
      </c>
      <c r="G76" s="421"/>
      <c r="H76" s="418"/>
      <c r="I76" s="418"/>
      <c r="J76" s="418"/>
      <c r="K76" s="418"/>
      <c r="L76" s="418"/>
      <c r="M76" s="418"/>
    </row>
    <row r="77" spans="1:13" x14ac:dyDescent="0.25">
      <c r="A77" s="484">
        <f t="shared" si="3"/>
        <v>2020</v>
      </c>
      <c r="B77" s="447">
        <v>44013</v>
      </c>
      <c r="C77" s="487" t="e">
        <v>#N/A</v>
      </c>
      <c r="D77" s="136">
        <v>13.043089999999999</v>
      </c>
      <c r="E77" s="486">
        <f t="shared" si="10"/>
        <v>13.096203333333333</v>
      </c>
      <c r="F77" s="486">
        <v>13.043089999999999</v>
      </c>
      <c r="G77" s="421"/>
      <c r="H77" s="418"/>
      <c r="I77" s="418"/>
      <c r="J77" s="418"/>
      <c r="K77" s="418"/>
      <c r="L77" s="418"/>
      <c r="M77" s="418"/>
    </row>
    <row r="78" spans="1:13" x14ac:dyDescent="0.25">
      <c r="A78" s="484">
        <f t="shared" si="3"/>
        <v>2020</v>
      </c>
      <c r="B78" s="447">
        <v>44044</v>
      </c>
      <c r="C78" s="487" t="e">
        <v>#N/A</v>
      </c>
      <c r="D78" s="136">
        <v>13.097569999999999</v>
      </c>
      <c r="E78" s="486">
        <f t="shared" si="10"/>
        <v>13.096203333333333</v>
      </c>
      <c r="F78" s="486">
        <v>13.097569999999999</v>
      </c>
      <c r="G78" s="421"/>
      <c r="H78" s="418"/>
      <c r="I78" s="418"/>
      <c r="J78" s="418"/>
      <c r="K78" s="418"/>
      <c r="L78" s="418"/>
      <c r="M78" s="418"/>
    </row>
    <row r="79" spans="1:13" x14ac:dyDescent="0.25">
      <c r="A79" s="484">
        <f t="shared" si="3"/>
        <v>2020</v>
      </c>
      <c r="B79" s="447">
        <v>44075</v>
      </c>
      <c r="C79" s="487" t="e">
        <v>#N/A</v>
      </c>
      <c r="D79" s="136">
        <v>13.080249999999999</v>
      </c>
      <c r="E79" s="486">
        <f t="shared" si="10"/>
        <v>13.096203333333333</v>
      </c>
      <c r="F79" s="486">
        <v>13.080249999999999</v>
      </c>
      <c r="G79" s="421"/>
      <c r="H79" s="418"/>
      <c r="I79" s="418"/>
      <c r="J79" s="418"/>
      <c r="K79" s="418"/>
      <c r="L79" s="418"/>
      <c r="M79" s="418"/>
    </row>
    <row r="80" spans="1:13" x14ac:dyDescent="0.25">
      <c r="A80" s="484">
        <f t="shared" si="3"/>
        <v>2020</v>
      </c>
      <c r="B80" s="447">
        <v>44105</v>
      </c>
      <c r="C80" s="487" t="e">
        <v>#N/A</v>
      </c>
      <c r="D80" s="136">
        <v>13.220319999999999</v>
      </c>
      <c r="E80" s="486">
        <f t="shared" si="10"/>
        <v>13.096203333333333</v>
      </c>
      <c r="F80" s="486">
        <v>13.220319999999999</v>
      </c>
      <c r="G80" s="421"/>
      <c r="H80" s="418"/>
      <c r="I80" s="418"/>
      <c r="J80" s="418"/>
      <c r="K80" s="418"/>
      <c r="L80" s="418"/>
      <c r="M80" s="418"/>
    </row>
    <row r="81" spans="1:13" x14ac:dyDescent="0.25">
      <c r="A81" s="484">
        <f t="shared" si="3"/>
        <v>2020</v>
      </c>
      <c r="B81" s="447">
        <v>44136</v>
      </c>
      <c r="C81" s="487" t="e">
        <v>#N/A</v>
      </c>
      <c r="D81" s="136">
        <v>13.340529999999999</v>
      </c>
      <c r="E81" s="486">
        <f t="shared" si="10"/>
        <v>13.096203333333333</v>
      </c>
      <c r="F81" s="486">
        <v>13.340529999999999</v>
      </c>
      <c r="G81" s="421"/>
      <c r="H81" s="418"/>
      <c r="I81" s="418"/>
      <c r="J81" s="418"/>
      <c r="K81" s="418"/>
      <c r="L81" s="418"/>
      <c r="M81" s="418"/>
    </row>
    <row r="82" spans="1:13" x14ac:dyDescent="0.25">
      <c r="A82" s="484">
        <f t="shared" si="3"/>
        <v>2020</v>
      </c>
      <c r="B82" s="447">
        <v>44166</v>
      </c>
      <c r="C82" s="487" t="e">
        <v>#N/A</v>
      </c>
      <c r="D82" s="136">
        <v>13.35167</v>
      </c>
      <c r="E82" s="486"/>
      <c r="F82" s="486">
        <v>13.35167</v>
      </c>
      <c r="G82" s="421"/>
      <c r="H82" s="418"/>
      <c r="I82" s="418"/>
      <c r="J82" s="418"/>
      <c r="K82" s="418"/>
      <c r="L82" s="418"/>
      <c r="M82" s="418"/>
    </row>
    <row r="83" spans="1:13" x14ac:dyDescent="0.25">
      <c r="A83" s="418"/>
      <c r="B83" s="418"/>
      <c r="C83" s="418"/>
      <c r="D83" s="418"/>
      <c r="E83" s="418"/>
      <c r="F83" s="418"/>
      <c r="G83" s="421"/>
      <c r="H83" s="418"/>
      <c r="I83" s="418"/>
      <c r="J83" s="418"/>
      <c r="K83" s="418"/>
      <c r="L83" s="418"/>
      <c r="M83" s="418"/>
    </row>
    <row r="84" spans="1:13" x14ac:dyDescent="0.25">
      <c r="A84" s="418"/>
      <c r="B84" s="418"/>
      <c r="C84" s="418"/>
      <c r="D84" s="418"/>
      <c r="E84" s="418"/>
      <c r="F84" s="418"/>
      <c r="G84" s="421"/>
      <c r="H84" s="418"/>
      <c r="I84" s="418"/>
      <c r="J84" s="418"/>
      <c r="K84" s="418"/>
      <c r="L84" s="418"/>
      <c r="M84" s="418"/>
    </row>
    <row r="85" spans="1:13" x14ac:dyDescent="0.25">
      <c r="A85" s="418"/>
      <c r="B85" s="418"/>
      <c r="C85" s="418"/>
      <c r="D85" s="418"/>
      <c r="E85" s="418"/>
      <c r="F85" s="418"/>
      <c r="G85" s="421"/>
      <c r="H85" s="418"/>
      <c r="I85" s="418"/>
      <c r="J85" s="418"/>
      <c r="K85" s="418"/>
      <c r="L85" s="418"/>
      <c r="M85" s="418"/>
    </row>
    <row r="86" spans="1:13" x14ac:dyDescent="0.25">
      <c r="A86" s="418"/>
      <c r="B86" s="418"/>
      <c r="C86" s="418"/>
      <c r="D86" s="418"/>
      <c r="E86" s="418"/>
      <c r="F86" s="418"/>
      <c r="G86" s="421"/>
      <c r="H86" s="418"/>
      <c r="I86" s="418"/>
      <c r="J86" s="418"/>
      <c r="K86" s="418"/>
      <c r="L86" s="418"/>
      <c r="M86" s="418"/>
    </row>
    <row r="87" spans="1:13" x14ac:dyDescent="0.25">
      <c r="A87" s="418"/>
      <c r="B87" s="418"/>
      <c r="C87" s="418"/>
      <c r="D87" s="418"/>
      <c r="E87" s="418"/>
      <c r="F87" s="418"/>
      <c r="G87" s="421"/>
      <c r="H87" s="418"/>
      <c r="I87" s="418"/>
      <c r="J87" s="418"/>
      <c r="K87" s="418"/>
      <c r="L87" s="418"/>
      <c r="M87" s="418"/>
    </row>
    <row r="88" spans="1:13" x14ac:dyDescent="0.25">
      <c r="A88" s="418"/>
      <c r="B88" s="418"/>
      <c r="C88" s="418"/>
      <c r="D88" s="418"/>
      <c r="E88" s="418"/>
      <c r="F88" s="418"/>
      <c r="G88" s="421"/>
      <c r="H88" s="418"/>
      <c r="I88" s="418"/>
      <c r="J88" s="418"/>
      <c r="K88" s="418"/>
      <c r="L88" s="418"/>
      <c r="M88" s="418"/>
    </row>
    <row r="89" spans="1:13" x14ac:dyDescent="0.25">
      <c r="A89" s="423"/>
      <c r="B89" s="241" t="s">
        <v>368</v>
      </c>
      <c r="C89" s="418"/>
      <c r="D89" s="418"/>
      <c r="E89" s="418"/>
      <c r="F89" s="418"/>
      <c r="G89" s="421"/>
      <c r="H89" s="418"/>
      <c r="I89" s="418"/>
      <c r="J89" s="418"/>
      <c r="K89" s="418"/>
      <c r="L89" s="418"/>
      <c r="M89" s="418"/>
    </row>
    <row r="90" spans="1:13" x14ac:dyDescent="0.25">
      <c r="A90" s="6">
        <v>2.5</v>
      </c>
      <c r="B90" s="6">
        <v>-2</v>
      </c>
      <c r="C90" s="418"/>
      <c r="D90" s="418"/>
      <c r="E90" s="418"/>
      <c r="F90" s="418"/>
      <c r="G90" s="421"/>
      <c r="H90" s="418"/>
      <c r="I90" s="418"/>
      <c r="J90" s="418"/>
      <c r="K90" s="418"/>
      <c r="L90" s="418"/>
      <c r="M90" s="418"/>
    </row>
    <row r="91" spans="1:13" x14ac:dyDescent="0.25">
      <c r="A91" s="6">
        <v>2.5</v>
      </c>
      <c r="B91" s="6">
        <v>10</v>
      </c>
      <c r="C91" s="418"/>
      <c r="D91" s="418"/>
      <c r="E91" s="418"/>
      <c r="F91" s="418"/>
      <c r="G91" s="421"/>
      <c r="H91" s="418"/>
      <c r="I91" s="418"/>
      <c r="J91" s="418"/>
      <c r="K91" s="418"/>
      <c r="L91" s="418"/>
      <c r="M91" s="418"/>
    </row>
    <row r="92" spans="1:13" x14ac:dyDescent="0.25">
      <c r="B92" s="134"/>
      <c r="C92" s="418"/>
      <c r="D92" s="418"/>
      <c r="E92" s="418"/>
      <c r="F92" s="418"/>
      <c r="G92" s="421"/>
      <c r="H92" s="418"/>
      <c r="I92" s="418"/>
      <c r="J92" s="418"/>
      <c r="K92" s="418"/>
      <c r="L92" s="418"/>
      <c r="M92" s="418"/>
    </row>
    <row r="93" spans="1:13" x14ac:dyDescent="0.25">
      <c r="B93" s="134"/>
      <c r="D93" s="140"/>
      <c r="F93" s="140"/>
      <c r="G93" s="138"/>
    </row>
    <row r="94" spans="1:13" x14ac:dyDescent="0.25">
      <c r="B94" s="134"/>
      <c r="D94" s="140"/>
      <c r="F94" s="140"/>
      <c r="G94" s="138"/>
    </row>
    <row r="95" spans="1:13" x14ac:dyDescent="0.25">
      <c r="B95" s="134"/>
      <c r="C95" s="140"/>
      <c r="D95" s="138"/>
      <c r="F95" s="140"/>
      <c r="G95" s="138"/>
    </row>
    <row r="96" spans="1:13" x14ac:dyDescent="0.25">
      <c r="B96" s="134"/>
      <c r="C96" s="140"/>
      <c r="D96" s="138"/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549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207</v>
      </c>
      <c r="Q6" s="243" t="s">
        <v>380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/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580" t="s">
        <v>582</v>
      </c>
      <c r="D27" s="580"/>
      <c r="E27" s="5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336.238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v>41671</v>
      </c>
      <c r="B30" s="12">
        <v>345.274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v>41699</v>
      </c>
      <c r="B31" s="12">
        <v>354.98700000000002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v>41730</v>
      </c>
      <c r="B32" s="12">
        <v>365.339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v>41760</v>
      </c>
      <c r="B33" s="12">
        <v>365.46</v>
      </c>
      <c r="C33" s="43">
        <f>+MIN($B$33,$B$45,$B$57,$B$69,$B$81)</f>
        <v>365.46</v>
      </c>
      <c r="D33" s="43">
        <f>+MAX($B$33,$B$45,$B$57,$B$69,$B$81)</f>
        <v>516.80799999999999</v>
      </c>
      <c r="E33" s="17">
        <f t="shared" si="0"/>
        <v>151.34800000000001</v>
      </c>
      <c r="G33" s="43"/>
      <c r="H33" s="17"/>
    </row>
    <row r="34" spans="1:8" x14ac:dyDescent="0.2">
      <c r="A34" s="1">
        <v>41791</v>
      </c>
      <c r="B34" s="12">
        <v>354.30500000000001</v>
      </c>
      <c r="C34" s="43">
        <f>+MIN($B$34,$B$46,$B$58,$B$70,$B$82)</f>
        <v>354.30500000000001</v>
      </c>
      <c r="D34" s="43">
        <f>+MAX($B$34,$B$46,$B$58,$B$70,$B$82)</f>
        <v>501.55700000000002</v>
      </c>
      <c r="E34" s="17">
        <f t="shared" si="0"/>
        <v>147.25200000000001</v>
      </c>
      <c r="G34" s="43"/>
      <c r="H34" s="17"/>
    </row>
    <row r="35" spans="1:8" x14ac:dyDescent="0.2">
      <c r="A35" s="1">
        <v>41821</v>
      </c>
      <c r="B35" s="12">
        <v>338.73700000000002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v>41852</v>
      </c>
      <c r="B36" s="12">
        <v>331.07600000000002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v>41883</v>
      </c>
      <c r="B37" s="12">
        <v>332.15499999999997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v>41913</v>
      </c>
      <c r="B38" s="12">
        <v>351.71699999999998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v>41944</v>
      </c>
      <c r="B39" s="12">
        <v>356.72899999999998</v>
      </c>
      <c r="C39" s="43">
        <f>+MIN($B$39,$B$51,$B$63,$B$75,$B$87)</f>
        <v>356.72899999999998</v>
      </c>
      <c r="D39" s="43">
        <f>+MAX($B$39,$B$51,$B$63,$B$75,$B$87)</f>
        <v>490.73399999999998</v>
      </c>
      <c r="E39" s="17">
        <f t="shared" si="0"/>
        <v>134.005</v>
      </c>
      <c r="G39" s="43"/>
      <c r="H39" s="17"/>
    </row>
    <row r="40" spans="1:8" x14ac:dyDescent="0.2">
      <c r="A40" s="1">
        <v>41974</v>
      </c>
      <c r="B40" s="12">
        <v>360.86500000000001</v>
      </c>
      <c r="C40" s="43">
        <f>+MIN($B$40,$B$52,$B$64,$B$76,$B$88)</f>
        <v>360.86500000000001</v>
      </c>
      <c r="D40" s="43">
        <f>+MAX($B$40,$B$52,$B$64,$B$76,$B$88)</f>
        <v>484.62200000000001</v>
      </c>
      <c r="E40" s="17">
        <f t="shared" si="0"/>
        <v>123.75700000000001</v>
      </c>
      <c r="G40" s="43"/>
      <c r="H40" s="17"/>
    </row>
    <row r="41" spans="1:8" x14ac:dyDescent="0.2">
      <c r="A41" s="1">
        <v>42005</v>
      </c>
      <c r="B41" s="12">
        <v>389.21300000000002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v>42036</v>
      </c>
      <c r="B42" s="12">
        <v>415.31299999999999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v>42064</v>
      </c>
      <c r="B43" s="12">
        <v>443.2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v>42095</v>
      </c>
      <c r="B44" s="12">
        <v>452.71300000000002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v>42125</v>
      </c>
      <c r="B45" s="12">
        <v>448.96100000000001</v>
      </c>
      <c r="C45" s="43">
        <f>+MIN($B$33,$B$45,$B$57,$B$69,$B$81)</f>
        <v>365.46</v>
      </c>
      <c r="D45" s="43">
        <f>+MAX($B$33,$B$45,$B$57,$B$69,$B$81)</f>
        <v>516.80799999999999</v>
      </c>
      <c r="E45" s="17">
        <f t="shared" si="0"/>
        <v>151.34800000000001</v>
      </c>
      <c r="G45" s="43"/>
      <c r="H45" s="17"/>
    </row>
    <row r="46" spans="1:8" x14ac:dyDescent="0.2">
      <c r="A46" s="1">
        <v>42156</v>
      </c>
      <c r="B46" s="12">
        <v>438.81</v>
      </c>
      <c r="C46" s="43">
        <f>+MIN($B$34,$B$46,$B$58,$B$70,$B$82)</f>
        <v>354.30500000000001</v>
      </c>
      <c r="D46" s="43">
        <f>+MAX($B$34,$B$46,$B$58,$B$70,$B$82)</f>
        <v>501.55700000000002</v>
      </c>
      <c r="E46" s="17">
        <f t="shared" si="0"/>
        <v>147.25200000000001</v>
      </c>
      <c r="G46" s="43"/>
      <c r="H46" s="17"/>
    </row>
    <row r="47" spans="1:8" x14ac:dyDescent="0.2">
      <c r="A47" s="1">
        <v>42186</v>
      </c>
      <c r="B47" s="12">
        <v>424.80900000000003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v>42217</v>
      </c>
      <c r="B48" s="12">
        <v>425.85300000000001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v>42248</v>
      </c>
      <c r="B49" s="12">
        <v>429.12900000000002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v>42278</v>
      </c>
      <c r="B50" s="12">
        <v>455.21300000000002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v>42309</v>
      </c>
      <c r="B51" s="12">
        <v>455.99400000000003</v>
      </c>
      <c r="C51" s="43">
        <f>+MIN($B$39,$B$51,$B$63,$B$75,$B$87)</f>
        <v>356.72899999999998</v>
      </c>
      <c r="D51" s="43">
        <f>+MAX($B$39,$B$51,$B$63,$B$75,$B$87)</f>
        <v>490.73399999999998</v>
      </c>
      <c r="E51" s="17">
        <f t="shared" si="0"/>
        <v>134.005</v>
      </c>
      <c r="G51" s="43"/>
      <c r="H51" s="17"/>
    </row>
    <row r="52" spans="1:8" x14ac:dyDescent="0.2">
      <c r="A52" s="1">
        <v>42339</v>
      </c>
      <c r="B52" s="12">
        <v>449.22</v>
      </c>
      <c r="C52" s="43">
        <f>+MIN($B$40,$B$52,$B$64,$B$76,$B$88)</f>
        <v>360.86500000000001</v>
      </c>
      <c r="D52" s="43">
        <f>+MAX($B$40,$B$52,$B$64,$B$76,$B$88)</f>
        <v>484.62200000000001</v>
      </c>
      <c r="E52" s="17">
        <f t="shared" si="0"/>
        <v>123.75700000000001</v>
      </c>
      <c r="G52" s="43"/>
      <c r="H52" s="17"/>
    </row>
    <row r="53" spans="1:8" x14ac:dyDescent="0.2">
      <c r="A53" s="1">
        <v>42370</v>
      </c>
      <c r="B53" s="12">
        <v>471.767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v>42401</v>
      </c>
      <c r="B54" s="12">
        <v>492.15300000000002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v>42430</v>
      </c>
      <c r="B55" s="12">
        <v>504.81099999999998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v>42461</v>
      </c>
      <c r="B56" s="12">
        <v>509.32299999999998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v>42491</v>
      </c>
      <c r="B57" s="12">
        <v>511.86099999999999</v>
      </c>
      <c r="C57" s="43">
        <f>+MIN($B$33,$B$45,$B$57,$B$69,$B$81)</f>
        <v>365.46</v>
      </c>
      <c r="D57" s="43">
        <f>+MAX($B$33,$B$45,$B$57,$B$69,$B$81)</f>
        <v>516.80799999999999</v>
      </c>
      <c r="E57" s="17">
        <f t="shared" si="0"/>
        <v>151.34800000000001</v>
      </c>
      <c r="G57" s="43"/>
      <c r="H57" s="17"/>
    </row>
    <row r="58" spans="1:8" x14ac:dyDescent="0.2">
      <c r="A58" s="1">
        <v>42522</v>
      </c>
      <c r="B58" s="12">
        <v>500.85700000000003</v>
      </c>
      <c r="C58" s="43">
        <f>+MIN($B$34,$B$46,$B$58,$B$70,$B$82)</f>
        <v>354.30500000000001</v>
      </c>
      <c r="D58" s="43">
        <f>+MAX($B$34,$B$46,$B$58,$B$70,$B$82)</f>
        <v>501.55700000000002</v>
      </c>
      <c r="E58" s="17">
        <f t="shared" si="0"/>
        <v>147.25200000000001</v>
      </c>
      <c r="G58" s="43"/>
      <c r="H58" s="17"/>
    </row>
    <row r="59" spans="1:8" x14ac:dyDescent="0.2">
      <c r="A59" s="1">
        <v>42552</v>
      </c>
      <c r="B59" s="12">
        <v>493.45800000000003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v>42583</v>
      </c>
      <c r="B60" s="12">
        <v>486.67500000000001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v>42614</v>
      </c>
      <c r="B61" s="12">
        <v>471.53699999999998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v>42644</v>
      </c>
      <c r="B62" s="12">
        <v>491.20299999999997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v>42675</v>
      </c>
      <c r="B63" s="12">
        <v>490.73399999999998</v>
      </c>
      <c r="C63" s="43">
        <f>+MIN($B$39,$B$51,$B$63,$B$75,$B$87)</f>
        <v>356.72899999999998</v>
      </c>
      <c r="D63" s="43">
        <f>+MAX($B$39,$B$51,$B$63,$B$75,$B$87)</f>
        <v>490.73399999999998</v>
      </c>
      <c r="E63" s="17">
        <f t="shared" si="0"/>
        <v>134.005</v>
      </c>
      <c r="G63" s="43"/>
      <c r="H63" s="17"/>
    </row>
    <row r="64" spans="1:8" x14ac:dyDescent="0.2">
      <c r="A64" s="1">
        <v>42705</v>
      </c>
      <c r="B64" s="12">
        <v>484.62200000000001</v>
      </c>
      <c r="C64" s="43">
        <f>+MIN($B$40,$B$52,$B$64,$B$76,$B$88)</f>
        <v>360.86500000000001</v>
      </c>
      <c r="D64" s="43">
        <f>+MAX($B$40,$B$52,$B$64,$B$76,$B$88)</f>
        <v>484.62200000000001</v>
      </c>
      <c r="E64" s="17">
        <f t="shared" si="0"/>
        <v>123.75700000000001</v>
      </c>
      <c r="G64" s="43"/>
      <c r="H64" s="17"/>
    </row>
    <row r="65" spans="1:8" x14ac:dyDescent="0.2">
      <c r="A65" s="1">
        <v>42736</v>
      </c>
      <c r="B65" s="12">
        <v>506.798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v>42767</v>
      </c>
      <c r="B66" s="12">
        <v>525.41899999999998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v>42795</v>
      </c>
      <c r="B67" s="12">
        <v>538.59500000000003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v>42826</v>
      </c>
      <c r="B68" s="12">
        <v>524.28599999999994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v>42856</v>
      </c>
      <c r="B69" s="12">
        <v>516.80799999999999</v>
      </c>
      <c r="C69" s="43">
        <f>+MIN($B$33,$B$45,$B$57,$B$69,$B$81)</f>
        <v>365.46</v>
      </c>
      <c r="D69" s="43">
        <f>+MAX($B$33,$B$45,$B$57,$B$69,$B$81)</f>
        <v>516.80799999999999</v>
      </c>
      <c r="E69" s="17">
        <f t="shared" si="0"/>
        <v>151.34800000000001</v>
      </c>
      <c r="G69" s="43"/>
      <c r="H69" s="17"/>
    </row>
    <row r="70" spans="1:8" x14ac:dyDescent="0.2">
      <c r="A70" s="1">
        <v>42887</v>
      </c>
      <c r="B70" s="12">
        <v>501.55700000000002</v>
      </c>
      <c r="C70" s="43">
        <f>+MIN($B$34,$B$46,$B$58,$B$70,$B$82)</f>
        <v>354.30500000000001</v>
      </c>
      <c r="D70" s="43">
        <f>+MAX($B$34,$B$46,$B$58,$B$70,$B$82)</f>
        <v>501.55700000000002</v>
      </c>
      <c r="E70" s="17">
        <f t="shared" si="0"/>
        <v>147.25200000000001</v>
      </c>
      <c r="G70" s="43"/>
      <c r="H70" s="17"/>
    </row>
    <row r="71" spans="1:8" x14ac:dyDescent="0.2">
      <c r="A71" s="1">
        <v>42917</v>
      </c>
      <c r="B71" s="12">
        <v>483.411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v>42948</v>
      </c>
      <c r="B72" s="12">
        <v>459.98200000000003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v>42979</v>
      </c>
      <c r="B73" s="12">
        <v>469.58800000000002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v>43009</v>
      </c>
      <c r="B74" s="12">
        <v>459.73099999999999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v>43040</v>
      </c>
      <c r="B75" s="12">
        <v>453.05399999999997</v>
      </c>
      <c r="C75" s="43">
        <f>+MIN($B$39,$B$51,$B$63,$B$75,$B$87)</f>
        <v>356.72899999999998</v>
      </c>
      <c r="D75" s="43">
        <f>+MAX($B$39,$B$51,$B$63,$B$75,$B$87)</f>
        <v>490.73399999999998</v>
      </c>
      <c r="E75" s="17">
        <f t="shared" si="0"/>
        <v>134.005</v>
      </c>
      <c r="G75" s="43"/>
      <c r="H75" s="17"/>
    </row>
    <row r="76" spans="1:8" x14ac:dyDescent="0.2">
      <c r="A76" s="1">
        <v>43070</v>
      </c>
      <c r="B76" s="12">
        <v>421.64600000000002</v>
      </c>
      <c r="C76" s="43">
        <f>+MIN($B$40,$B$52,$B$64,$B$76,$B$88)</f>
        <v>360.86500000000001</v>
      </c>
      <c r="D76" s="43">
        <f>+MAX($B$40,$B$52,$B$64,$B$76,$B$88)</f>
        <v>484.62200000000001</v>
      </c>
      <c r="E76" s="17">
        <f t="shared" si="0"/>
        <v>123.75700000000001</v>
      </c>
      <c r="G76" s="43"/>
      <c r="H76" s="17"/>
    </row>
    <row r="77" spans="1:8" x14ac:dyDescent="0.2">
      <c r="A77" s="1">
        <v>43101</v>
      </c>
      <c r="B77" s="12">
        <v>419.90199999999999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v>43132</v>
      </c>
      <c r="B78" s="12">
        <v>423.52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v>43160</v>
      </c>
      <c r="B79" s="12">
        <v>423.44799999999998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v>43191</v>
      </c>
      <c r="B80" s="12">
        <v>435.05700000000002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v>43221</v>
      </c>
      <c r="B81" s="12">
        <v>433.27699999999999</v>
      </c>
      <c r="C81" s="43">
        <f>+MIN($B$33,$B$45,$B$57,$B$69,$B$81)</f>
        <v>365.46</v>
      </c>
      <c r="D81" s="43">
        <f>+MAX($B$33,$B$45,$B$57,$B$69,$B$81)</f>
        <v>516.80799999999999</v>
      </c>
      <c r="E81" s="17">
        <f t="shared" si="0"/>
        <v>151.34800000000001</v>
      </c>
      <c r="G81" s="43"/>
      <c r="H81" s="17"/>
    </row>
    <row r="82" spans="1:8" x14ac:dyDescent="0.2">
      <c r="A82" s="1">
        <v>43252</v>
      </c>
      <c r="B82" s="12">
        <v>414.83699999999999</v>
      </c>
      <c r="C82" s="43">
        <f>+MIN($B$34,$B$46,$B$58,$B$70,$B$82)</f>
        <v>354.30500000000001</v>
      </c>
      <c r="D82" s="43">
        <f>+MAX($B$34,$B$46,$B$58,$B$70,$B$82)</f>
        <v>501.55700000000002</v>
      </c>
      <c r="E82" s="17">
        <f t="shared" si="0"/>
        <v>147.25200000000001</v>
      </c>
      <c r="G82" s="43"/>
      <c r="H82" s="17"/>
    </row>
    <row r="83" spans="1:8" x14ac:dyDescent="0.2">
      <c r="A83" s="1">
        <v>43282</v>
      </c>
      <c r="B83" s="12">
        <v>409.32499999999999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v>43313</v>
      </c>
      <c r="B84" s="12">
        <v>406.85399999999998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v>43344</v>
      </c>
      <c r="B85" s="12">
        <v>416.14100000000002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v>43374</v>
      </c>
      <c r="B86" s="12">
        <v>432.459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v>43405</v>
      </c>
      <c r="B87" s="12">
        <v>448.60700000000003</v>
      </c>
      <c r="C87" s="43">
        <f>+MIN($B$39,$B$51,$B$63,$B$75,$B$87)</f>
        <v>356.72899999999998</v>
      </c>
      <c r="D87" s="43">
        <f>+MAX($B$39,$B$51,$B$63,$B$75,$B$87)</f>
        <v>490.73399999999998</v>
      </c>
      <c r="E87" s="17">
        <f t="shared" si="0"/>
        <v>134.005</v>
      </c>
      <c r="G87" s="43"/>
      <c r="H87" s="17"/>
    </row>
    <row r="88" spans="1:8" x14ac:dyDescent="0.2">
      <c r="A88" s="1">
        <v>43435</v>
      </c>
      <c r="B88" s="12">
        <v>441.79399999999998</v>
      </c>
      <c r="C88" s="43">
        <f>+MIN($B$40,$B$52,$B$64,$B$76,$B$88)</f>
        <v>360.86500000000001</v>
      </c>
      <c r="D88" s="43">
        <f>+MAX($B$40,$B$52,$B$64,$B$76,$B$88)</f>
        <v>484.62200000000001</v>
      </c>
      <c r="E88" s="17">
        <f t="shared" si="0"/>
        <v>123.75700000000001</v>
      </c>
      <c r="G88" s="43"/>
      <c r="H88" s="17"/>
    </row>
    <row r="89" spans="1:8" x14ac:dyDescent="0.2">
      <c r="A89" s="1">
        <v>43466</v>
      </c>
      <c r="B89" s="12">
        <v>448.80399999999997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v>43497</v>
      </c>
      <c r="B90" s="12">
        <v>452.93400000000003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v>43525</v>
      </c>
      <c r="B91" s="12">
        <v>451.39974516000001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v>43556</v>
      </c>
      <c r="B92" s="12">
        <v>459.40539999999999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v>43586</v>
      </c>
      <c r="B93" s="12">
        <v>466.65499999999997</v>
      </c>
      <c r="C93" s="43">
        <f>+MIN($B$33,$B$45,$B$57,$B$69,$B$81)</f>
        <v>365.46</v>
      </c>
      <c r="D93" s="43">
        <f>+MAX($B$33,$B$45,$B$57,$B$69,$B$81)</f>
        <v>516.80799999999999</v>
      </c>
      <c r="E93" s="17">
        <f t="shared" ref="E93:E112" si="1">D93-C93</f>
        <v>151.34800000000001</v>
      </c>
      <c r="G93" s="43"/>
      <c r="H93" s="17"/>
    </row>
    <row r="94" spans="1:8" x14ac:dyDescent="0.2">
      <c r="A94" s="1">
        <v>43617</v>
      </c>
      <c r="B94" s="12">
        <v>458.47660000000002</v>
      </c>
      <c r="C94" s="43">
        <f>+MIN($B$34,$B$46,$B$58,$B$70,$B$82)</f>
        <v>354.30500000000001</v>
      </c>
      <c r="D94" s="43">
        <f>+MAX($B$34,$B$46,$B$58,$B$70,$B$82)</f>
        <v>501.55700000000002</v>
      </c>
      <c r="E94" s="17">
        <f t="shared" si="1"/>
        <v>147.25200000000001</v>
      </c>
      <c r="G94" s="43"/>
      <c r="H94" s="17"/>
    </row>
    <row r="95" spans="1:8" x14ac:dyDescent="0.2">
      <c r="A95" s="1">
        <v>43647</v>
      </c>
      <c r="B95" s="12">
        <v>451.0188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v>43678</v>
      </c>
      <c r="B96" s="12">
        <v>450.26960000000003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v>43709</v>
      </c>
      <c r="B97" s="12">
        <v>454.6592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v>43739</v>
      </c>
      <c r="B98" s="12">
        <v>470.13310000000001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v>43770</v>
      </c>
      <c r="B99" s="12">
        <v>472.72770000000003</v>
      </c>
      <c r="C99" s="43">
        <f>+MIN($B$39,$B$51,$B$63,$B$75,$B$87)</f>
        <v>356.72899999999998</v>
      </c>
      <c r="D99" s="43">
        <f>+MAX($B$39,$B$51,$B$63,$B$75,$B$87)</f>
        <v>490.73399999999998</v>
      </c>
      <c r="E99" s="17">
        <f t="shared" si="1"/>
        <v>134.005</v>
      </c>
      <c r="G99" s="43"/>
      <c r="H99" s="17"/>
    </row>
    <row r="100" spans="1:8" x14ac:dyDescent="0.2">
      <c r="A100" s="1">
        <v>43800</v>
      </c>
      <c r="B100" s="12">
        <v>466.50310000000002</v>
      </c>
      <c r="C100" s="43">
        <f>+MIN($B$40,$B$52,$B$64,$B$76,$B$88)</f>
        <v>360.86500000000001</v>
      </c>
      <c r="D100" s="43">
        <f>+MAX($B$40,$B$52,$B$64,$B$76,$B$88)</f>
        <v>484.62200000000001</v>
      </c>
      <c r="E100" s="17">
        <f t="shared" si="1"/>
        <v>123.75700000000001</v>
      </c>
      <c r="G100" s="43"/>
      <c r="H100" s="17"/>
    </row>
    <row r="101" spans="1:8" x14ac:dyDescent="0.2">
      <c r="A101" s="1">
        <v>43831</v>
      </c>
      <c r="B101" s="12">
        <v>473.33600000000001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v>43862</v>
      </c>
      <c r="B102" s="12">
        <v>484.47579999999999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v>43891</v>
      </c>
      <c r="B103" s="12">
        <v>497.77499999999998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v>43922</v>
      </c>
      <c r="B104" s="12">
        <v>500.762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v>43952</v>
      </c>
      <c r="B105" s="12">
        <v>503.2396</v>
      </c>
      <c r="C105" s="43">
        <f>+MIN($B$33,$B$45,$B$57,$B$69,$B$81)</f>
        <v>365.46</v>
      </c>
      <c r="D105" s="17">
        <f>+MAX($B$33,$B$45,$B$57,$B$69,$B$81)</f>
        <v>516.80799999999999</v>
      </c>
      <c r="E105" s="17">
        <f t="shared" si="1"/>
        <v>151.34800000000001</v>
      </c>
      <c r="G105" s="43"/>
      <c r="H105" s="17"/>
    </row>
    <row r="106" spans="1:8" x14ac:dyDescent="0.2">
      <c r="A106" s="1">
        <v>43983</v>
      </c>
      <c r="B106" s="12">
        <v>490.24599999999998</v>
      </c>
      <c r="C106" s="43">
        <f>+MIN($B$34,$B$46,$B$58,$B$70,$B$82)</f>
        <v>354.30500000000001</v>
      </c>
      <c r="D106" s="17">
        <f>+MAX($B$34,$B$46,$B$58,$B$70,$B$82)</f>
        <v>501.55700000000002</v>
      </c>
      <c r="E106" s="17">
        <f t="shared" si="1"/>
        <v>147.25200000000001</v>
      </c>
      <c r="G106" s="43"/>
      <c r="H106" s="17"/>
    </row>
    <row r="107" spans="1:8" x14ac:dyDescent="0.2">
      <c r="A107" s="1">
        <v>44013</v>
      </c>
      <c r="B107" s="12">
        <v>478.5598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v>44044</v>
      </c>
      <c r="B108" s="12">
        <v>475.61509999999998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v>44075</v>
      </c>
      <c r="B109" s="12">
        <v>476.61759999999998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v>44105</v>
      </c>
      <c r="B110" s="12">
        <v>491.07940000000002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v>44136</v>
      </c>
      <c r="B111" s="12">
        <v>492.59769999999997</v>
      </c>
      <c r="C111" s="43">
        <f>+MIN($B$39,$B$51,$B$63,$B$75,$B$87)</f>
        <v>356.72899999999998</v>
      </c>
      <c r="D111" s="17">
        <f>+MAX($B$39,$B$51,$B$63,$B$75,$B$87)</f>
        <v>490.73399999999998</v>
      </c>
      <c r="E111" s="17">
        <f t="shared" si="1"/>
        <v>134.005</v>
      </c>
      <c r="G111" s="43"/>
      <c r="H111" s="17"/>
    </row>
    <row r="112" spans="1:8" x14ac:dyDescent="0.2">
      <c r="A112" s="65">
        <v>44166</v>
      </c>
      <c r="B112" s="71">
        <v>484.15429999999998</v>
      </c>
      <c r="C112" s="70">
        <f>+MIN($B$40,$B$52,$B$64,$B$76,$B$88)</f>
        <v>360.86500000000001</v>
      </c>
      <c r="D112" s="69">
        <f>+MAX($B$40,$B$52,$B$64,$B$76,$B$88)</f>
        <v>484.62200000000001</v>
      </c>
      <c r="E112" s="69">
        <f t="shared" si="1"/>
        <v>123.75700000000001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585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17">
        <v>63</v>
      </c>
      <c r="B117">
        <v>0</v>
      </c>
    </row>
    <row r="118" spans="1:2" x14ac:dyDescent="0.2">
      <c r="A118" s="17">
        <v>63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0.710937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97" t="s">
        <v>236</v>
      </c>
      <c r="R6" s="234" t="s">
        <v>243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98" t="s">
        <v>238</v>
      </c>
      <c r="R7" s="235" t="s">
        <v>244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98" t="s">
        <v>237</v>
      </c>
      <c r="R8" s="299" t="s">
        <v>245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98" t="s">
        <v>239</v>
      </c>
      <c r="R9" s="299" t="s">
        <v>246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343" t="s">
        <v>459</v>
      </c>
      <c r="R10" s="344" t="s">
        <v>460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66" t="s">
        <v>61</v>
      </c>
      <c r="D24" s="566"/>
      <c r="E24" s="566"/>
      <c r="F24" s="566"/>
      <c r="G24" s="566"/>
      <c r="H24" s="32"/>
      <c r="I24" s="566" t="s">
        <v>96</v>
      </c>
      <c r="J24" s="566"/>
      <c r="K24" s="566"/>
      <c r="L24" s="566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142" t="s">
        <v>236</v>
      </c>
      <c r="C26" s="83">
        <v>8.8306689480999996</v>
      </c>
      <c r="D26" s="83">
        <v>9.3517145890000002</v>
      </c>
      <c r="E26" s="83">
        <v>10.961620225000001</v>
      </c>
      <c r="F26" s="83">
        <v>12.387414578</v>
      </c>
      <c r="G26" s="83">
        <v>13.096730027</v>
      </c>
      <c r="H26" s="11"/>
      <c r="I26" s="20">
        <f t="shared" ref="I26:L27" si="0">D26-C26</f>
        <v>0.52104564090000061</v>
      </c>
      <c r="J26" s="20">
        <f t="shared" si="0"/>
        <v>1.6099056360000006</v>
      </c>
      <c r="K26" s="20">
        <f t="shared" si="0"/>
        <v>1.4257943529999988</v>
      </c>
      <c r="L26" s="20">
        <f t="shared" si="0"/>
        <v>0.70931544899999999</v>
      </c>
    </row>
    <row r="27" spans="1:12" x14ac:dyDescent="0.25">
      <c r="A27" s="133"/>
      <c r="B27" s="142" t="s">
        <v>238</v>
      </c>
      <c r="C27" s="152">
        <v>3.5091716421000001</v>
      </c>
      <c r="D27" s="83">
        <v>3.7827452274</v>
      </c>
      <c r="E27" s="83">
        <v>4.3491150246999997</v>
      </c>
      <c r="F27" s="83">
        <v>4.9316552033000001</v>
      </c>
      <c r="G27" s="83">
        <v>5.2875854098000001</v>
      </c>
      <c r="H27" s="11"/>
      <c r="I27" s="20">
        <f t="shared" si="0"/>
        <v>0.27357358529999987</v>
      </c>
      <c r="J27" s="20">
        <f t="shared" si="0"/>
        <v>0.5663697972999997</v>
      </c>
      <c r="K27" s="20">
        <f t="shared" si="0"/>
        <v>0.5825401786000004</v>
      </c>
      <c r="L27" s="20">
        <f t="shared" si="0"/>
        <v>0.35593020650000007</v>
      </c>
    </row>
    <row r="28" spans="1:12" x14ac:dyDescent="0.25">
      <c r="A28" s="133"/>
      <c r="B28" s="147" t="s">
        <v>247</v>
      </c>
      <c r="C28" s="146">
        <f>+C29+C30</f>
        <v>1.10466648898</v>
      </c>
      <c r="D28" s="146">
        <f t="shared" ref="D28:L28" si="1">+D29+D30</f>
        <v>1.14363802735</v>
      </c>
      <c r="E28" s="146">
        <f t="shared" si="1"/>
        <v>1.1671677890299998</v>
      </c>
      <c r="F28" s="146">
        <f t="shared" si="1"/>
        <v>1.16973554822</v>
      </c>
      <c r="G28" s="146">
        <f t="shared" si="1"/>
        <v>1.1928086341200002</v>
      </c>
      <c r="H28" s="146"/>
      <c r="I28" s="146">
        <f t="shared" si="1"/>
        <v>3.8971538369999892E-2</v>
      </c>
      <c r="J28" s="146">
        <f t="shared" si="1"/>
        <v>2.3529761680000039E-2</v>
      </c>
      <c r="K28" s="146">
        <f t="shared" si="1"/>
        <v>2.5677591900000463E-3</v>
      </c>
      <c r="L28" s="146">
        <f t="shared" si="1"/>
        <v>2.3073085900000095E-2</v>
      </c>
    </row>
    <row r="29" spans="1:12" x14ac:dyDescent="0.25">
      <c r="A29" s="133"/>
      <c r="B29" s="142" t="s">
        <v>237</v>
      </c>
      <c r="C29" s="83">
        <v>1.0026804399</v>
      </c>
      <c r="D29" s="83">
        <v>1.0395474602999999</v>
      </c>
      <c r="E29" s="83">
        <v>1.0476712054999999</v>
      </c>
      <c r="F29" s="83">
        <v>1.0366951589</v>
      </c>
      <c r="G29" s="83">
        <v>1.0476864180000001</v>
      </c>
      <c r="H29" s="11"/>
      <c r="I29" s="20">
        <f t="shared" ref="I29:L30" si="2">D29-C29</f>
        <v>3.6867020399999895E-2</v>
      </c>
      <c r="J29" s="20">
        <f t="shared" si="2"/>
        <v>8.1237452000000321E-3</v>
      </c>
      <c r="K29" s="20">
        <f t="shared" si="2"/>
        <v>-1.0976046599999956E-2</v>
      </c>
      <c r="L29" s="20">
        <f t="shared" si="2"/>
        <v>1.0991259100000095E-2</v>
      </c>
    </row>
    <row r="30" spans="1:12" x14ac:dyDescent="0.25">
      <c r="A30" s="133"/>
      <c r="B30" s="143" t="s">
        <v>239</v>
      </c>
      <c r="C30" s="84">
        <v>0.10198604908</v>
      </c>
      <c r="D30" s="84">
        <v>0.10409056705</v>
      </c>
      <c r="E30" s="84">
        <v>0.11949658353000001</v>
      </c>
      <c r="F30" s="84">
        <v>0.13304038932000001</v>
      </c>
      <c r="G30" s="84">
        <v>0.14512221612000001</v>
      </c>
      <c r="H30" s="72"/>
      <c r="I30" s="68">
        <f t="shared" si="2"/>
        <v>2.1045179699999972E-3</v>
      </c>
      <c r="J30" s="68">
        <f t="shared" si="2"/>
        <v>1.5406016480000007E-2</v>
      </c>
      <c r="K30" s="68">
        <f t="shared" si="2"/>
        <v>1.3543805790000002E-2</v>
      </c>
      <c r="L30" s="68">
        <f t="shared" si="2"/>
        <v>1.2081826800000001E-2</v>
      </c>
    </row>
    <row r="31" spans="1:12" x14ac:dyDescent="0.25">
      <c r="A31"/>
      <c r="B31" s="126" t="s">
        <v>235</v>
      </c>
      <c r="C31"/>
      <c r="D31"/>
      <c r="E31"/>
      <c r="F31"/>
      <c r="G31"/>
      <c r="H31"/>
      <c r="I31" s="12">
        <f>+SUM(I26:I28)</f>
        <v>0.83359076457000036</v>
      </c>
      <c r="J31" s="12">
        <f t="shared" ref="J31:L31" si="3">+SUM(J26:J28)</f>
        <v>2.1998051949800002</v>
      </c>
      <c r="K31" s="12">
        <f t="shared" si="3"/>
        <v>2.0109022907899994</v>
      </c>
      <c r="L31" s="12">
        <f t="shared" si="3"/>
        <v>1.0883187414000002</v>
      </c>
    </row>
    <row r="32" spans="1:12" x14ac:dyDescent="0.25">
      <c r="A32" s="367" t="s">
        <v>551</v>
      </c>
      <c r="B32"/>
      <c r="C32"/>
      <c r="D32" s="10"/>
      <c r="E32"/>
      <c r="F32"/>
      <c r="G32"/>
      <c r="H32"/>
      <c r="I32" s="10" t="s">
        <v>7</v>
      </c>
      <c r="J32" s="27">
        <f>E26/D26-1</f>
        <v>0.17215085219705695</v>
      </c>
      <c r="K32" s="27">
        <f>F26/E26-1</f>
        <v>0.13007149707195764</v>
      </c>
      <c r="L32" s="27">
        <f>G26/F26-1</f>
        <v>5.7260976011874298E-2</v>
      </c>
    </row>
    <row r="35" spans="1:8" x14ac:dyDescent="0.25">
      <c r="A35" s="147"/>
      <c r="B35" s="147"/>
      <c r="C35" s="147" t="s">
        <v>266</v>
      </c>
      <c r="D35" s="147" t="s">
        <v>242</v>
      </c>
      <c r="E35" s="472" t="s">
        <v>241</v>
      </c>
      <c r="F35" s="472" t="s">
        <v>498</v>
      </c>
    </row>
    <row r="36" spans="1:8" x14ac:dyDescent="0.25">
      <c r="A36" s="147">
        <f t="shared" ref="A36:A83" si="4">YEAR(B36)</f>
        <v>2017</v>
      </c>
      <c r="B36" s="447">
        <v>42736</v>
      </c>
      <c r="C36" s="448">
        <v>13.419108</v>
      </c>
      <c r="D36" s="141" t="e">
        <v>#N/A</v>
      </c>
      <c r="E36" s="449"/>
      <c r="F36" s="449">
        <v>13.419108</v>
      </c>
      <c r="G36" s="138"/>
    </row>
    <row r="37" spans="1:8" x14ac:dyDescent="0.25">
      <c r="A37" s="147">
        <f t="shared" si="4"/>
        <v>2017</v>
      </c>
      <c r="B37" s="447">
        <v>42767</v>
      </c>
      <c r="C37" s="448">
        <v>13.886905</v>
      </c>
      <c r="D37" s="141" t="e">
        <v>#N/A</v>
      </c>
      <c r="E37" s="449">
        <f t="shared" ref="E37:E46" si="5">AVERAGEIF($A$36:$A$97,A37,$F$36:$F$97)</f>
        <v>14.326432416666664</v>
      </c>
      <c r="F37" s="449">
        <v>13.886905</v>
      </c>
      <c r="G37" s="138"/>
    </row>
    <row r="38" spans="1:8" x14ac:dyDescent="0.25">
      <c r="A38" s="147">
        <f t="shared" si="4"/>
        <v>2017</v>
      </c>
      <c r="B38" s="447">
        <v>42795</v>
      </c>
      <c r="C38" s="448">
        <v>14.002295</v>
      </c>
      <c r="D38" s="141" t="e">
        <v>#N/A</v>
      </c>
      <c r="E38" s="449">
        <f t="shared" si="5"/>
        <v>14.326432416666664</v>
      </c>
      <c r="F38" s="449">
        <v>14.002295</v>
      </c>
      <c r="G38" s="138"/>
      <c r="H38" s="140"/>
    </row>
    <row r="39" spans="1:8" x14ac:dyDescent="0.25">
      <c r="A39" s="147">
        <f t="shared" si="4"/>
        <v>2017</v>
      </c>
      <c r="B39" s="447">
        <v>42826</v>
      </c>
      <c r="C39" s="448">
        <v>13.906537999999999</v>
      </c>
      <c r="D39" s="141" t="e">
        <v>#N/A</v>
      </c>
      <c r="E39" s="449">
        <f t="shared" si="5"/>
        <v>14.326432416666664</v>
      </c>
      <c r="F39" s="449">
        <v>13.906537999999999</v>
      </c>
      <c r="G39" s="138"/>
    </row>
    <row r="40" spans="1:8" x14ac:dyDescent="0.25">
      <c r="A40" s="147">
        <f t="shared" si="4"/>
        <v>2017</v>
      </c>
      <c r="B40" s="447">
        <v>42856</v>
      </c>
      <c r="C40" s="448">
        <v>14.115068000000001</v>
      </c>
      <c r="D40" s="141" t="e">
        <v>#N/A</v>
      </c>
      <c r="E40" s="449">
        <f t="shared" si="5"/>
        <v>14.326432416666664</v>
      </c>
      <c r="F40" s="449">
        <v>14.115068000000001</v>
      </c>
      <c r="G40" s="138"/>
    </row>
    <row r="41" spans="1:8" x14ac:dyDescent="0.25">
      <c r="A41" s="147">
        <f t="shared" si="4"/>
        <v>2017</v>
      </c>
      <c r="B41" s="447">
        <v>42887</v>
      </c>
      <c r="C41" s="448">
        <v>14.068187</v>
      </c>
      <c r="D41" s="141" t="e">
        <v>#N/A</v>
      </c>
      <c r="E41" s="449">
        <f t="shared" si="5"/>
        <v>14.326432416666664</v>
      </c>
      <c r="F41" s="449">
        <v>14.068187</v>
      </c>
      <c r="G41" s="138"/>
    </row>
    <row r="42" spans="1:8" x14ac:dyDescent="0.25">
      <c r="A42" s="147">
        <f t="shared" si="4"/>
        <v>2017</v>
      </c>
      <c r="B42" s="447">
        <v>42917</v>
      </c>
      <c r="C42" s="448">
        <v>14.242308</v>
      </c>
      <c r="D42" s="141" t="e">
        <v>#N/A</v>
      </c>
      <c r="E42" s="449">
        <f t="shared" si="5"/>
        <v>14.326432416666664</v>
      </c>
      <c r="F42" s="449">
        <v>14.242308</v>
      </c>
      <c r="G42" s="138"/>
    </row>
    <row r="43" spans="1:8" x14ac:dyDescent="0.25">
      <c r="A43" s="147">
        <f t="shared" si="4"/>
        <v>2017</v>
      </c>
      <c r="B43" s="447">
        <v>42948</v>
      </c>
      <c r="C43" s="448">
        <v>14.224826999999999</v>
      </c>
      <c r="D43" s="141" t="e">
        <v>#N/A</v>
      </c>
      <c r="E43" s="449">
        <f t="shared" si="5"/>
        <v>14.326432416666664</v>
      </c>
      <c r="F43" s="449">
        <v>14.224826999999999</v>
      </c>
      <c r="G43" s="138"/>
    </row>
    <row r="44" spans="1:8" x14ac:dyDescent="0.25">
      <c r="A44" s="147">
        <f t="shared" si="4"/>
        <v>2017</v>
      </c>
      <c r="B44" s="447">
        <v>42979</v>
      </c>
      <c r="C44" s="448">
        <v>14.402293</v>
      </c>
      <c r="D44" s="141" t="e">
        <v>#N/A</v>
      </c>
      <c r="E44" s="449">
        <f t="shared" si="5"/>
        <v>14.326432416666664</v>
      </c>
      <c r="F44" s="449">
        <v>14.402293</v>
      </c>
      <c r="G44" s="138"/>
    </row>
    <row r="45" spans="1:8" x14ac:dyDescent="0.25">
      <c r="A45" s="147">
        <f t="shared" si="4"/>
        <v>2017</v>
      </c>
      <c r="B45" s="447">
        <v>43009</v>
      </c>
      <c r="C45" s="448">
        <v>14.93272</v>
      </c>
      <c r="D45" s="141" t="e">
        <v>#N/A</v>
      </c>
      <c r="E45" s="449">
        <f t="shared" si="5"/>
        <v>14.326432416666664</v>
      </c>
      <c r="F45" s="449">
        <v>14.93272</v>
      </c>
      <c r="G45" s="138"/>
    </row>
    <row r="46" spans="1:8" x14ac:dyDescent="0.25">
      <c r="A46" s="147">
        <f t="shared" si="4"/>
        <v>2017</v>
      </c>
      <c r="B46" s="447">
        <v>43040</v>
      </c>
      <c r="C46" s="448">
        <v>15.471607000000001</v>
      </c>
      <c r="D46" s="141" t="e">
        <v>#N/A</v>
      </c>
      <c r="E46" s="449">
        <f t="shared" si="5"/>
        <v>14.326432416666664</v>
      </c>
      <c r="F46" s="449">
        <v>15.471607000000001</v>
      </c>
      <c r="G46" s="138"/>
    </row>
    <row r="47" spans="1:8" x14ac:dyDescent="0.25">
      <c r="A47" s="147">
        <f t="shared" si="4"/>
        <v>2017</v>
      </c>
      <c r="B47" s="447">
        <v>43070</v>
      </c>
      <c r="C47" s="448">
        <v>15.245333</v>
      </c>
      <c r="D47" s="141" t="e">
        <v>#N/A</v>
      </c>
      <c r="E47" s="449"/>
      <c r="F47" s="449">
        <v>15.245333</v>
      </c>
      <c r="G47" s="138"/>
    </row>
    <row r="48" spans="1:8" x14ac:dyDescent="0.25">
      <c r="A48" s="147">
        <f t="shared" si="4"/>
        <v>2018</v>
      </c>
      <c r="B48" s="447">
        <v>43101</v>
      </c>
      <c r="C48" s="448">
        <v>15.018359</v>
      </c>
      <c r="D48" s="141" t="e">
        <v>#N/A</v>
      </c>
      <c r="E48" s="449"/>
      <c r="F48" s="449">
        <v>15.018359</v>
      </c>
      <c r="G48" s="138"/>
    </row>
    <row r="49" spans="1:8" x14ac:dyDescent="0.25">
      <c r="A49" s="147">
        <f t="shared" si="4"/>
        <v>2018</v>
      </c>
      <c r="B49" s="447">
        <v>43132</v>
      </c>
      <c r="C49" s="448">
        <v>15.487536</v>
      </c>
      <c r="D49" s="141" t="e">
        <v>#N/A</v>
      </c>
      <c r="E49" s="449">
        <f t="shared" ref="E49" si="6">AVERAGEIF($A$36:$A$97,A49,$F$36:$F$97)</f>
        <v>16.530484250000001</v>
      </c>
      <c r="F49" s="449">
        <v>15.487536</v>
      </c>
      <c r="G49" s="138"/>
    </row>
    <row r="50" spans="1:8" x14ac:dyDescent="0.25">
      <c r="A50" s="147">
        <f t="shared" si="4"/>
        <v>2018</v>
      </c>
      <c r="B50" s="447">
        <v>43160</v>
      </c>
      <c r="C50" s="448">
        <v>15.836328999999999</v>
      </c>
      <c r="D50" s="141" t="e">
        <v>#N/A</v>
      </c>
      <c r="E50" s="449">
        <f t="shared" ref="E50:E58" si="7">AVERAGEIF($A$36:$A$97,A50,$F$36:$F$97)</f>
        <v>16.530484250000001</v>
      </c>
      <c r="F50" s="449">
        <v>15.836328999999999</v>
      </c>
      <c r="G50" s="138"/>
      <c r="H50" s="140"/>
    </row>
    <row r="51" spans="1:8" x14ac:dyDescent="0.25">
      <c r="A51" s="147">
        <f t="shared" si="4"/>
        <v>2018</v>
      </c>
      <c r="B51" s="447">
        <v>43191</v>
      </c>
      <c r="C51" s="448">
        <v>15.928782999999999</v>
      </c>
      <c r="D51" s="141" t="e">
        <v>#N/A</v>
      </c>
      <c r="E51" s="449">
        <f t="shared" si="7"/>
        <v>16.530484250000001</v>
      </c>
      <c r="F51" s="449">
        <v>15.928782999999999</v>
      </c>
      <c r="G51" s="138"/>
    </row>
    <row r="52" spans="1:8" x14ac:dyDescent="0.25">
      <c r="A52" s="147">
        <f t="shared" si="4"/>
        <v>2018</v>
      </c>
      <c r="B52" s="447">
        <v>43221</v>
      </c>
      <c r="C52" s="448">
        <v>16.002206000000001</v>
      </c>
      <c r="D52" s="141" t="e">
        <v>#N/A</v>
      </c>
      <c r="E52" s="449">
        <f t="shared" si="7"/>
        <v>16.530484250000001</v>
      </c>
      <c r="F52" s="449">
        <v>16.002206000000001</v>
      </c>
      <c r="G52" s="138"/>
    </row>
    <row r="53" spans="1:8" x14ac:dyDescent="0.25">
      <c r="A53" s="147">
        <f t="shared" si="4"/>
        <v>2018</v>
      </c>
      <c r="B53" s="447">
        <v>43252</v>
      </c>
      <c r="C53" s="448">
        <v>16.250122000000001</v>
      </c>
      <c r="D53" s="141" t="e">
        <v>#N/A</v>
      </c>
      <c r="E53" s="449">
        <f t="shared" si="7"/>
        <v>16.530484250000001</v>
      </c>
      <c r="F53" s="449">
        <v>16.250122000000001</v>
      </c>
      <c r="G53" s="138"/>
    </row>
    <row r="54" spans="1:8" x14ac:dyDescent="0.25">
      <c r="A54" s="147">
        <f t="shared" si="4"/>
        <v>2018</v>
      </c>
      <c r="B54" s="447">
        <v>43282</v>
      </c>
      <c r="C54" s="448">
        <v>16.614927000000002</v>
      </c>
      <c r="D54" s="141" t="e">
        <v>#N/A</v>
      </c>
      <c r="E54" s="449">
        <f t="shared" si="7"/>
        <v>16.530484250000001</v>
      </c>
      <c r="F54" s="449">
        <v>16.614927000000002</v>
      </c>
      <c r="G54" s="138"/>
    </row>
    <row r="55" spans="1:8" x14ac:dyDescent="0.25">
      <c r="A55" s="147">
        <f t="shared" si="4"/>
        <v>2018</v>
      </c>
      <c r="B55" s="447">
        <v>43313</v>
      </c>
      <c r="C55" s="448">
        <v>17.176738</v>
      </c>
      <c r="D55" s="141" t="e">
        <v>#N/A</v>
      </c>
      <c r="E55" s="449">
        <f t="shared" si="7"/>
        <v>16.530484250000001</v>
      </c>
      <c r="F55" s="449">
        <v>17.176738</v>
      </c>
      <c r="G55" s="138"/>
    </row>
    <row r="56" spans="1:8" x14ac:dyDescent="0.25">
      <c r="A56" s="147">
        <f t="shared" si="4"/>
        <v>2018</v>
      </c>
      <c r="B56" s="447">
        <v>43344</v>
      </c>
      <c r="C56" s="448">
        <v>17.308067000000001</v>
      </c>
      <c r="D56" s="141" t="e">
        <v>#N/A</v>
      </c>
      <c r="E56" s="449">
        <f t="shared" si="7"/>
        <v>16.530484250000001</v>
      </c>
      <c r="F56" s="449">
        <v>17.308067000000001</v>
      </c>
      <c r="G56" s="138"/>
    </row>
    <row r="57" spans="1:8" x14ac:dyDescent="0.25">
      <c r="A57" s="147">
        <f t="shared" si="4"/>
        <v>2018</v>
      </c>
      <c r="B57" s="447">
        <v>43374</v>
      </c>
      <c r="C57" s="448">
        <v>17.353127000000001</v>
      </c>
      <c r="D57" s="141" t="e">
        <v>#N/A</v>
      </c>
      <c r="E57" s="449">
        <f t="shared" si="7"/>
        <v>16.530484250000001</v>
      </c>
      <c r="F57" s="449">
        <v>17.353127000000001</v>
      </c>
      <c r="G57" s="138"/>
    </row>
    <row r="58" spans="1:8" x14ac:dyDescent="0.25">
      <c r="A58" s="147">
        <f t="shared" si="4"/>
        <v>2018</v>
      </c>
      <c r="B58" s="447">
        <v>43405</v>
      </c>
      <c r="C58" s="448">
        <v>17.730858000000001</v>
      </c>
      <c r="D58" s="141" t="e">
        <v>#N/A</v>
      </c>
      <c r="E58" s="449">
        <f t="shared" si="7"/>
        <v>16.530484250000001</v>
      </c>
      <c r="F58" s="449">
        <v>17.730858000000001</v>
      </c>
      <c r="G58" s="138"/>
    </row>
    <row r="59" spans="1:8" x14ac:dyDescent="0.25">
      <c r="A59" s="147">
        <f t="shared" si="4"/>
        <v>2018</v>
      </c>
      <c r="B59" s="447">
        <v>43435</v>
      </c>
      <c r="C59" s="448">
        <v>17.658759</v>
      </c>
      <c r="D59" s="141" t="e">
        <v>#N/A</v>
      </c>
      <c r="E59" s="449"/>
      <c r="F59" s="449">
        <v>17.658759</v>
      </c>
      <c r="G59" s="138"/>
    </row>
    <row r="60" spans="1:8" x14ac:dyDescent="0.25">
      <c r="A60" s="147">
        <f t="shared" si="4"/>
        <v>2019</v>
      </c>
      <c r="B60" s="447">
        <v>43466</v>
      </c>
      <c r="C60" s="448">
        <v>17.603086000000001</v>
      </c>
      <c r="D60" s="141" t="e">
        <v>#N/A</v>
      </c>
      <c r="E60" s="449"/>
      <c r="F60" s="449">
        <v>17.603086000000001</v>
      </c>
      <c r="G60" s="138"/>
    </row>
    <row r="61" spans="1:8" x14ac:dyDescent="0.25">
      <c r="A61" s="147">
        <f t="shared" si="4"/>
        <v>2019</v>
      </c>
      <c r="B61" s="447">
        <v>43497</v>
      </c>
      <c r="C61" s="448">
        <v>17.628904935000001</v>
      </c>
      <c r="D61" s="141" t="e">
        <v>#N/A</v>
      </c>
      <c r="E61" s="449">
        <f t="shared" ref="E61" si="8">AVERAGEIF($A$36:$A$97,A61,$F$36:$F$97)</f>
        <v>18.955984652750004</v>
      </c>
      <c r="F61" s="449">
        <v>17.628904935000001</v>
      </c>
      <c r="G61" s="138"/>
    </row>
    <row r="62" spans="1:8" x14ac:dyDescent="0.25">
      <c r="A62" s="147">
        <f t="shared" si="4"/>
        <v>2019</v>
      </c>
      <c r="B62" s="447">
        <v>43525</v>
      </c>
      <c r="C62" s="448">
        <v>18.006514897999999</v>
      </c>
      <c r="D62" s="141">
        <v>18.006514897999999</v>
      </c>
      <c r="E62" s="449">
        <f t="shared" ref="E62:E70" si="9">AVERAGEIF($A$36:$A$97,A62,$F$36:$F$97)</f>
        <v>18.955984652750004</v>
      </c>
      <c r="F62" s="449">
        <v>18.006514897999999</v>
      </c>
      <c r="G62" s="138"/>
      <c r="H62" s="140"/>
    </row>
    <row r="63" spans="1:8" x14ac:dyDescent="0.25">
      <c r="A63" s="147">
        <f t="shared" si="4"/>
        <v>2019</v>
      </c>
      <c r="B63" s="447">
        <v>43556</v>
      </c>
      <c r="C63" s="448" t="e">
        <v>#N/A</v>
      </c>
      <c r="D63" s="141">
        <v>18.875699999999998</v>
      </c>
      <c r="E63" s="449">
        <f t="shared" si="9"/>
        <v>18.955984652750004</v>
      </c>
      <c r="F63" s="449">
        <v>18.875699999999998</v>
      </c>
      <c r="G63" s="138"/>
    </row>
    <row r="64" spans="1:8" x14ac:dyDescent="0.25">
      <c r="A64" s="147">
        <f t="shared" si="4"/>
        <v>2019</v>
      </c>
      <c r="B64" s="447">
        <v>43586</v>
      </c>
      <c r="C64" s="448" t="e">
        <v>#N/A</v>
      </c>
      <c r="D64" s="141">
        <v>19.008769999999998</v>
      </c>
      <c r="E64" s="449">
        <f t="shared" si="9"/>
        <v>18.955984652750004</v>
      </c>
      <c r="F64" s="449">
        <v>19.008769999999998</v>
      </c>
      <c r="G64" s="138"/>
    </row>
    <row r="65" spans="1:8" x14ac:dyDescent="0.25">
      <c r="A65" s="147">
        <f t="shared" si="4"/>
        <v>2019</v>
      </c>
      <c r="B65" s="447">
        <v>43617</v>
      </c>
      <c r="C65" s="448" t="e">
        <v>#N/A</v>
      </c>
      <c r="D65" s="141">
        <v>19.057020000000001</v>
      </c>
      <c r="E65" s="449">
        <f t="shared" si="9"/>
        <v>18.955984652750004</v>
      </c>
      <c r="F65" s="449">
        <v>19.057020000000001</v>
      </c>
      <c r="G65" s="138"/>
    </row>
    <row r="66" spans="1:8" x14ac:dyDescent="0.25">
      <c r="A66" s="147">
        <f t="shared" si="4"/>
        <v>2019</v>
      </c>
      <c r="B66" s="447">
        <v>43647</v>
      </c>
      <c r="C66" s="448" t="e">
        <v>#N/A</v>
      </c>
      <c r="D66" s="141">
        <v>19.13954</v>
      </c>
      <c r="E66" s="449">
        <f t="shared" si="9"/>
        <v>18.955984652750004</v>
      </c>
      <c r="F66" s="449">
        <v>19.13954</v>
      </c>
      <c r="G66" s="138"/>
    </row>
    <row r="67" spans="1:8" x14ac:dyDescent="0.25">
      <c r="A67" s="147">
        <f t="shared" si="4"/>
        <v>2019</v>
      </c>
      <c r="B67" s="447">
        <v>43678</v>
      </c>
      <c r="C67" s="448" t="e">
        <v>#N/A</v>
      </c>
      <c r="D67" s="141">
        <v>19.370200000000001</v>
      </c>
      <c r="E67" s="449">
        <f t="shared" si="9"/>
        <v>18.955984652750004</v>
      </c>
      <c r="F67" s="449">
        <v>19.370200000000001</v>
      </c>
      <c r="G67" s="138"/>
    </row>
    <row r="68" spans="1:8" x14ac:dyDescent="0.25">
      <c r="A68" s="147">
        <f t="shared" si="4"/>
        <v>2019</v>
      </c>
      <c r="B68" s="447">
        <v>43709</v>
      </c>
      <c r="C68" s="448" t="e">
        <v>#N/A</v>
      </c>
      <c r="D68" s="141">
        <v>19.447620000000001</v>
      </c>
      <c r="E68" s="449">
        <f t="shared" si="9"/>
        <v>18.955984652750004</v>
      </c>
      <c r="F68" s="449">
        <v>19.447620000000001</v>
      </c>
      <c r="G68" s="138"/>
    </row>
    <row r="69" spans="1:8" x14ac:dyDescent="0.25">
      <c r="A69" s="147">
        <f t="shared" si="4"/>
        <v>2019</v>
      </c>
      <c r="B69" s="447">
        <v>43739</v>
      </c>
      <c r="C69" s="448" t="e">
        <v>#N/A</v>
      </c>
      <c r="D69" s="141">
        <v>19.67698</v>
      </c>
      <c r="E69" s="449">
        <f t="shared" si="9"/>
        <v>18.955984652750004</v>
      </c>
      <c r="F69" s="449">
        <v>19.67698</v>
      </c>
      <c r="G69" s="138"/>
    </row>
    <row r="70" spans="1:8" x14ac:dyDescent="0.25">
      <c r="A70" s="147">
        <f t="shared" si="4"/>
        <v>2019</v>
      </c>
      <c r="B70" s="447">
        <v>43770</v>
      </c>
      <c r="C70" s="448" t="e">
        <v>#N/A</v>
      </c>
      <c r="D70" s="141">
        <v>19.858460000000001</v>
      </c>
      <c r="E70" s="449">
        <f t="shared" si="9"/>
        <v>18.955984652750004</v>
      </c>
      <c r="F70" s="449">
        <v>19.858460000000001</v>
      </c>
      <c r="G70" s="138"/>
    </row>
    <row r="71" spans="1:8" x14ac:dyDescent="0.25">
      <c r="A71" s="147">
        <f t="shared" si="4"/>
        <v>2019</v>
      </c>
      <c r="B71" s="447">
        <v>43800</v>
      </c>
      <c r="C71" s="448" t="e">
        <v>#N/A</v>
      </c>
      <c r="D71" s="141">
        <v>19.799019999999999</v>
      </c>
      <c r="E71" s="449"/>
      <c r="F71" s="449">
        <v>19.799019999999999</v>
      </c>
      <c r="G71" s="138"/>
    </row>
    <row r="72" spans="1:8" x14ac:dyDescent="0.25">
      <c r="A72" s="147">
        <f t="shared" si="4"/>
        <v>2020</v>
      </c>
      <c r="B72" s="447">
        <v>43831</v>
      </c>
      <c r="C72" s="448" t="e">
        <v>#N/A</v>
      </c>
      <c r="D72" s="141">
        <v>19.8155</v>
      </c>
      <c r="E72" s="449"/>
      <c r="F72" s="449">
        <v>19.8155</v>
      </c>
      <c r="G72" s="138"/>
    </row>
    <row r="73" spans="1:8" x14ac:dyDescent="0.25">
      <c r="A73" s="147">
        <f t="shared" si="4"/>
        <v>2020</v>
      </c>
      <c r="B73" s="447">
        <v>43862</v>
      </c>
      <c r="C73" s="448" t="e">
        <v>#N/A</v>
      </c>
      <c r="D73" s="141">
        <v>19.793199999999999</v>
      </c>
      <c r="E73" s="449">
        <f t="shared" ref="E73" si="10">AVERAGEIF($A$36:$A$97,A73,$F$36:$F$97)</f>
        <v>20.201184166666668</v>
      </c>
      <c r="F73" s="449">
        <v>19.793199999999999</v>
      </c>
      <c r="G73" s="138"/>
    </row>
    <row r="74" spans="1:8" x14ac:dyDescent="0.25">
      <c r="A74" s="147">
        <f t="shared" si="4"/>
        <v>2020</v>
      </c>
      <c r="B74" s="447">
        <v>43891</v>
      </c>
      <c r="C74" s="448" t="e">
        <v>#N/A</v>
      </c>
      <c r="D74" s="141">
        <v>20.01219</v>
      </c>
      <c r="E74" s="449">
        <f t="shared" ref="E74:E82" si="11">AVERAGEIF($A$36:$A$97,A74,$F$36:$F$97)</f>
        <v>20.201184166666668</v>
      </c>
      <c r="F74" s="449">
        <v>20.01219</v>
      </c>
      <c r="G74" s="138"/>
      <c r="H74" s="140"/>
    </row>
    <row r="75" spans="1:8" x14ac:dyDescent="0.25">
      <c r="A75" s="147">
        <f t="shared" si="4"/>
        <v>2020</v>
      </c>
      <c r="B75" s="447">
        <v>43922</v>
      </c>
      <c r="C75" s="448" t="e">
        <v>#N/A</v>
      </c>
      <c r="D75" s="141">
        <v>20.07939</v>
      </c>
      <c r="E75" s="449">
        <f t="shared" si="11"/>
        <v>20.201184166666668</v>
      </c>
      <c r="F75" s="449">
        <v>20.07939</v>
      </c>
      <c r="G75" s="138"/>
    </row>
    <row r="76" spans="1:8" x14ac:dyDescent="0.25">
      <c r="A76" s="147">
        <f t="shared" si="4"/>
        <v>2020</v>
      </c>
      <c r="B76" s="447">
        <v>43952</v>
      </c>
      <c r="C76" s="448" t="e">
        <v>#N/A</v>
      </c>
      <c r="D76" s="141">
        <v>20.20252</v>
      </c>
      <c r="E76" s="449">
        <f t="shared" si="11"/>
        <v>20.201184166666668</v>
      </c>
      <c r="F76" s="449">
        <v>20.20252</v>
      </c>
      <c r="G76" s="138"/>
    </row>
    <row r="77" spans="1:8" x14ac:dyDescent="0.25">
      <c r="A77" s="147">
        <f t="shared" si="4"/>
        <v>2020</v>
      </c>
      <c r="B77" s="447">
        <v>43983</v>
      </c>
      <c r="C77" s="448" t="e">
        <v>#N/A</v>
      </c>
      <c r="D77" s="141">
        <v>20.212499999999999</v>
      </c>
      <c r="E77" s="449">
        <f t="shared" si="11"/>
        <v>20.201184166666668</v>
      </c>
      <c r="F77" s="449">
        <v>20.212499999999999</v>
      </c>
      <c r="G77" s="138"/>
    </row>
    <row r="78" spans="1:8" x14ac:dyDescent="0.25">
      <c r="A78" s="147">
        <f t="shared" si="4"/>
        <v>2020</v>
      </c>
      <c r="B78" s="447">
        <v>44013</v>
      </c>
      <c r="C78" s="448" t="e">
        <v>#N/A</v>
      </c>
      <c r="D78" s="141">
        <v>20.14931</v>
      </c>
      <c r="E78" s="449">
        <f t="shared" si="11"/>
        <v>20.201184166666668</v>
      </c>
      <c r="F78" s="449">
        <v>20.14931</v>
      </c>
      <c r="G78" s="138"/>
    </row>
    <row r="79" spans="1:8" x14ac:dyDescent="0.25">
      <c r="A79" s="147">
        <f t="shared" si="4"/>
        <v>2020</v>
      </c>
      <c r="B79" s="447">
        <v>44044</v>
      </c>
      <c r="C79" s="448" t="e">
        <v>#N/A</v>
      </c>
      <c r="D79" s="141">
        <v>20.276050000000001</v>
      </c>
      <c r="E79" s="449">
        <f t="shared" si="11"/>
        <v>20.201184166666668</v>
      </c>
      <c r="F79" s="449">
        <v>20.276050000000001</v>
      </c>
      <c r="G79" s="138"/>
    </row>
    <row r="80" spans="1:8" x14ac:dyDescent="0.25">
      <c r="A80" s="147">
        <f t="shared" si="4"/>
        <v>2020</v>
      </c>
      <c r="B80" s="447">
        <v>44075</v>
      </c>
      <c r="C80" s="448" t="e">
        <v>#N/A</v>
      </c>
      <c r="D80" s="141">
        <v>20.301729999999999</v>
      </c>
      <c r="E80" s="449">
        <f t="shared" si="11"/>
        <v>20.201184166666668</v>
      </c>
      <c r="F80" s="449">
        <v>20.301729999999999</v>
      </c>
      <c r="G80" s="138"/>
    </row>
    <row r="81" spans="1:7" x14ac:dyDescent="0.25">
      <c r="A81" s="147">
        <f t="shared" si="4"/>
        <v>2020</v>
      </c>
      <c r="B81" s="447">
        <v>44105</v>
      </c>
      <c r="C81" s="448" t="e">
        <v>#N/A</v>
      </c>
      <c r="D81" s="141">
        <v>20.432480000000002</v>
      </c>
      <c r="E81" s="449">
        <f t="shared" si="11"/>
        <v>20.201184166666668</v>
      </c>
      <c r="F81" s="449">
        <v>20.432480000000002</v>
      </c>
      <c r="G81" s="138"/>
    </row>
    <row r="82" spans="1:7" x14ac:dyDescent="0.25">
      <c r="A82" s="147">
        <f t="shared" si="4"/>
        <v>2020</v>
      </c>
      <c r="B82" s="447">
        <v>44136</v>
      </c>
      <c r="C82" s="448" t="e">
        <v>#N/A</v>
      </c>
      <c r="D82" s="141">
        <v>20.614149999999999</v>
      </c>
      <c r="E82" s="449">
        <f t="shared" si="11"/>
        <v>20.201184166666668</v>
      </c>
      <c r="F82" s="449">
        <v>20.614149999999999</v>
      </c>
      <c r="G82" s="138"/>
    </row>
    <row r="83" spans="1:7" x14ac:dyDescent="0.25">
      <c r="A83" s="147">
        <f t="shared" si="4"/>
        <v>2020</v>
      </c>
      <c r="B83" s="447">
        <v>44166</v>
      </c>
      <c r="C83" s="448" t="e">
        <v>#N/A</v>
      </c>
      <c r="D83" s="141">
        <v>20.525189999999998</v>
      </c>
      <c r="E83" s="449"/>
      <c r="F83" s="449">
        <v>20.525189999999998</v>
      </c>
      <c r="G83" s="138"/>
    </row>
    <row r="84" spans="1:7" x14ac:dyDescent="0.25">
      <c r="F84" s="140"/>
      <c r="G84" s="138"/>
    </row>
    <row r="85" spans="1:7" x14ac:dyDescent="0.25">
      <c r="F85" s="140"/>
      <c r="G85" s="138"/>
    </row>
    <row r="86" spans="1:7" x14ac:dyDescent="0.25">
      <c r="F86" s="140"/>
      <c r="G86" s="138"/>
    </row>
    <row r="87" spans="1:7" x14ac:dyDescent="0.25">
      <c r="F87" s="140"/>
      <c r="G87" s="138"/>
    </row>
    <row r="88" spans="1:7" x14ac:dyDescent="0.25">
      <c r="F88" s="140"/>
      <c r="G88" s="138"/>
    </row>
    <row r="89" spans="1:7" x14ac:dyDescent="0.25">
      <c r="A89" s="5"/>
      <c r="B89" s="5" t="s">
        <v>0</v>
      </c>
      <c r="F89" s="140"/>
      <c r="G89" s="138"/>
    </row>
    <row r="90" spans="1:7" x14ac:dyDescent="0.25">
      <c r="A90">
        <v>2.5</v>
      </c>
      <c r="B90" s="17">
        <v>-1</v>
      </c>
      <c r="F90" s="140"/>
      <c r="G90" s="138"/>
    </row>
    <row r="91" spans="1:7" x14ac:dyDescent="0.25">
      <c r="A91">
        <v>2.5</v>
      </c>
      <c r="B91" s="17">
        <v>2</v>
      </c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  <c r="G106" s="138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1"/>
    <col min="3" max="3" width="14.7109375" style="131" customWidth="1"/>
    <col min="4" max="14" width="9.140625" style="131"/>
    <col min="15" max="16" width="9.140625" style="133"/>
    <col min="17" max="17" width="9.140625" style="131"/>
    <col min="18" max="18" width="31.28515625" style="131" customWidth="1"/>
    <col min="19" max="19" width="11" style="131" customWidth="1"/>
    <col min="20" max="27" width="9.140625" style="131"/>
    <col min="28" max="29" width="9.140625" style="133"/>
    <col min="30" max="16384" width="9.140625" style="131"/>
  </cols>
  <sheetData>
    <row r="2" spans="1:19" ht="15.75" x14ac:dyDescent="0.25">
      <c r="A2" s="44" t="s">
        <v>549</v>
      </c>
    </row>
    <row r="3" spans="1:19" x14ac:dyDescent="0.25">
      <c r="A3" s="22" t="s">
        <v>16</v>
      </c>
      <c r="B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369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258</v>
      </c>
      <c r="S6" s="234" t="s">
        <v>257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260</v>
      </c>
      <c r="S7" s="235" t="s">
        <v>259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262</v>
      </c>
      <c r="S8" s="235" t="s">
        <v>261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264</v>
      </c>
      <c r="S9" s="235" t="s">
        <v>265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492" t="s">
        <v>296</v>
      </c>
      <c r="S10" s="491" t="s">
        <v>256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85"/>
      <c r="I19" s="185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2" spans="2:13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4"/>
    </row>
    <row r="24" spans="2:13" x14ac:dyDescent="0.25">
      <c r="B24"/>
      <c r="C24"/>
      <c r="D24" s="566" t="s">
        <v>295</v>
      </c>
      <c r="E24" s="566"/>
      <c r="F24" s="566"/>
      <c r="G24" s="566"/>
      <c r="H24" s="566"/>
      <c r="I24" s="32"/>
      <c r="J24" s="566" t="s">
        <v>96</v>
      </c>
      <c r="K24" s="566"/>
      <c r="L24" s="566"/>
      <c r="M24" s="566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258</v>
      </c>
      <c r="D26" s="83">
        <v>9.3170800574000001</v>
      </c>
      <c r="E26" s="83">
        <v>9.3265335396999998</v>
      </c>
      <c r="F26" s="83">
        <v>9.3192191999999991</v>
      </c>
      <c r="G26" s="83">
        <v>9.3350160410999994</v>
      </c>
      <c r="H26" s="83">
        <v>9.3781285383000004</v>
      </c>
      <c r="I26" s="11"/>
      <c r="J26" s="20">
        <f t="shared" ref="J26:M30" si="0">E26-D26</f>
        <v>9.4534822999996493E-3</v>
      </c>
      <c r="K26" s="20">
        <f t="shared" si="0"/>
        <v>-7.3143397000006161E-3</v>
      </c>
      <c r="L26" s="20">
        <f t="shared" si="0"/>
        <v>1.5796841100000236E-2</v>
      </c>
      <c r="M26" s="20">
        <f t="shared" si="0"/>
        <v>4.3112497200000988E-2</v>
      </c>
    </row>
    <row r="27" spans="2:13" x14ac:dyDescent="0.25">
      <c r="C27" s="142" t="s">
        <v>260</v>
      </c>
      <c r="D27" s="83">
        <v>1.6142273524999999</v>
      </c>
      <c r="E27" s="83">
        <v>1.6821751452</v>
      </c>
      <c r="F27" s="83">
        <v>1.7109600411000001</v>
      </c>
      <c r="G27" s="83">
        <v>1.7827610437999999</v>
      </c>
      <c r="H27" s="83">
        <v>1.8085604507999999</v>
      </c>
      <c r="I27" s="11"/>
      <c r="J27" s="20">
        <f t="shared" si="0"/>
        <v>6.7947792700000065E-2</v>
      </c>
      <c r="K27" s="20">
        <f t="shared" si="0"/>
        <v>2.8784895900000107E-2</v>
      </c>
      <c r="L27" s="20">
        <f t="shared" si="0"/>
        <v>7.1801002699999783E-2</v>
      </c>
      <c r="M27" s="20">
        <f t="shared" si="0"/>
        <v>2.5799407000000052E-2</v>
      </c>
    </row>
    <row r="28" spans="2:13" x14ac:dyDescent="0.25">
      <c r="C28" s="142" t="s">
        <v>262</v>
      </c>
      <c r="D28" s="83">
        <v>3.8772516556999999</v>
      </c>
      <c r="E28" s="83">
        <v>3.9321877396999998</v>
      </c>
      <c r="F28" s="83">
        <v>4.133572011</v>
      </c>
      <c r="G28" s="83">
        <v>4.1595794711999998</v>
      </c>
      <c r="H28" s="83">
        <v>4.1966055108999996</v>
      </c>
      <c r="I28" s="11"/>
      <c r="J28" s="20">
        <f t="shared" si="0"/>
        <v>5.4936083999999941E-2</v>
      </c>
      <c r="K28" s="20">
        <f t="shared" si="0"/>
        <v>0.20138427130000025</v>
      </c>
      <c r="L28" s="20">
        <f t="shared" si="0"/>
        <v>2.6007460199999777E-2</v>
      </c>
      <c r="M28" s="20">
        <f t="shared" si="0"/>
        <v>3.7026039699999735E-2</v>
      </c>
    </row>
    <row r="29" spans="2:13" x14ac:dyDescent="0.25">
      <c r="C29" s="142" t="s">
        <v>264</v>
      </c>
      <c r="D29" s="83">
        <v>2.5361612567999998</v>
      </c>
      <c r="E29" s="83">
        <v>2.6428629040999998</v>
      </c>
      <c r="F29" s="83">
        <v>2.9869199205000001</v>
      </c>
      <c r="G29" s="83">
        <v>3.2141698378000001</v>
      </c>
      <c r="H29" s="83">
        <v>3.3367200355</v>
      </c>
      <c r="I29" s="11"/>
      <c r="J29" s="20">
        <f t="shared" ref="J29" si="1">E29-D29</f>
        <v>0.10670164729999998</v>
      </c>
      <c r="K29" s="20">
        <f t="shared" ref="K29" si="2">F29-E29</f>
        <v>0.3440570164000003</v>
      </c>
      <c r="L29" s="20">
        <f t="shared" ref="L29" si="3">G29-F29</f>
        <v>0.22724991729999999</v>
      </c>
      <c r="M29" s="20">
        <f t="shared" ref="M29" si="4">H29-G29</f>
        <v>0.12255019769999986</v>
      </c>
    </row>
    <row r="30" spans="2:13" x14ac:dyDescent="0.25">
      <c r="C30" s="143" t="s">
        <v>263</v>
      </c>
      <c r="D30" s="84">
        <f>+D31-SUM(D26:D29)</f>
        <v>2.3425146095999985</v>
      </c>
      <c r="E30" s="84">
        <f>+E31-SUM(E26:E29)</f>
        <v>2.3739574463000004</v>
      </c>
      <c r="F30" s="84">
        <f>+F31-SUM(F26:F29)</f>
        <v>2.3021993424000016</v>
      </c>
      <c r="G30" s="84">
        <f>+G31-SUM(G26:G29)</f>
        <v>2.3199356291000015</v>
      </c>
      <c r="H30" s="84">
        <f>+H31-SUM(H26:H29)</f>
        <v>2.3404915845000005</v>
      </c>
      <c r="I30" s="72"/>
      <c r="J30" s="68">
        <f t="shared" si="0"/>
        <v>3.1442836700001919E-2</v>
      </c>
      <c r="K30" s="68">
        <f t="shared" si="0"/>
        <v>-7.1758103899998815E-2</v>
      </c>
      <c r="L30" s="68">
        <f t="shared" si="0"/>
        <v>1.7736286699999937E-2</v>
      </c>
      <c r="M30" s="68">
        <f t="shared" si="0"/>
        <v>2.0555955399998993E-2</v>
      </c>
    </row>
    <row r="31" spans="2:13" x14ac:dyDescent="0.25">
      <c r="C31" s="126" t="s">
        <v>235</v>
      </c>
      <c r="D31" s="83">
        <v>19.687234931999999</v>
      </c>
      <c r="E31" s="83">
        <v>19.957716775000002</v>
      </c>
      <c r="F31" s="83">
        <v>20.452870515000001</v>
      </c>
      <c r="G31" s="83">
        <v>20.811462023000001</v>
      </c>
      <c r="H31" s="83">
        <v>21.060506119999999</v>
      </c>
      <c r="I31"/>
      <c r="J31" s="12">
        <f>+SUM(J26:J30)</f>
        <v>0.27048184300000155</v>
      </c>
      <c r="K31" s="12">
        <f t="shared" ref="K31:M31" si="5">+SUM(K26:K30)</f>
        <v>0.49515374000000123</v>
      </c>
      <c r="L31" s="12">
        <f t="shared" si="5"/>
        <v>0.35859150799999973</v>
      </c>
      <c r="M31" s="12">
        <f t="shared" si="5"/>
        <v>0.24904409699999963</v>
      </c>
    </row>
    <row r="32" spans="2:13" x14ac:dyDescent="0.25">
      <c r="B32" s="367" t="s">
        <v>551</v>
      </c>
      <c r="C32"/>
      <c r="D32"/>
      <c r="E32" s="10"/>
      <c r="F32"/>
      <c r="G32"/>
      <c r="H32"/>
      <c r="I32"/>
      <c r="J32" s="10" t="s">
        <v>7</v>
      </c>
      <c r="K32" s="27">
        <f>F26/E26-1</f>
        <v>-7.8425061882492209E-4</v>
      </c>
      <c r="L32" s="27">
        <f>G26/F26-1</f>
        <v>1.6950820407786171E-3</v>
      </c>
      <c r="M32" s="27">
        <f>H26/G26-1</f>
        <v>4.6183634832748233E-3</v>
      </c>
    </row>
    <row r="36" spans="2:8" x14ac:dyDescent="0.25">
      <c r="D36" s="147" t="s">
        <v>517</v>
      </c>
      <c r="E36" s="147" t="s">
        <v>242</v>
      </c>
      <c r="F36" s="438" t="s">
        <v>241</v>
      </c>
      <c r="G36" s="438" t="s">
        <v>498</v>
      </c>
    </row>
    <row r="37" spans="2:8" x14ac:dyDescent="0.25">
      <c r="B37" s="147">
        <f t="shared" ref="B37:B84" si="6">YEAR(C37)</f>
        <v>2017</v>
      </c>
      <c r="C37" s="447">
        <v>42736</v>
      </c>
      <c r="D37" s="448">
        <v>19.322835999999999</v>
      </c>
      <c r="E37" s="141" t="e">
        <v>#N/A</v>
      </c>
      <c r="F37" s="449"/>
      <c r="G37" s="449">
        <v>19.322835999999999</v>
      </c>
      <c r="H37" s="138"/>
    </row>
    <row r="38" spans="2:8" x14ac:dyDescent="0.25">
      <c r="B38" s="147">
        <f t="shared" si="6"/>
        <v>2017</v>
      </c>
      <c r="C38" s="447">
        <v>42767</v>
      </c>
      <c r="D38" s="448">
        <v>19.190398999999999</v>
      </c>
      <c r="E38" s="141" t="e">
        <v>#N/A</v>
      </c>
      <c r="F38" s="449"/>
      <c r="G38" s="449">
        <v>19.190398999999999</v>
      </c>
      <c r="H38" s="138"/>
    </row>
    <row r="39" spans="2:8" x14ac:dyDescent="0.25">
      <c r="B39" s="147">
        <f t="shared" si="6"/>
        <v>2017</v>
      </c>
      <c r="C39" s="447">
        <v>42795</v>
      </c>
      <c r="D39" s="448">
        <v>20.060120999999999</v>
      </c>
      <c r="E39" s="141" t="e">
        <v>#N/A</v>
      </c>
      <c r="F39" s="449">
        <f t="shared" ref="F39:F46" si="7">AVERAGEIF($B$37:$B$98,B39,$G$37:$G$98)</f>
        <v>19.952264</v>
      </c>
      <c r="G39" s="449">
        <v>20.060120999999999</v>
      </c>
      <c r="H39" s="138"/>
    </row>
    <row r="40" spans="2:8" x14ac:dyDescent="0.25">
      <c r="B40" s="147">
        <f t="shared" si="6"/>
        <v>2017</v>
      </c>
      <c r="C40" s="447">
        <v>42826</v>
      </c>
      <c r="D40" s="448">
        <v>19.595317000000001</v>
      </c>
      <c r="E40" s="141" t="e">
        <v>#N/A</v>
      </c>
      <c r="F40" s="449">
        <f t="shared" si="7"/>
        <v>19.952264</v>
      </c>
      <c r="G40" s="449">
        <v>19.595317000000001</v>
      </c>
      <c r="H40" s="138"/>
    </row>
    <row r="41" spans="2:8" x14ac:dyDescent="0.25">
      <c r="B41" s="147">
        <f t="shared" si="6"/>
        <v>2017</v>
      </c>
      <c r="C41" s="447">
        <v>42856</v>
      </c>
      <c r="D41" s="448">
        <v>20.066234999999999</v>
      </c>
      <c r="E41" s="141" t="e">
        <v>#N/A</v>
      </c>
      <c r="F41" s="449">
        <f t="shared" si="7"/>
        <v>19.952264</v>
      </c>
      <c r="G41" s="449">
        <v>20.066234999999999</v>
      </c>
      <c r="H41" s="138"/>
    </row>
    <row r="42" spans="2:8" x14ac:dyDescent="0.25">
      <c r="B42" s="147">
        <f t="shared" si="6"/>
        <v>2017</v>
      </c>
      <c r="C42" s="447">
        <v>42887</v>
      </c>
      <c r="D42" s="448">
        <v>20.561236000000001</v>
      </c>
      <c r="E42" s="141" t="e">
        <v>#N/A</v>
      </c>
      <c r="F42" s="449">
        <f t="shared" si="7"/>
        <v>19.952264</v>
      </c>
      <c r="G42" s="449">
        <v>20.561236000000001</v>
      </c>
      <c r="H42" s="138"/>
    </row>
    <row r="43" spans="2:8" x14ac:dyDescent="0.25">
      <c r="B43" s="147">
        <f t="shared" si="6"/>
        <v>2017</v>
      </c>
      <c r="C43" s="447">
        <v>42917</v>
      </c>
      <c r="D43" s="448">
        <v>20.118914</v>
      </c>
      <c r="E43" s="141" t="e">
        <v>#N/A</v>
      </c>
      <c r="F43" s="449">
        <f t="shared" si="7"/>
        <v>19.952264</v>
      </c>
      <c r="G43" s="449">
        <v>20.118914</v>
      </c>
      <c r="H43" s="138"/>
    </row>
    <row r="44" spans="2:8" x14ac:dyDescent="0.25">
      <c r="B44" s="147">
        <f t="shared" si="6"/>
        <v>2017</v>
      </c>
      <c r="C44" s="447">
        <v>42948</v>
      </c>
      <c r="D44" s="448">
        <v>20.251183999999999</v>
      </c>
      <c r="E44" s="141" t="e">
        <v>#N/A</v>
      </c>
      <c r="F44" s="449">
        <f t="shared" si="7"/>
        <v>19.952264</v>
      </c>
      <c r="G44" s="449">
        <v>20.251183999999999</v>
      </c>
      <c r="H44" s="138"/>
    </row>
    <row r="45" spans="2:8" x14ac:dyDescent="0.25">
      <c r="B45" s="147">
        <f t="shared" si="6"/>
        <v>2017</v>
      </c>
      <c r="C45" s="447">
        <v>42979</v>
      </c>
      <c r="D45" s="448">
        <v>19.640605000000001</v>
      </c>
      <c r="E45" s="141" t="e">
        <v>#N/A</v>
      </c>
      <c r="F45" s="449">
        <f t="shared" si="7"/>
        <v>19.952264</v>
      </c>
      <c r="G45" s="449">
        <v>19.640605000000001</v>
      </c>
      <c r="H45" s="138"/>
    </row>
    <row r="46" spans="2:8" x14ac:dyDescent="0.25">
      <c r="B46" s="147">
        <f t="shared" si="6"/>
        <v>2017</v>
      </c>
      <c r="C46" s="447">
        <v>43009</v>
      </c>
      <c r="D46" s="448">
        <v>19.989643999999998</v>
      </c>
      <c r="E46" s="141" t="e">
        <v>#N/A</v>
      </c>
      <c r="F46" s="449">
        <f t="shared" si="7"/>
        <v>19.952264</v>
      </c>
      <c r="G46" s="449">
        <v>19.989643999999998</v>
      </c>
      <c r="H46" s="138"/>
    </row>
    <row r="47" spans="2:8" x14ac:dyDescent="0.25">
      <c r="B47" s="147">
        <f t="shared" si="6"/>
        <v>2017</v>
      </c>
      <c r="C47" s="447">
        <v>43040</v>
      </c>
      <c r="D47" s="448">
        <v>20.307230000000001</v>
      </c>
      <c r="E47" s="141" t="e">
        <v>#N/A</v>
      </c>
      <c r="F47" s="449"/>
      <c r="G47" s="449">
        <v>20.307230000000001</v>
      </c>
      <c r="H47" s="138"/>
    </row>
    <row r="48" spans="2:8" x14ac:dyDescent="0.25">
      <c r="B48" s="147">
        <f t="shared" si="6"/>
        <v>2017</v>
      </c>
      <c r="C48" s="447">
        <v>43070</v>
      </c>
      <c r="D48" s="448">
        <v>20.323447000000002</v>
      </c>
      <c r="E48" s="141" t="e">
        <v>#N/A</v>
      </c>
      <c r="F48" s="449"/>
      <c r="G48" s="449">
        <v>20.323447000000002</v>
      </c>
      <c r="H48" s="138"/>
    </row>
    <row r="49" spans="2:8" x14ac:dyDescent="0.25">
      <c r="B49" s="147">
        <f t="shared" si="6"/>
        <v>2018</v>
      </c>
      <c r="C49" s="447">
        <v>43101</v>
      </c>
      <c r="D49" s="448">
        <v>20.461323</v>
      </c>
      <c r="E49" s="141" t="e">
        <v>#N/A</v>
      </c>
      <c r="F49" s="449"/>
      <c r="G49" s="449">
        <v>20.461323</v>
      </c>
      <c r="H49" s="138"/>
    </row>
    <row r="50" spans="2:8" x14ac:dyDescent="0.25">
      <c r="B50" s="147">
        <f t="shared" si="6"/>
        <v>2018</v>
      </c>
      <c r="C50" s="447">
        <v>43132</v>
      </c>
      <c r="D50" s="448">
        <v>19.619446</v>
      </c>
      <c r="E50" s="141" t="e">
        <v>#N/A</v>
      </c>
      <c r="F50" s="449"/>
      <c r="G50" s="449">
        <v>19.619446</v>
      </c>
      <c r="H50" s="138"/>
    </row>
    <row r="51" spans="2:8" x14ac:dyDescent="0.25">
      <c r="B51" s="147">
        <f t="shared" si="6"/>
        <v>2018</v>
      </c>
      <c r="C51" s="447">
        <v>43160</v>
      </c>
      <c r="D51" s="448">
        <v>20.573001999999999</v>
      </c>
      <c r="E51" s="141" t="e">
        <v>#N/A</v>
      </c>
      <c r="F51" s="449">
        <f t="shared" ref="F51:F58" si="8">AVERAGEIF($B$37:$B$98,B51,$G$37:$G$98)</f>
        <v>20.444359583333334</v>
      </c>
      <c r="G51" s="449">
        <v>20.573001999999999</v>
      </c>
      <c r="H51" s="138"/>
    </row>
    <row r="52" spans="2:8" x14ac:dyDescent="0.25">
      <c r="B52" s="147">
        <f t="shared" si="6"/>
        <v>2018</v>
      </c>
      <c r="C52" s="447">
        <v>43191</v>
      </c>
      <c r="D52" s="448">
        <v>19.940937000000002</v>
      </c>
      <c r="E52" s="141" t="e">
        <v>#N/A</v>
      </c>
      <c r="F52" s="449">
        <f t="shared" si="8"/>
        <v>20.444359583333334</v>
      </c>
      <c r="G52" s="449">
        <v>19.940937000000002</v>
      </c>
      <c r="H52" s="138"/>
    </row>
    <row r="53" spans="2:8" x14ac:dyDescent="0.25">
      <c r="B53" s="147">
        <f t="shared" si="6"/>
        <v>2018</v>
      </c>
      <c r="C53" s="447">
        <v>43221</v>
      </c>
      <c r="D53" s="448">
        <v>20.356517</v>
      </c>
      <c r="E53" s="141" t="e">
        <v>#N/A</v>
      </c>
      <c r="F53" s="449">
        <f t="shared" si="8"/>
        <v>20.444359583333334</v>
      </c>
      <c r="G53" s="449">
        <v>20.356517</v>
      </c>
      <c r="H53" s="138"/>
    </row>
    <row r="54" spans="2:8" x14ac:dyDescent="0.25">
      <c r="B54" s="147">
        <f t="shared" si="6"/>
        <v>2018</v>
      </c>
      <c r="C54" s="447">
        <v>43252</v>
      </c>
      <c r="D54" s="448">
        <v>20.705323</v>
      </c>
      <c r="E54" s="141" t="e">
        <v>#N/A</v>
      </c>
      <c r="F54" s="449">
        <f t="shared" si="8"/>
        <v>20.444359583333334</v>
      </c>
      <c r="G54" s="449">
        <v>20.705323</v>
      </c>
      <c r="H54" s="138"/>
    </row>
    <row r="55" spans="2:8" x14ac:dyDescent="0.25">
      <c r="B55" s="147">
        <f t="shared" si="6"/>
        <v>2018</v>
      </c>
      <c r="C55" s="447">
        <v>43282</v>
      </c>
      <c r="D55" s="448">
        <v>20.621328999999999</v>
      </c>
      <c r="E55" s="141" t="e">
        <v>#N/A</v>
      </c>
      <c r="F55" s="449">
        <f t="shared" si="8"/>
        <v>20.444359583333334</v>
      </c>
      <c r="G55" s="449">
        <v>20.621328999999999</v>
      </c>
      <c r="H55" s="138"/>
    </row>
    <row r="56" spans="2:8" x14ac:dyDescent="0.25">
      <c r="B56" s="147">
        <f t="shared" si="6"/>
        <v>2018</v>
      </c>
      <c r="C56" s="447">
        <v>43313</v>
      </c>
      <c r="D56" s="448">
        <v>21.302289999999999</v>
      </c>
      <c r="E56" s="141" t="e">
        <v>#N/A</v>
      </c>
      <c r="F56" s="449">
        <f t="shared" si="8"/>
        <v>20.444359583333334</v>
      </c>
      <c r="G56" s="449">
        <v>21.302289999999999</v>
      </c>
      <c r="H56" s="138"/>
    </row>
    <row r="57" spans="2:8" x14ac:dyDescent="0.25">
      <c r="B57" s="147">
        <f t="shared" si="6"/>
        <v>2018</v>
      </c>
      <c r="C57" s="447">
        <v>43344</v>
      </c>
      <c r="D57" s="448">
        <v>19.951416999999999</v>
      </c>
      <c r="E57" s="141" t="e">
        <v>#N/A</v>
      </c>
      <c r="F57" s="449">
        <f t="shared" si="8"/>
        <v>20.444359583333334</v>
      </c>
      <c r="G57" s="449">
        <v>19.951416999999999</v>
      </c>
      <c r="H57" s="138"/>
    </row>
    <row r="58" spans="2:8" x14ac:dyDescent="0.25">
      <c r="B58" s="147">
        <f t="shared" si="6"/>
        <v>2018</v>
      </c>
      <c r="C58" s="447">
        <v>43374</v>
      </c>
      <c r="D58" s="448">
        <v>20.77356</v>
      </c>
      <c r="E58" s="141" t="e">
        <v>#N/A</v>
      </c>
      <c r="F58" s="449">
        <f t="shared" si="8"/>
        <v>20.444359583333334</v>
      </c>
      <c r="G58" s="449">
        <v>20.77356</v>
      </c>
      <c r="H58" s="138"/>
    </row>
    <row r="59" spans="2:8" x14ac:dyDescent="0.25">
      <c r="B59" s="147">
        <f t="shared" si="6"/>
        <v>2018</v>
      </c>
      <c r="C59" s="447">
        <v>43405</v>
      </c>
      <c r="D59" s="448">
        <v>20.548012</v>
      </c>
      <c r="E59" s="141" t="e">
        <v>#N/A</v>
      </c>
      <c r="F59" s="449"/>
      <c r="G59" s="449">
        <v>20.548012</v>
      </c>
      <c r="H59" s="138"/>
    </row>
    <row r="60" spans="2:8" x14ac:dyDescent="0.25">
      <c r="B60" s="147">
        <f t="shared" si="6"/>
        <v>2018</v>
      </c>
      <c r="C60" s="447">
        <v>43435</v>
      </c>
      <c r="D60" s="448">
        <v>20.479158999999999</v>
      </c>
      <c r="E60" s="141" t="e">
        <v>#N/A</v>
      </c>
      <c r="F60" s="449"/>
      <c r="G60" s="449">
        <v>20.479158999999999</v>
      </c>
      <c r="H60" s="138"/>
    </row>
    <row r="61" spans="2:8" x14ac:dyDescent="0.25">
      <c r="B61" s="147">
        <f t="shared" si="6"/>
        <v>2019</v>
      </c>
      <c r="C61" s="447">
        <v>43466</v>
      </c>
      <c r="D61" s="448">
        <v>20.452116</v>
      </c>
      <c r="E61" s="141" t="e">
        <v>#N/A</v>
      </c>
      <c r="F61" s="449"/>
      <c r="G61" s="449">
        <v>20.452116</v>
      </c>
      <c r="H61" s="138"/>
    </row>
    <row r="62" spans="2:8" x14ac:dyDescent="0.25">
      <c r="B62" s="147">
        <f t="shared" si="6"/>
        <v>2019</v>
      </c>
      <c r="C62" s="447">
        <v>43497</v>
      </c>
      <c r="D62" s="448">
        <v>20.391911400000001</v>
      </c>
      <c r="E62" s="141" t="e">
        <v>#N/A</v>
      </c>
      <c r="F62" s="449"/>
      <c r="G62" s="449">
        <v>20.391911400000001</v>
      </c>
      <c r="H62" s="138"/>
    </row>
    <row r="63" spans="2:8" x14ac:dyDescent="0.25">
      <c r="B63" s="147">
        <f t="shared" si="6"/>
        <v>2019</v>
      </c>
      <c r="C63" s="447">
        <v>43525</v>
      </c>
      <c r="D63" s="448">
        <v>20.387023325000001</v>
      </c>
      <c r="E63" s="141">
        <v>20.387023325000001</v>
      </c>
      <c r="F63" s="449">
        <f t="shared" ref="F63:F70" si="9">AVERAGEIF($B$37:$B$98,B63,$G$37:$G$98)</f>
        <v>20.807858393749999</v>
      </c>
      <c r="G63" s="449">
        <v>20.387023325000001</v>
      </c>
      <c r="H63" s="138"/>
    </row>
    <row r="64" spans="2:8" x14ac:dyDescent="0.25">
      <c r="B64" s="147">
        <f t="shared" si="6"/>
        <v>2019</v>
      </c>
      <c r="C64" s="447">
        <v>43556</v>
      </c>
      <c r="D64" s="448" t="e">
        <v>#N/A</v>
      </c>
      <c r="E64" s="141">
        <v>20.514420000000001</v>
      </c>
      <c r="F64" s="449">
        <f t="shared" si="9"/>
        <v>20.807858393749999</v>
      </c>
      <c r="G64" s="449">
        <v>20.514420000000001</v>
      </c>
      <c r="H64" s="138"/>
    </row>
    <row r="65" spans="2:8" x14ac:dyDescent="0.25">
      <c r="B65" s="147">
        <f t="shared" si="6"/>
        <v>2019</v>
      </c>
      <c r="C65" s="447">
        <v>43586</v>
      </c>
      <c r="D65" s="448" t="e">
        <v>#N/A</v>
      </c>
      <c r="E65" s="141">
        <v>20.659120000000001</v>
      </c>
      <c r="F65" s="449">
        <f t="shared" si="9"/>
        <v>20.807858393749999</v>
      </c>
      <c r="G65" s="449">
        <v>20.659120000000001</v>
      </c>
      <c r="H65" s="138"/>
    </row>
    <row r="66" spans="2:8" x14ac:dyDescent="0.25">
      <c r="B66" s="147">
        <f t="shared" si="6"/>
        <v>2019</v>
      </c>
      <c r="C66" s="447">
        <v>43617</v>
      </c>
      <c r="D66" s="448" t="e">
        <v>#N/A</v>
      </c>
      <c r="E66" s="141">
        <v>20.992899999999999</v>
      </c>
      <c r="F66" s="449">
        <f t="shared" si="9"/>
        <v>20.807858393749999</v>
      </c>
      <c r="G66" s="449">
        <v>20.992899999999999</v>
      </c>
      <c r="H66" s="138"/>
    </row>
    <row r="67" spans="2:8" x14ac:dyDescent="0.25">
      <c r="B67" s="147">
        <f t="shared" si="6"/>
        <v>2019</v>
      </c>
      <c r="C67" s="447">
        <v>43647</v>
      </c>
      <c r="D67" s="448" t="e">
        <v>#N/A</v>
      </c>
      <c r="E67" s="141">
        <v>21.17811</v>
      </c>
      <c r="F67" s="449">
        <f t="shared" si="9"/>
        <v>20.807858393749999</v>
      </c>
      <c r="G67" s="449">
        <v>21.17811</v>
      </c>
      <c r="H67" s="138"/>
    </row>
    <row r="68" spans="2:8" x14ac:dyDescent="0.25">
      <c r="B68" s="147">
        <f t="shared" si="6"/>
        <v>2019</v>
      </c>
      <c r="C68" s="447">
        <v>43678</v>
      </c>
      <c r="D68" s="448" t="e">
        <v>#N/A</v>
      </c>
      <c r="E68" s="141">
        <v>21.354019999999998</v>
      </c>
      <c r="F68" s="449">
        <f t="shared" si="9"/>
        <v>20.807858393749999</v>
      </c>
      <c r="G68" s="449">
        <v>21.354019999999998</v>
      </c>
      <c r="H68" s="138"/>
    </row>
    <row r="69" spans="2:8" x14ac:dyDescent="0.25">
      <c r="B69" s="147">
        <f t="shared" si="6"/>
        <v>2019</v>
      </c>
      <c r="C69" s="447">
        <v>43709</v>
      </c>
      <c r="D69" s="448" t="e">
        <v>#N/A</v>
      </c>
      <c r="E69" s="141">
        <v>20.79053</v>
      </c>
      <c r="F69" s="449">
        <f t="shared" si="9"/>
        <v>20.807858393749999</v>
      </c>
      <c r="G69" s="449">
        <v>20.79053</v>
      </c>
      <c r="H69" s="138"/>
    </row>
    <row r="70" spans="2:8" x14ac:dyDescent="0.25">
      <c r="B70" s="147">
        <f t="shared" si="6"/>
        <v>2019</v>
      </c>
      <c r="C70" s="447">
        <v>43739</v>
      </c>
      <c r="D70" s="448" t="e">
        <v>#N/A</v>
      </c>
      <c r="E70" s="141">
        <v>20.931640000000002</v>
      </c>
      <c r="F70" s="449">
        <f t="shared" si="9"/>
        <v>20.807858393749999</v>
      </c>
      <c r="G70" s="449">
        <v>20.931640000000002</v>
      </c>
      <c r="H70" s="138"/>
    </row>
    <row r="71" spans="2:8" x14ac:dyDescent="0.25">
      <c r="B71" s="147">
        <f t="shared" si="6"/>
        <v>2019</v>
      </c>
      <c r="C71" s="447">
        <v>43770</v>
      </c>
      <c r="D71" s="448" t="e">
        <v>#N/A</v>
      </c>
      <c r="E71" s="141">
        <v>20.866099999999999</v>
      </c>
      <c r="F71" s="449"/>
      <c r="G71" s="449">
        <v>20.866099999999999</v>
      </c>
      <c r="H71" s="138"/>
    </row>
    <row r="72" spans="2:8" x14ac:dyDescent="0.25">
      <c r="B72" s="147">
        <f t="shared" si="6"/>
        <v>2019</v>
      </c>
      <c r="C72" s="447">
        <v>43800</v>
      </c>
      <c r="D72" s="448" t="e">
        <v>#N/A</v>
      </c>
      <c r="E72" s="141">
        <v>21.176410000000001</v>
      </c>
      <c r="F72" s="449"/>
      <c r="G72" s="449">
        <v>21.176410000000001</v>
      </c>
      <c r="H72" s="138"/>
    </row>
    <row r="73" spans="2:8" x14ac:dyDescent="0.25">
      <c r="B73" s="147">
        <f t="shared" si="6"/>
        <v>2020</v>
      </c>
      <c r="C73" s="447">
        <v>43831</v>
      </c>
      <c r="D73" s="448" t="e">
        <v>#N/A</v>
      </c>
      <c r="E73" s="141">
        <v>20.76867</v>
      </c>
      <c r="F73" s="449"/>
      <c r="G73" s="449">
        <v>20.76867</v>
      </c>
      <c r="H73" s="138"/>
    </row>
    <row r="74" spans="2:8" x14ac:dyDescent="0.25">
      <c r="B74" s="147">
        <f t="shared" si="6"/>
        <v>2020</v>
      </c>
      <c r="C74" s="447">
        <v>43862</v>
      </c>
      <c r="D74" s="448" t="e">
        <v>#N/A</v>
      </c>
      <c r="E74" s="141">
        <v>20.578779999999998</v>
      </c>
      <c r="F74" s="449"/>
      <c r="G74" s="449">
        <v>20.578779999999998</v>
      </c>
      <c r="H74" s="138"/>
    </row>
    <row r="75" spans="2:8" x14ac:dyDescent="0.25">
      <c r="B75" s="147">
        <f t="shared" si="6"/>
        <v>2020</v>
      </c>
      <c r="C75" s="447">
        <v>43891</v>
      </c>
      <c r="D75" s="448" t="e">
        <v>#N/A</v>
      </c>
      <c r="E75" s="141">
        <v>21.00591</v>
      </c>
      <c r="F75" s="449">
        <f t="shared" ref="F75:F82" si="10">AVERAGEIF($B$37:$B$98,B75,$G$37:$G$98)</f>
        <v>21.057583333333334</v>
      </c>
      <c r="G75" s="449">
        <v>21.00591</v>
      </c>
      <c r="H75" s="138"/>
    </row>
    <row r="76" spans="2:8" x14ac:dyDescent="0.25">
      <c r="B76" s="147">
        <f t="shared" si="6"/>
        <v>2020</v>
      </c>
      <c r="C76" s="447">
        <v>43922</v>
      </c>
      <c r="D76" s="448" t="e">
        <v>#N/A</v>
      </c>
      <c r="E76" s="141">
        <v>20.789490000000001</v>
      </c>
      <c r="F76" s="449">
        <f t="shared" si="10"/>
        <v>21.057583333333334</v>
      </c>
      <c r="G76" s="449">
        <v>20.789490000000001</v>
      </c>
      <c r="H76" s="138"/>
    </row>
    <row r="77" spans="2:8" x14ac:dyDescent="0.25">
      <c r="B77" s="147">
        <f t="shared" si="6"/>
        <v>2020</v>
      </c>
      <c r="C77" s="447">
        <v>43952</v>
      </c>
      <c r="D77" s="448" t="e">
        <v>#N/A</v>
      </c>
      <c r="E77" s="141">
        <v>20.88869</v>
      </c>
      <c r="F77" s="449">
        <f t="shared" si="10"/>
        <v>21.057583333333334</v>
      </c>
      <c r="G77" s="449">
        <v>20.88869</v>
      </c>
      <c r="H77" s="138"/>
    </row>
    <row r="78" spans="2:8" x14ac:dyDescent="0.25">
      <c r="B78" s="147">
        <f t="shared" si="6"/>
        <v>2020</v>
      </c>
      <c r="C78" s="447">
        <v>43983</v>
      </c>
      <c r="D78" s="448" t="e">
        <v>#N/A</v>
      </c>
      <c r="E78" s="141">
        <v>21.302389999999999</v>
      </c>
      <c r="F78" s="449">
        <f t="shared" si="10"/>
        <v>21.057583333333334</v>
      </c>
      <c r="G78" s="449">
        <v>21.302389999999999</v>
      </c>
      <c r="H78" s="138"/>
    </row>
    <row r="79" spans="2:8" x14ac:dyDescent="0.25">
      <c r="B79" s="147">
        <f t="shared" si="6"/>
        <v>2020</v>
      </c>
      <c r="C79" s="447">
        <v>44013</v>
      </c>
      <c r="D79" s="448" t="e">
        <v>#N/A</v>
      </c>
      <c r="E79" s="141">
        <v>21.478010000000001</v>
      </c>
      <c r="F79" s="449">
        <f t="shared" si="10"/>
        <v>21.057583333333334</v>
      </c>
      <c r="G79" s="449">
        <v>21.478010000000001</v>
      </c>
      <c r="H79" s="138"/>
    </row>
    <row r="80" spans="2:8" x14ac:dyDescent="0.25">
      <c r="B80" s="147">
        <f t="shared" si="6"/>
        <v>2020</v>
      </c>
      <c r="C80" s="447">
        <v>44044</v>
      </c>
      <c r="D80" s="448" t="e">
        <v>#N/A</v>
      </c>
      <c r="E80" s="141">
        <v>21.587250000000001</v>
      </c>
      <c r="F80" s="449">
        <f t="shared" si="10"/>
        <v>21.057583333333334</v>
      </c>
      <c r="G80" s="449">
        <v>21.587250000000001</v>
      </c>
      <c r="H80" s="138"/>
    </row>
    <row r="81" spans="2:8" x14ac:dyDescent="0.25">
      <c r="B81" s="147">
        <f t="shared" si="6"/>
        <v>2020</v>
      </c>
      <c r="C81" s="447">
        <v>44075</v>
      </c>
      <c r="D81" s="448" t="e">
        <v>#N/A</v>
      </c>
      <c r="E81" s="141">
        <v>21.064920000000001</v>
      </c>
      <c r="F81" s="449">
        <f t="shared" si="10"/>
        <v>21.057583333333334</v>
      </c>
      <c r="G81" s="449">
        <v>21.064920000000001</v>
      </c>
      <c r="H81" s="138"/>
    </row>
    <row r="82" spans="2:8" x14ac:dyDescent="0.25">
      <c r="B82" s="147">
        <f t="shared" si="6"/>
        <v>2020</v>
      </c>
      <c r="C82" s="447">
        <v>44105</v>
      </c>
      <c r="D82" s="448" t="e">
        <v>#N/A</v>
      </c>
      <c r="E82" s="141">
        <v>21.037420000000001</v>
      </c>
      <c r="F82" s="449">
        <f t="shared" si="10"/>
        <v>21.057583333333334</v>
      </c>
      <c r="G82" s="449">
        <v>21.037420000000001</v>
      </c>
      <c r="H82" s="138"/>
    </row>
    <row r="83" spans="2:8" x14ac:dyDescent="0.25">
      <c r="B83" s="147">
        <f t="shared" si="6"/>
        <v>2020</v>
      </c>
      <c r="C83" s="447">
        <v>44136</v>
      </c>
      <c r="D83" s="448" t="e">
        <v>#N/A</v>
      </c>
      <c r="E83" s="141">
        <v>20.961400000000001</v>
      </c>
      <c r="F83" s="449"/>
      <c r="G83" s="449">
        <v>20.961400000000001</v>
      </c>
      <c r="H83" s="138"/>
    </row>
    <row r="84" spans="2:8" x14ac:dyDescent="0.25">
      <c r="B84" s="147">
        <f t="shared" si="6"/>
        <v>2020</v>
      </c>
      <c r="C84" s="447">
        <v>44166</v>
      </c>
      <c r="D84" s="448" t="e">
        <v>#N/A</v>
      </c>
      <c r="E84" s="141">
        <v>21.228069999999999</v>
      </c>
      <c r="F84" s="449"/>
      <c r="G84" s="449">
        <v>21.228069999999999</v>
      </c>
      <c r="H84" s="138"/>
    </row>
    <row r="85" spans="2:8" x14ac:dyDescent="0.25">
      <c r="C85" s="134"/>
      <c r="E85" s="140"/>
      <c r="G85" s="140"/>
      <c r="H85" s="138"/>
    </row>
    <row r="86" spans="2:8" x14ac:dyDescent="0.25">
      <c r="C86" s="134"/>
      <c r="E86" s="140"/>
      <c r="G86" s="140"/>
      <c r="H86" s="138"/>
    </row>
    <row r="87" spans="2:8" x14ac:dyDescent="0.25">
      <c r="C87" s="134"/>
      <c r="E87" s="140"/>
      <c r="G87" s="140"/>
      <c r="H87" s="138"/>
    </row>
    <row r="88" spans="2:8" x14ac:dyDescent="0.25">
      <c r="C88" s="134"/>
      <c r="E88" s="140"/>
      <c r="G88" s="140"/>
      <c r="H88" s="138"/>
    </row>
    <row r="89" spans="2:8" x14ac:dyDescent="0.25">
      <c r="B89" s="5"/>
      <c r="C89" s="5" t="s">
        <v>0</v>
      </c>
      <c r="E89" s="140"/>
      <c r="G89" s="140"/>
      <c r="H89" s="138"/>
    </row>
    <row r="90" spans="2:8" x14ac:dyDescent="0.25">
      <c r="B90">
        <v>2.5</v>
      </c>
      <c r="C90" s="6">
        <v>-0.4</v>
      </c>
      <c r="E90" s="140"/>
      <c r="G90" s="140"/>
      <c r="H90" s="138"/>
    </row>
    <row r="91" spans="2:8" x14ac:dyDescent="0.25">
      <c r="B91">
        <v>2.5</v>
      </c>
      <c r="C91" s="6">
        <v>1.2</v>
      </c>
      <c r="E91" s="140"/>
      <c r="G91" s="140"/>
      <c r="H91" s="138"/>
    </row>
    <row r="92" spans="2:8" x14ac:dyDescent="0.25">
      <c r="C92" s="134"/>
      <c r="E92" s="140"/>
      <c r="G92" s="140"/>
      <c r="H92" s="138"/>
    </row>
    <row r="93" spans="2:8" x14ac:dyDescent="0.25">
      <c r="C93" s="134"/>
      <c r="E93" s="140"/>
      <c r="G93" s="140"/>
      <c r="H93" s="138"/>
    </row>
    <row r="94" spans="2:8" x14ac:dyDescent="0.25">
      <c r="C94" s="134"/>
      <c r="E94" s="140"/>
      <c r="G94" s="140"/>
      <c r="H94" s="138"/>
    </row>
    <row r="95" spans="2:8" x14ac:dyDescent="0.25">
      <c r="C95" s="134"/>
      <c r="E95" s="140"/>
      <c r="G95" s="140"/>
      <c r="H95" s="138"/>
    </row>
    <row r="96" spans="2:8" x14ac:dyDescent="0.25">
      <c r="C96" s="134"/>
      <c r="E96" s="140"/>
      <c r="G96" s="140"/>
      <c r="H96" s="138"/>
    </row>
    <row r="97" spans="3:8" x14ac:dyDescent="0.25">
      <c r="C97" s="134"/>
      <c r="E97" s="140"/>
      <c r="G97" s="140"/>
      <c r="H97" s="138"/>
    </row>
    <row r="98" spans="3:8" x14ac:dyDescent="0.25">
      <c r="C98" s="134"/>
      <c r="E98" s="140"/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  <c r="H107" s="138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  <row r="132" spans="7:7" x14ac:dyDescent="0.25">
      <c r="G132" s="140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7"/>
    </row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17" t="s">
        <v>479</v>
      </c>
      <c r="Q6" s="387" t="s">
        <v>478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215" t="s">
        <v>381</v>
      </c>
      <c r="Q7" s="216" t="s">
        <v>382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6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6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6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6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6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6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6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6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6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1" t="s">
        <v>41</v>
      </c>
      <c r="J26" s="91" t="s">
        <v>97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41640</v>
      </c>
      <c r="B28" s="12">
        <v>114.66800000000001</v>
      </c>
      <c r="C28" s="12">
        <v>235.85499999999999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235.85499999999999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65.607999999999976</v>
      </c>
      <c r="K28" s="12">
        <f t="shared" si="0"/>
        <v>25.793000000000035</v>
      </c>
      <c r="N28" s="14"/>
    </row>
    <row r="29" spans="1:16" x14ac:dyDescent="0.2">
      <c r="A29" s="1">
        <v>41671</v>
      </c>
      <c r="B29" s="12">
        <v>113.10299999999999</v>
      </c>
      <c r="C29" s="12">
        <v>229.499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229.499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66.667000000000002</v>
      </c>
      <c r="K29" s="12">
        <f t="shared" si="0"/>
        <v>26.72</v>
      </c>
      <c r="N29" s="12"/>
      <c r="P29" s="8"/>
    </row>
    <row r="30" spans="1:16" x14ac:dyDescent="0.2">
      <c r="A30" s="1">
        <v>41699</v>
      </c>
      <c r="B30" s="12">
        <v>115.227</v>
      </c>
      <c r="C30" s="12">
        <v>221.61199999999999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v>41730</v>
      </c>
      <c r="B31" s="12">
        <v>116.69199999999999</v>
      </c>
      <c r="C31" s="12">
        <v>216.76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v>41760</v>
      </c>
      <c r="B32" s="12">
        <v>121.56399999999999</v>
      </c>
      <c r="C32" s="12">
        <v>218.15199999999999</v>
      </c>
      <c r="E32" s="41">
        <f>MIN($B$32,$B$44,$B$56,$B$68,$B$80)</f>
        <v>115.199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39.748000000000005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v>41791</v>
      </c>
      <c r="B33" s="12">
        <v>121.58499999999999</v>
      </c>
      <c r="C33" s="12">
        <v>219.25200000000001</v>
      </c>
      <c r="E33" s="41">
        <f>MIN($B$33,$B$45,$B$57,$B$69,$B$81)</f>
        <v>120.379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31.680999999999997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v>41821</v>
      </c>
      <c r="B34" s="12">
        <v>125.45699999999999</v>
      </c>
      <c r="C34" s="12">
        <v>217.56100000000001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v>41852</v>
      </c>
      <c r="B35" s="12">
        <v>128.31299999999999</v>
      </c>
      <c r="C35" s="12">
        <v>212.14500000000001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236.083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23.937999999999988</v>
      </c>
      <c r="N35" s="12"/>
    </row>
    <row r="36" spans="1:14" x14ac:dyDescent="0.2">
      <c r="A36" s="1">
        <v>41883</v>
      </c>
      <c r="B36" s="12">
        <v>131.43600000000001</v>
      </c>
      <c r="C36" s="12">
        <v>212.45099999999999</v>
      </c>
      <c r="E36" s="41">
        <f>MIN($B$36,$B$48,$B$60,$B$72,$B$84)</f>
        <v>131.43600000000001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239.65799999999999</v>
      </c>
      <c r="I36" s="12">
        <f t="shared" si="0"/>
        <v>29.614999999999981</v>
      </c>
      <c r="J36" s="12">
        <f t="shared" si="0"/>
        <v>51.400000000000006</v>
      </c>
      <c r="K36" s="12">
        <f t="shared" si="0"/>
        <v>27.206999999999994</v>
      </c>
      <c r="N36" s="12"/>
    </row>
    <row r="37" spans="1:14" x14ac:dyDescent="0.2">
      <c r="A37" s="1">
        <v>41913</v>
      </c>
      <c r="B37" s="12">
        <v>120.372</v>
      </c>
      <c r="C37" s="12">
        <v>203.673</v>
      </c>
      <c r="E37" s="41">
        <f>MIN($B$37,$B$49,$B$61,$B$73,$B$85)</f>
        <v>120.372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232.12700000000001</v>
      </c>
      <c r="I37" s="12">
        <f t="shared" si="0"/>
        <v>34.343000000000004</v>
      </c>
      <c r="J37" s="12">
        <f t="shared" si="0"/>
        <v>48.957999999999998</v>
      </c>
      <c r="K37" s="12">
        <f t="shared" si="0"/>
        <v>28.454000000000008</v>
      </c>
      <c r="N37" s="12"/>
    </row>
    <row r="38" spans="1:14" x14ac:dyDescent="0.2">
      <c r="A38" s="1">
        <v>41944</v>
      </c>
      <c r="B38" s="12">
        <v>126.215</v>
      </c>
      <c r="C38" s="12">
        <v>219.55500000000001</v>
      </c>
      <c r="E38" s="41">
        <f>MIN($B$38,$B$50,$B$62,$B$74,$B$86)</f>
        <v>126.215</v>
      </c>
      <c r="F38" s="41">
        <f>MAX($B$38,$B$50,$B$62,$B$74,$B$86)</f>
        <v>161.27799999999999</v>
      </c>
      <c r="G38" s="41">
        <f>MIN($C$38,$C$50,$C$62,$C$74,$C$86)</f>
        <v>219.55500000000001</v>
      </c>
      <c r="H38" s="41">
        <f>MAX($C$38,$C$50,$C$62,$C$74,$C$86)</f>
        <v>233.84200000000001</v>
      </c>
      <c r="I38" s="12">
        <f t="shared" si="0"/>
        <v>35.062999999999988</v>
      </c>
      <c r="J38" s="12">
        <f t="shared" si="0"/>
        <v>58.277000000000015</v>
      </c>
      <c r="K38" s="12">
        <f t="shared" si="0"/>
        <v>14.287000000000006</v>
      </c>
      <c r="N38" s="12"/>
    </row>
    <row r="39" spans="1:14" x14ac:dyDescent="0.2">
      <c r="A39" s="1">
        <v>41974</v>
      </c>
      <c r="B39" s="12">
        <v>136.286</v>
      </c>
      <c r="C39" s="12">
        <v>240.36799999999999</v>
      </c>
      <c r="E39" s="41">
        <f>MIN($B$39,$B$51,$B$63,$B$75,$B$87)</f>
        <v>136.286</v>
      </c>
      <c r="F39" s="41">
        <f>MAX($B$39,$B$51,$B$63,$B$75,$B$87)</f>
        <v>166.095</v>
      </c>
      <c r="G39" s="41">
        <f>MIN($C$39,$C$51,$C$63,$C$75,$C$87)</f>
        <v>235.465</v>
      </c>
      <c r="H39" s="41">
        <f>MAX($C$39,$C$51,$C$63,$C$75,$C$87)</f>
        <v>246.274</v>
      </c>
      <c r="I39" s="12">
        <f t="shared" si="0"/>
        <v>29.808999999999997</v>
      </c>
      <c r="J39" s="12">
        <f t="shared" si="0"/>
        <v>69.37</v>
      </c>
      <c r="K39" s="12">
        <f t="shared" si="0"/>
        <v>10.808999999999997</v>
      </c>
      <c r="N39" s="12"/>
    </row>
    <row r="40" spans="1:14" x14ac:dyDescent="0.2">
      <c r="A40" s="1">
        <v>42005</v>
      </c>
      <c r="B40" s="12">
        <v>132.608</v>
      </c>
      <c r="C40" s="12">
        <v>243.977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235.85499999999999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65.607999999999976</v>
      </c>
      <c r="K40" s="12">
        <f t="shared" si="0"/>
        <v>25.793000000000035</v>
      </c>
      <c r="N40" s="12"/>
    </row>
    <row r="41" spans="1:14" x14ac:dyDescent="0.2">
      <c r="A41" s="1">
        <v>42036</v>
      </c>
      <c r="B41" s="12">
        <v>123.608</v>
      </c>
      <c r="C41" s="12">
        <v>241.34800000000001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229.499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66.667000000000002</v>
      </c>
      <c r="K41" s="12">
        <f t="shared" si="0"/>
        <v>26.72</v>
      </c>
      <c r="N41" s="12"/>
    </row>
    <row r="42" spans="1:14" x14ac:dyDescent="0.2">
      <c r="A42" s="1">
        <v>42064</v>
      </c>
      <c r="B42" s="12">
        <v>128.69200000000001</v>
      </c>
      <c r="C42" s="12">
        <v>232.93100000000001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v>42095</v>
      </c>
      <c r="B43" s="12">
        <v>129.77600000000001</v>
      </c>
      <c r="C43" s="12">
        <v>228.58099999999999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v>42125</v>
      </c>
      <c r="B44" s="12">
        <v>135.40199999999999</v>
      </c>
      <c r="C44" s="12">
        <v>222.584</v>
      </c>
      <c r="E44" s="41">
        <f>MIN($B$32,$B$44,$B$56,$B$68,$B$80)</f>
        <v>115.199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39.748000000000005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v>42156</v>
      </c>
      <c r="B45" s="12">
        <v>139.636</v>
      </c>
      <c r="C45" s="12">
        <v>221.09899999999999</v>
      </c>
      <c r="E45" s="41">
        <f>MIN($B$33,$B$45,$B$57,$B$69,$B$81)</f>
        <v>120.379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31.680999999999997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v>42186</v>
      </c>
      <c r="B46" s="12">
        <v>142.053</v>
      </c>
      <c r="C46" s="12">
        <v>217.71899999999999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v>42217</v>
      </c>
      <c r="B47" s="12">
        <v>152.529</v>
      </c>
      <c r="C47" s="12">
        <v>218.255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236.083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23.937999999999988</v>
      </c>
      <c r="N47" s="12"/>
    </row>
    <row r="48" spans="1:14" x14ac:dyDescent="0.2">
      <c r="A48" s="1">
        <v>42248</v>
      </c>
      <c r="B48" s="12">
        <v>149.40299999999999</v>
      </c>
      <c r="C48" s="12">
        <v>225.21600000000001</v>
      </c>
      <c r="E48" s="41">
        <f>MIN($B$36,$B$48,$B$60,$B$72,$B$84)</f>
        <v>131.43600000000001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239.65799999999999</v>
      </c>
      <c r="I48" s="12">
        <f t="shared" si="0"/>
        <v>29.614999999999981</v>
      </c>
      <c r="J48" s="12">
        <f t="shared" si="0"/>
        <v>51.400000000000006</v>
      </c>
      <c r="K48" s="12">
        <f t="shared" si="0"/>
        <v>27.206999999999994</v>
      </c>
      <c r="N48" s="12"/>
    </row>
    <row r="49" spans="1:14" x14ac:dyDescent="0.2">
      <c r="A49" s="1">
        <v>42278</v>
      </c>
      <c r="B49" s="12">
        <v>143.625</v>
      </c>
      <c r="C49" s="12">
        <v>217.35599999999999</v>
      </c>
      <c r="E49" s="41">
        <f>MIN($B$37,$B$49,$B$61,$B$73,$B$85)</f>
        <v>120.372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232.12700000000001</v>
      </c>
      <c r="I49" s="12">
        <f t="shared" si="0"/>
        <v>34.343000000000004</v>
      </c>
      <c r="J49" s="12">
        <f t="shared" si="0"/>
        <v>48.957999999999998</v>
      </c>
      <c r="K49" s="12">
        <f t="shared" si="0"/>
        <v>28.454000000000008</v>
      </c>
      <c r="N49" s="12"/>
    </row>
    <row r="50" spans="1:14" x14ac:dyDescent="0.2">
      <c r="A50" s="1">
        <v>42309</v>
      </c>
      <c r="B50" s="12">
        <v>157.21</v>
      </c>
      <c r="C50" s="12">
        <v>222.93700000000001</v>
      </c>
      <c r="E50" s="41">
        <f>MIN($B$38,$B$50,$B$62,$B$74,$B$86)</f>
        <v>126.215</v>
      </c>
      <c r="F50" s="41">
        <f>MAX($B$38,$B$50,$B$62,$B$74,$B$86)</f>
        <v>161.27799999999999</v>
      </c>
      <c r="G50" s="41">
        <f>MIN($C$38,$C$50,$C$62,$C$74,$C$86)</f>
        <v>219.55500000000001</v>
      </c>
      <c r="H50" s="41">
        <f>MAX($C$38,$C$50,$C$62,$C$74,$C$86)</f>
        <v>233.84200000000001</v>
      </c>
      <c r="I50" s="12">
        <f t="shared" si="0"/>
        <v>35.062999999999988</v>
      </c>
      <c r="J50" s="12">
        <f t="shared" si="0"/>
        <v>58.277000000000015</v>
      </c>
      <c r="K50" s="12">
        <f t="shared" si="0"/>
        <v>14.287000000000006</v>
      </c>
      <c r="N50" s="12"/>
    </row>
    <row r="51" spans="1:14" x14ac:dyDescent="0.2">
      <c r="A51" s="1">
        <v>42339</v>
      </c>
      <c r="B51" s="12">
        <v>161.32599999999999</v>
      </c>
      <c r="C51" s="12">
        <v>235.465</v>
      </c>
      <c r="E51" s="41">
        <f>MIN($B$39,$B$51,$B$63,$B$75,$B$87)</f>
        <v>136.286</v>
      </c>
      <c r="F51" s="41">
        <f>MAX($B$39,$B$51,$B$63,$B$75,$B$87)</f>
        <v>166.095</v>
      </c>
      <c r="G51" s="41">
        <f>MIN($C$39,$C$51,$C$63,$C$75,$C$87)</f>
        <v>235.465</v>
      </c>
      <c r="H51" s="41">
        <f>MAX($C$39,$C$51,$C$63,$C$75,$C$87)</f>
        <v>246.274</v>
      </c>
      <c r="I51" s="12">
        <f t="shared" si="0"/>
        <v>29.808999999999997</v>
      </c>
      <c r="J51" s="12">
        <f t="shared" si="0"/>
        <v>69.37</v>
      </c>
      <c r="K51" s="12">
        <f t="shared" si="0"/>
        <v>10.808999999999997</v>
      </c>
      <c r="N51" s="12"/>
    </row>
    <row r="52" spans="1:14" x14ac:dyDescent="0.2">
      <c r="A52" s="1">
        <v>42370</v>
      </c>
      <c r="B52" s="12">
        <v>160.595</v>
      </c>
      <c r="C52" s="12">
        <v>261.64800000000002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235.85499999999999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65.607999999999976</v>
      </c>
      <c r="K52" s="12">
        <f t="shared" si="0"/>
        <v>25.793000000000035</v>
      </c>
      <c r="N52" s="12"/>
    </row>
    <row r="53" spans="1:14" x14ac:dyDescent="0.2">
      <c r="A53" s="1">
        <v>42401</v>
      </c>
      <c r="B53" s="12">
        <v>162.49600000000001</v>
      </c>
      <c r="C53" s="12">
        <v>256.21899999999999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229.499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66.667000000000002</v>
      </c>
      <c r="K53" s="12">
        <f t="shared" si="0"/>
        <v>26.72</v>
      </c>
      <c r="N53" s="12"/>
    </row>
    <row r="54" spans="1:14" x14ac:dyDescent="0.2">
      <c r="A54" s="1">
        <v>42430</v>
      </c>
      <c r="B54" s="12">
        <v>160.07300000000001</v>
      </c>
      <c r="C54" s="12">
        <v>243.71600000000001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v>42461</v>
      </c>
      <c r="B55" s="12">
        <v>154.74100000000001</v>
      </c>
      <c r="C55" s="12">
        <v>243.47900000000001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v>42491</v>
      </c>
      <c r="B56" s="12">
        <v>154.947</v>
      </c>
      <c r="C56" s="12">
        <v>243.40899999999999</v>
      </c>
      <c r="E56" s="41">
        <f>MIN($B$32,$B$44,$B$56,$B$68,$B$80)</f>
        <v>115.199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39.748000000000005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v>42522</v>
      </c>
      <c r="B57" s="12">
        <v>149.767</v>
      </c>
      <c r="C57" s="12">
        <v>242.66200000000001</v>
      </c>
      <c r="E57" s="41">
        <f>MIN($B$33,$B$45,$B$57,$B$69,$B$81)</f>
        <v>120.379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31.680999999999997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v>42552</v>
      </c>
      <c r="B58" s="12">
        <v>156.50700000000001</v>
      </c>
      <c r="C58" s="12">
        <v>240.93199999999999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v>42583</v>
      </c>
      <c r="B59" s="12">
        <v>160.33799999999999</v>
      </c>
      <c r="C59" s="12">
        <v>230.411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236.083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23.937999999999988</v>
      </c>
      <c r="N59" s="12"/>
    </row>
    <row r="60" spans="1:14" x14ac:dyDescent="0.2">
      <c r="A60" s="1">
        <v>42614</v>
      </c>
      <c r="B60" s="12">
        <v>161.05099999999999</v>
      </c>
      <c r="C60" s="12">
        <v>227.697</v>
      </c>
      <c r="E60" s="41">
        <f>MIN($B$36,$B$48,$B$60,$B$72,$B$84)</f>
        <v>131.43600000000001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239.65799999999999</v>
      </c>
      <c r="I60" s="12">
        <f t="shared" ref="I60:K91" si="1">F60-E60</f>
        <v>29.614999999999981</v>
      </c>
      <c r="J60" s="12">
        <f t="shared" si="1"/>
        <v>51.400000000000006</v>
      </c>
      <c r="K60" s="12">
        <f t="shared" si="1"/>
        <v>27.206999999999994</v>
      </c>
      <c r="N60" s="12"/>
    </row>
    <row r="61" spans="1:14" x14ac:dyDescent="0.2">
      <c r="A61" s="1">
        <v>42644</v>
      </c>
      <c r="B61" s="12">
        <v>154.715</v>
      </c>
      <c r="C61" s="12">
        <v>225.59399999999999</v>
      </c>
      <c r="E61" s="41">
        <f>MIN($B$37,$B$49,$B$61,$B$73,$B$85)</f>
        <v>120.372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232.12700000000001</v>
      </c>
      <c r="I61" s="12">
        <f t="shared" si="1"/>
        <v>34.343000000000004</v>
      </c>
      <c r="J61" s="12">
        <f t="shared" si="1"/>
        <v>48.957999999999998</v>
      </c>
      <c r="K61" s="12">
        <f t="shared" si="1"/>
        <v>28.454000000000008</v>
      </c>
      <c r="N61" s="12"/>
    </row>
    <row r="62" spans="1:14" x14ac:dyDescent="0.2">
      <c r="A62" s="1">
        <v>42675</v>
      </c>
      <c r="B62" s="12">
        <v>161.27799999999999</v>
      </c>
      <c r="C62" s="12">
        <v>233.84200000000001</v>
      </c>
      <c r="E62" s="41">
        <f>MIN($B$38,$B$50,$B$62,$B$74,$B$86)</f>
        <v>126.215</v>
      </c>
      <c r="F62" s="41">
        <f>MAX($B$38,$B$50,$B$62,$B$74,$B$86)</f>
        <v>161.27799999999999</v>
      </c>
      <c r="G62" s="41">
        <f>MIN($C$38,$C$50,$C$62,$C$74,$C$86)</f>
        <v>219.55500000000001</v>
      </c>
      <c r="H62" s="41">
        <f>MAX($C$38,$C$50,$C$62,$C$74,$C$86)</f>
        <v>233.84200000000001</v>
      </c>
      <c r="I62" s="12">
        <f t="shared" si="1"/>
        <v>35.062999999999988</v>
      </c>
      <c r="J62" s="12">
        <f t="shared" si="1"/>
        <v>58.277000000000015</v>
      </c>
      <c r="K62" s="12">
        <f t="shared" si="1"/>
        <v>14.287000000000006</v>
      </c>
      <c r="N62" s="12"/>
    </row>
    <row r="63" spans="1:14" x14ac:dyDescent="0.2">
      <c r="A63" s="1">
        <v>42705</v>
      </c>
      <c r="B63" s="12">
        <v>166.095</v>
      </c>
      <c r="C63" s="12">
        <v>238.58699999999999</v>
      </c>
      <c r="E63" s="41">
        <f>MIN($B$39,$B$51,$B$63,$B$75,$B$87)</f>
        <v>136.286</v>
      </c>
      <c r="F63" s="41">
        <f>MAX($B$39,$B$51,$B$63,$B$75,$B$87)</f>
        <v>166.095</v>
      </c>
      <c r="G63" s="41">
        <f>MIN($C$39,$C$51,$C$63,$C$75,$C$87)</f>
        <v>235.465</v>
      </c>
      <c r="H63" s="41">
        <f>MAX($C$39,$C$51,$C$63,$C$75,$C$87)</f>
        <v>246.274</v>
      </c>
      <c r="I63" s="12">
        <f t="shared" si="1"/>
        <v>29.808999999999997</v>
      </c>
      <c r="J63" s="12">
        <f t="shared" si="1"/>
        <v>69.37</v>
      </c>
      <c r="K63" s="12">
        <f t="shared" si="1"/>
        <v>10.808999999999997</v>
      </c>
      <c r="N63" s="12"/>
    </row>
    <row r="64" spans="1:14" x14ac:dyDescent="0.2">
      <c r="A64" s="1">
        <v>42736</v>
      </c>
      <c r="B64" s="12">
        <v>170.24700000000001</v>
      </c>
      <c r="C64" s="12">
        <v>261.10899999999998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235.85499999999999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65.607999999999976</v>
      </c>
      <c r="K64" s="12">
        <f t="shared" si="1"/>
        <v>25.793000000000035</v>
      </c>
      <c r="N64" s="12"/>
    </row>
    <row r="65" spans="1:14" x14ac:dyDescent="0.2">
      <c r="A65" s="1">
        <v>42767</v>
      </c>
      <c r="B65" s="12">
        <v>162.83199999999999</v>
      </c>
      <c r="C65" s="12">
        <v>253.63499999999999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229.499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66.667000000000002</v>
      </c>
      <c r="K65" s="12">
        <f t="shared" si="1"/>
        <v>26.72</v>
      </c>
      <c r="N65" s="12"/>
    </row>
    <row r="66" spans="1:14" x14ac:dyDescent="0.2">
      <c r="A66" s="1">
        <v>42795</v>
      </c>
      <c r="B66" s="12">
        <v>152.029</v>
      </c>
      <c r="C66" s="12">
        <v>239.55799999999999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v>42826</v>
      </c>
      <c r="B67" s="12">
        <v>154.95699999999999</v>
      </c>
      <c r="C67" s="12">
        <v>243.511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v>42856</v>
      </c>
      <c r="B68" s="12">
        <v>154.24700000000001</v>
      </c>
      <c r="C68" s="12">
        <v>242.48400000000001</v>
      </c>
      <c r="E68" s="41">
        <f>MIN($B$32,$B$44,$B$56,$B$68,$B$80)</f>
        <v>115.199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39.748000000000005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v>42887</v>
      </c>
      <c r="B69" s="12">
        <v>152.06</v>
      </c>
      <c r="C69" s="12">
        <v>238.417</v>
      </c>
      <c r="E69" s="41">
        <f>MIN($B$33,$B$45,$B$57,$B$69,$B$81)</f>
        <v>120.379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31.680999999999997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v>42917</v>
      </c>
      <c r="B70" s="12">
        <v>151.494</v>
      </c>
      <c r="C70" s="12">
        <v>232.85900000000001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v>42948</v>
      </c>
      <c r="B71" s="12">
        <v>147.80600000000001</v>
      </c>
      <c r="C71" s="12">
        <v>226.78800000000001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236.083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23.937999999999988</v>
      </c>
      <c r="N71" s="12"/>
    </row>
    <row r="72" spans="1:14" x14ac:dyDescent="0.2">
      <c r="A72" s="1">
        <v>42979</v>
      </c>
      <c r="B72" s="12">
        <v>137.33099999999999</v>
      </c>
      <c r="C72" s="12">
        <v>223.20400000000001</v>
      </c>
      <c r="E72" s="41">
        <f>MIN($B$36,$B$48,$B$60,$B$72,$B$84)</f>
        <v>131.43600000000001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239.65799999999999</v>
      </c>
      <c r="I72" s="12">
        <f t="shared" si="1"/>
        <v>29.614999999999981</v>
      </c>
      <c r="J72" s="12">
        <f t="shared" si="1"/>
        <v>51.400000000000006</v>
      </c>
      <c r="K72" s="12">
        <f t="shared" si="1"/>
        <v>27.206999999999994</v>
      </c>
      <c r="N72" s="12"/>
    </row>
    <row r="73" spans="1:14" x14ac:dyDescent="0.2">
      <c r="A73" s="1">
        <v>43009</v>
      </c>
      <c r="B73" s="12">
        <v>130.053</v>
      </c>
      <c r="C73" s="12">
        <v>215.89599999999999</v>
      </c>
      <c r="E73" s="41">
        <f>MIN($B$37,$B$49,$B$61,$B$73,$B$85)</f>
        <v>120.372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232.12700000000001</v>
      </c>
      <c r="I73" s="12">
        <f t="shared" si="1"/>
        <v>34.343000000000004</v>
      </c>
      <c r="J73" s="12">
        <f t="shared" si="1"/>
        <v>48.957999999999998</v>
      </c>
      <c r="K73" s="12">
        <f t="shared" si="1"/>
        <v>28.454000000000008</v>
      </c>
      <c r="N73" s="12"/>
    </row>
    <row r="74" spans="1:14" x14ac:dyDescent="0.2">
      <c r="A74" s="1">
        <v>43040</v>
      </c>
      <c r="B74" s="12">
        <v>133.387</v>
      </c>
      <c r="C74" s="12">
        <v>224.91800000000001</v>
      </c>
      <c r="E74" s="41">
        <f>MIN($B$38,$B$50,$B$62,$B$74,$B$86)</f>
        <v>126.215</v>
      </c>
      <c r="F74" s="41">
        <f>MAX($B$38,$B$50,$B$62,$B$74,$B$86)</f>
        <v>161.27799999999999</v>
      </c>
      <c r="G74" s="41">
        <f>MIN($C$38,$C$50,$C$62,$C$74,$C$86)</f>
        <v>219.55500000000001</v>
      </c>
      <c r="H74" s="41">
        <f>MAX($C$38,$C$50,$C$62,$C$74,$C$86)</f>
        <v>233.84200000000001</v>
      </c>
      <c r="I74" s="12">
        <f t="shared" si="1"/>
        <v>35.062999999999988</v>
      </c>
      <c r="J74" s="12">
        <f t="shared" si="1"/>
        <v>58.277000000000015</v>
      </c>
      <c r="K74" s="12">
        <f t="shared" si="1"/>
        <v>14.287000000000006</v>
      </c>
      <c r="N74" s="12"/>
    </row>
    <row r="75" spans="1:14" x14ac:dyDescent="0.2">
      <c r="A75" s="1">
        <v>43070</v>
      </c>
      <c r="B75" s="12">
        <v>145.63800000000001</v>
      </c>
      <c r="C75" s="12">
        <v>236.816</v>
      </c>
      <c r="E75" s="41">
        <f>MIN($B$39,$B$51,$B$63,$B$75,$B$87)</f>
        <v>136.286</v>
      </c>
      <c r="F75" s="41">
        <f>MAX($B$39,$B$51,$B$63,$B$75,$B$87)</f>
        <v>166.095</v>
      </c>
      <c r="G75" s="41">
        <f>MIN($C$39,$C$51,$C$63,$C$75,$C$87)</f>
        <v>235.465</v>
      </c>
      <c r="H75" s="41">
        <f>MAX($C$39,$C$51,$C$63,$C$75,$C$87)</f>
        <v>246.274</v>
      </c>
      <c r="I75" s="12">
        <f t="shared" si="1"/>
        <v>29.808999999999997</v>
      </c>
      <c r="J75" s="12">
        <f t="shared" si="1"/>
        <v>69.37</v>
      </c>
      <c r="K75" s="12">
        <f t="shared" si="1"/>
        <v>10.808999999999997</v>
      </c>
      <c r="N75" s="12"/>
    </row>
    <row r="76" spans="1:14" x14ac:dyDescent="0.2">
      <c r="A76" s="1">
        <v>43101</v>
      </c>
      <c r="B76" s="12">
        <v>141.12899999999999</v>
      </c>
      <c r="C76" s="12">
        <v>247.94800000000001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235.85499999999999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65.607999999999976</v>
      </c>
      <c r="K76" s="12">
        <f t="shared" si="1"/>
        <v>25.793000000000035</v>
      </c>
      <c r="N76" s="12"/>
    </row>
    <row r="77" spans="1:14" x14ac:dyDescent="0.2">
      <c r="A77" s="1">
        <v>43132</v>
      </c>
      <c r="B77" s="12">
        <v>138.578</v>
      </c>
      <c r="C77" s="12">
        <v>252.56700000000001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229.499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66.667000000000002</v>
      </c>
      <c r="K77" s="12">
        <f t="shared" si="1"/>
        <v>26.72</v>
      </c>
      <c r="N77" s="12"/>
    </row>
    <row r="78" spans="1:14" x14ac:dyDescent="0.2">
      <c r="A78" s="1">
        <v>43160</v>
      </c>
      <c r="B78" s="12">
        <v>130.39099999999999</v>
      </c>
      <c r="C78" s="12">
        <v>239.62899999999999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v>43191</v>
      </c>
      <c r="B79" s="12">
        <v>120.59099999999999</v>
      </c>
      <c r="C79" s="12">
        <v>239.864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v>43221</v>
      </c>
      <c r="B80" s="12">
        <v>115.199</v>
      </c>
      <c r="C80" s="12">
        <v>242.17400000000001</v>
      </c>
      <c r="E80" s="41">
        <f>MIN($B$32,$B$44,$B$56,$B$68,$B$80)</f>
        <v>115.199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39.748000000000005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v>43252</v>
      </c>
      <c r="B81" s="12">
        <v>120.379</v>
      </c>
      <c r="C81" s="12">
        <v>240.31200000000001</v>
      </c>
      <c r="E81" s="41">
        <f>MIN($B$33,$B$45,$B$57,$B$69,$B$81)</f>
        <v>120.379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31.680999999999997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v>43282</v>
      </c>
      <c r="B82" s="12">
        <v>127.081</v>
      </c>
      <c r="C82" s="12">
        <v>233.91300000000001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v>43313</v>
      </c>
      <c r="B83" s="12">
        <v>132.03700000000001</v>
      </c>
      <c r="C83" s="12">
        <v>236.083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236.083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23.937999999999988</v>
      </c>
      <c r="N83" s="12"/>
    </row>
    <row r="84" spans="1:14" x14ac:dyDescent="0.2">
      <c r="A84" s="1">
        <v>43344</v>
      </c>
      <c r="B84" s="12">
        <v>137.06</v>
      </c>
      <c r="C84" s="12">
        <v>239.65799999999999</v>
      </c>
      <c r="E84" s="41">
        <f>MIN($B$36,$B$48,$B$60,$B$72,$B$84)</f>
        <v>131.43600000000001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239.65799999999999</v>
      </c>
      <c r="I84" s="12">
        <f t="shared" si="1"/>
        <v>29.614999999999981</v>
      </c>
      <c r="J84" s="12">
        <f t="shared" si="1"/>
        <v>51.400000000000006</v>
      </c>
      <c r="K84" s="12">
        <f t="shared" si="1"/>
        <v>27.206999999999994</v>
      </c>
      <c r="N84" s="12"/>
    </row>
    <row r="85" spans="1:14" x14ac:dyDescent="0.2">
      <c r="A85" s="1">
        <v>43374</v>
      </c>
      <c r="B85" s="12">
        <v>124.18300000000001</v>
      </c>
      <c r="C85" s="12">
        <v>232.12700000000001</v>
      </c>
      <c r="E85" s="41">
        <f>MIN($B$37,$B$49,$B$61,$B$73,$B$85)</f>
        <v>120.372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232.12700000000001</v>
      </c>
      <c r="I85" s="12">
        <f t="shared" si="1"/>
        <v>34.343000000000004</v>
      </c>
      <c r="J85" s="12">
        <f t="shared" si="1"/>
        <v>48.957999999999998</v>
      </c>
      <c r="K85" s="12">
        <f t="shared" si="1"/>
        <v>28.454000000000008</v>
      </c>
      <c r="N85" s="12"/>
    </row>
    <row r="86" spans="1:14" x14ac:dyDescent="0.2">
      <c r="A86" s="1">
        <v>43405</v>
      </c>
      <c r="B86" s="12">
        <v>126.35599999999999</v>
      </c>
      <c r="C86" s="12">
        <v>230.005</v>
      </c>
      <c r="E86" s="41">
        <f>MIN($B$38,$B$50,$B$62,$B$74,$B$86)</f>
        <v>126.215</v>
      </c>
      <c r="F86" s="41">
        <f>MAX($B$38,$B$50,$B$62,$B$74,$B$86)</f>
        <v>161.27799999999999</v>
      </c>
      <c r="G86" s="41">
        <f>MIN($C$38,$C$50,$C$62,$C$74,$C$86)</f>
        <v>219.55500000000001</v>
      </c>
      <c r="H86" s="41">
        <f>MAX($C$38,$C$50,$C$62,$C$74,$C$86)</f>
        <v>233.84200000000001</v>
      </c>
      <c r="I86" s="12">
        <f t="shared" si="1"/>
        <v>35.062999999999988</v>
      </c>
      <c r="J86" s="12">
        <f t="shared" si="1"/>
        <v>58.277000000000015</v>
      </c>
      <c r="K86" s="12">
        <f t="shared" si="1"/>
        <v>14.287000000000006</v>
      </c>
      <c r="N86" s="12"/>
    </row>
    <row r="87" spans="1:14" x14ac:dyDescent="0.2">
      <c r="A87" s="1">
        <v>43435</v>
      </c>
      <c r="B87" s="12">
        <v>140.006</v>
      </c>
      <c r="C87" s="12">
        <v>246.274</v>
      </c>
      <c r="E87" s="41">
        <f>MIN($B$39,$B$51,$B$63,$B$75,$B$87)</f>
        <v>136.286</v>
      </c>
      <c r="F87" s="41">
        <f>MAX($B$39,$B$51,$B$63,$B$75,$B$87)</f>
        <v>166.095</v>
      </c>
      <c r="G87" s="41">
        <f>MIN($C$39,$C$51,$C$63,$C$75,$C$87)</f>
        <v>235.465</v>
      </c>
      <c r="H87" s="41">
        <f>MAX($C$39,$C$51,$C$63,$C$75,$C$87)</f>
        <v>246.274</v>
      </c>
      <c r="I87" s="12">
        <f t="shared" si="1"/>
        <v>29.808999999999997</v>
      </c>
      <c r="J87" s="12">
        <f t="shared" si="1"/>
        <v>69.37</v>
      </c>
      <c r="K87" s="12">
        <f t="shared" si="1"/>
        <v>10.808999999999997</v>
      </c>
      <c r="N87" s="12"/>
    </row>
    <row r="88" spans="1:14" x14ac:dyDescent="0.2">
      <c r="A88" s="1">
        <v>43466</v>
      </c>
      <c r="B88" s="12">
        <v>140.137</v>
      </c>
      <c r="C88" s="12">
        <v>261.32600000000002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235.85499999999999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65.607999999999976</v>
      </c>
      <c r="K88" s="12">
        <f t="shared" si="1"/>
        <v>25.793000000000035</v>
      </c>
      <c r="N88" s="12"/>
    </row>
    <row r="89" spans="1:14" x14ac:dyDescent="0.2">
      <c r="A89" s="1">
        <v>43497</v>
      </c>
      <c r="B89" s="12">
        <v>135.98699999999999</v>
      </c>
      <c r="C89" s="12">
        <v>250.71299999999999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229.499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66.667000000000002</v>
      </c>
      <c r="K89" s="12">
        <f t="shared" si="1"/>
        <v>26.72</v>
      </c>
      <c r="N89" s="12"/>
    </row>
    <row r="90" spans="1:14" x14ac:dyDescent="0.2">
      <c r="A90" s="1">
        <v>43525</v>
      </c>
      <c r="B90" s="12">
        <v>127.8348589</v>
      </c>
      <c r="C90" s="12">
        <v>236.13077577000001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v>43556</v>
      </c>
      <c r="B91" s="12">
        <v>127.58410000000001</v>
      </c>
      <c r="C91" s="12">
        <v>234.0196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v>43586</v>
      </c>
      <c r="B92" s="12">
        <v>129.4487</v>
      </c>
      <c r="C92" s="12">
        <v>235.4178</v>
      </c>
      <c r="E92" s="41">
        <f>MIN($B$32,$B$44,$B$56,$B$68,$B$80)</f>
        <v>115.199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39.748000000000005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v>43617</v>
      </c>
      <c r="B93" s="12">
        <v>131.59729999999999</v>
      </c>
      <c r="C93" s="12">
        <v>237.9958</v>
      </c>
      <c r="E93" s="41">
        <f>MIN($B$33,$B$45,$B$57,$B$69,$B$81)</f>
        <v>120.379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31.680999999999997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v>43647</v>
      </c>
      <c r="B94" s="12">
        <v>136.90280000000001</v>
      </c>
      <c r="C94" s="12">
        <v>236.6037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v>43678</v>
      </c>
      <c r="B95" s="12">
        <v>138.77500000000001</v>
      </c>
      <c r="C95" s="12">
        <v>231.64189999999999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236.083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23.937999999999988</v>
      </c>
      <c r="N95" s="12"/>
    </row>
    <row r="96" spans="1:14" x14ac:dyDescent="0.2">
      <c r="A96" s="1">
        <v>43709</v>
      </c>
      <c r="B96" s="12">
        <v>137.16200000000001</v>
      </c>
      <c r="C96" s="12">
        <v>232.0498</v>
      </c>
      <c r="E96" s="41">
        <f>MIN($B$36,$B$48,$B$60,$B$72,$B$84)</f>
        <v>131.43600000000001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239.65799999999999</v>
      </c>
      <c r="I96" s="12">
        <f t="shared" si="2"/>
        <v>29.614999999999981</v>
      </c>
      <c r="J96" s="12">
        <f t="shared" si="2"/>
        <v>51.400000000000006</v>
      </c>
      <c r="K96" s="12">
        <f t="shared" si="2"/>
        <v>27.206999999999994</v>
      </c>
      <c r="N96" s="12"/>
    </row>
    <row r="97" spans="1:14" x14ac:dyDescent="0.2">
      <c r="A97" s="1">
        <v>43739</v>
      </c>
      <c r="B97" s="12">
        <v>130.06120000000001</v>
      </c>
      <c r="C97" s="12">
        <v>226.87129999999999</v>
      </c>
      <c r="E97" s="41">
        <f>MIN($B$37,$B$49,$B$61,$B$73,$B$85)</f>
        <v>120.372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232.12700000000001</v>
      </c>
      <c r="I97" s="12">
        <f t="shared" si="2"/>
        <v>34.343000000000004</v>
      </c>
      <c r="J97" s="12">
        <f t="shared" si="2"/>
        <v>48.957999999999998</v>
      </c>
      <c r="K97" s="12">
        <f t="shared" si="2"/>
        <v>28.454000000000008</v>
      </c>
      <c r="N97" s="12"/>
    </row>
    <row r="98" spans="1:14" x14ac:dyDescent="0.2">
      <c r="A98" s="1">
        <v>43770</v>
      </c>
      <c r="B98" s="12">
        <v>135.4452</v>
      </c>
      <c r="C98" s="12">
        <v>235.31620000000001</v>
      </c>
      <c r="E98" s="41">
        <f>MIN($B$38,$B$50,$B$62,$B$74,$B$86)</f>
        <v>126.215</v>
      </c>
      <c r="F98" s="41">
        <f>MAX($B$38,$B$50,$B$62,$B$74,$B$86)</f>
        <v>161.27799999999999</v>
      </c>
      <c r="G98" s="41">
        <f>MIN($C$38,$C$50,$C$62,$C$74,$C$86)</f>
        <v>219.55500000000001</v>
      </c>
      <c r="H98" s="41">
        <f>MAX($C$38,$C$50,$C$62,$C$74,$C$86)</f>
        <v>233.84200000000001</v>
      </c>
      <c r="I98" s="12">
        <f t="shared" si="2"/>
        <v>35.062999999999988</v>
      </c>
      <c r="J98" s="12">
        <f t="shared" si="2"/>
        <v>58.277000000000015</v>
      </c>
      <c r="K98" s="12">
        <f t="shared" si="2"/>
        <v>14.287000000000006</v>
      </c>
      <c r="N98" s="12"/>
    </row>
    <row r="99" spans="1:14" x14ac:dyDescent="0.2">
      <c r="A99" s="88">
        <v>43800</v>
      </c>
      <c r="B99" s="12">
        <v>142.3219</v>
      </c>
      <c r="C99" s="12">
        <v>245.63509999999999</v>
      </c>
      <c r="E99" s="41">
        <f>MIN($B$39,$B$51,$B$63,$B$75,$B$87)</f>
        <v>136.286</v>
      </c>
      <c r="F99" s="41">
        <f>MAX($B$39,$B$51,$B$63,$B$75,$B$87)</f>
        <v>166.095</v>
      </c>
      <c r="G99" s="41">
        <f>MIN($C$39,$C$51,$C$63,$C$75,$C$87)</f>
        <v>235.465</v>
      </c>
      <c r="H99" s="41">
        <f>MAX($C$39,$C$51,$C$63,$C$75,$C$87)</f>
        <v>246.274</v>
      </c>
      <c r="I99" s="12">
        <f t="shared" si="2"/>
        <v>29.808999999999997</v>
      </c>
      <c r="J99" s="12">
        <f t="shared" si="2"/>
        <v>69.37</v>
      </c>
      <c r="K99" s="12">
        <f t="shared" si="2"/>
        <v>10.808999999999997</v>
      </c>
      <c r="N99" s="12"/>
    </row>
    <row r="100" spans="1:14" x14ac:dyDescent="0.2">
      <c r="A100" s="88">
        <v>43831</v>
      </c>
      <c r="B100" s="12">
        <v>140.74010000000001</v>
      </c>
      <c r="C100" s="12">
        <v>254.12389999999999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235.85499999999999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65.607999999999976</v>
      </c>
      <c r="K100" s="12">
        <f t="shared" si="2"/>
        <v>25.793000000000035</v>
      </c>
      <c r="N100" s="12"/>
    </row>
    <row r="101" spans="1:14" x14ac:dyDescent="0.2">
      <c r="A101" s="88">
        <v>43862</v>
      </c>
      <c r="B101" s="12">
        <v>136.8648</v>
      </c>
      <c r="C101" s="12">
        <v>252.61170000000001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229.499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66.667000000000002</v>
      </c>
      <c r="K101" s="12">
        <f t="shared" si="2"/>
        <v>26.72</v>
      </c>
      <c r="N101" s="12"/>
    </row>
    <row r="102" spans="1:14" x14ac:dyDescent="0.2">
      <c r="A102" s="88">
        <v>43891</v>
      </c>
      <c r="B102" s="12">
        <v>132.80719999999999</v>
      </c>
      <c r="C102" s="12">
        <v>244.70820000000001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88">
        <v>43922</v>
      </c>
      <c r="B103" s="12">
        <v>131.65039999999999</v>
      </c>
      <c r="C103" s="12">
        <v>238.6748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88">
        <v>43952</v>
      </c>
      <c r="B104" s="12">
        <v>133.17449999999999</v>
      </c>
      <c r="C104" s="12">
        <v>238.02260000000001</v>
      </c>
      <c r="D104" s="15"/>
      <c r="E104" s="41">
        <f>MIN($B$32,$B$44,$B$56,$B$68,$B$80)</f>
        <v>115.199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39.748000000000005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88">
        <v>43983</v>
      </c>
      <c r="B105" s="12">
        <v>135.15809999999999</v>
      </c>
      <c r="C105" s="12">
        <v>240.11750000000001</v>
      </c>
      <c r="D105" s="15"/>
      <c r="E105" s="41">
        <f>MIN($B$33,$B$45,$B$57,$B$69,$B$81)</f>
        <v>120.379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31.680999999999997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88">
        <v>44013</v>
      </c>
      <c r="B106" s="12">
        <v>140.21100000000001</v>
      </c>
      <c r="C106" s="12">
        <v>238.8032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88">
        <v>44044</v>
      </c>
      <c r="B107" s="12">
        <v>142.11109999999999</v>
      </c>
      <c r="C107" s="12">
        <v>234.1842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236.083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23.937999999999988</v>
      </c>
      <c r="N107" s="12"/>
    </row>
    <row r="108" spans="1:14" x14ac:dyDescent="0.2">
      <c r="A108" s="88">
        <v>44075</v>
      </c>
      <c r="B108" s="12">
        <v>140.36279999999999</v>
      </c>
      <c r="C108" s="12">
        <v>234.3288</v>
      </c>
      <c r="D108" s="15"/>
      <c r="E108" s="41">
        <f>MIN($B$36,$B$48,$B$60,$B$72,$B$84)</f>
        <v>131.43600000000001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239.65799999999999</v>
      </c>
      <c r="I108" s="12">
        <f t="shared" ref="I108:K111" si="3">F108-E108</f>
        <v>29.614999999999981</v>
      </c>
      <c r="J108" s="12">
        <f t="shared" si="3"/>
        <v>51.400000000000006</v>
      </c>
      <c r="K108" s="12">
        <f t="shared" si="3"/>
        <v>27.206999999999994</v>
      </c>
      <c r="N108" s="12"/>
    </row>
    <row r="109" spans="1:14" x14ac:dyDescent="0.2">
      <c r="A109" s="88">
        <v>44105</v>
      </c>
      <c r="B109" s="12">
        <v>133.31610000000001</v>
      </c>
      <c r="C109" s="12">
        <v>228.45230000000001</v>
      </c>
      <c r="D109" s="15"/>
      <c r="E109" s="41">
        <f>MIN($B$37,$B$49,$B$61,$B$73,$B$85)</f>
        <v>120.372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232.12700000000001</v>
      </c>
      <c r="I109" s="12">
        <f t="shared" si="3"/>
        <v>34.343000000000004</v>
      </c>
      <c r="J109" s="12">
        <f t="shared" si="3"/>
        <v>48.957999999999998</v>
      </c>
      <c r="K109" s="12">
        <f t="shared" si="3"/>
        <v>28.454000000000008</v>
      </c>
      <c r="N109" s="12"/>
    </row>
    <row r="110" spans="1:14" x14ac:dyDescent="0.2">
      <c r="A110" s="88">
        <v>44136</v>
      </c>
      <c r="B110" s="12">
        <v>138.816</v>
      </c>
      <c r="C110" s="12">
        <v>236.68129999999999</v>
      </c>
      <c r="D110" s="15"/>
      <c r="E110" s="41">
        <f>MIN($B$38,$B$50,$B$62,$B$74,$B$86)</f>
        <v>126.215</v>
      </c>
      <c r="F110" s="41">
        <f>MAX($B$38,$B$50,$B$62,$B$74,$B$86)</f>
        <v>161.27799999999999</v>
      </c>
      <c r="G110" s="41">
        <f>MIN($C$38,$C$50,$C$62,$C$74,$C$86)</f>
        <v>219.55500000000001</v>
      </c>
      <c r="H110" s="41">
        <f>MAX($C$38,$C$50,$C$62,$C$74,$C$86)</f>
        <v>233.84200000000001</v>
      </c>
      <c r="I110" s="12">
        <f t="shared" si="3"/>
        <v>35.062999999999988</v>
      </c>
      <c r="J110" s="12">
        <f t="shared" si="3"/>
        <v>58.277000000000015</v>
      </c>
      <c r="K110" s="12">
        <f t="shared" si="3"/>
        <v>14.287000000000006</v>
      </c>
      <c r="N110" s="12"/>
    </row>
    <row r="111" spans="1:14" x14ac:dyDescent="0.2">
      <c r="A111" s="65">
        <v>44166</v>
      </c>
      <c r="B111" s="12">
        <v>145.4905</v>
      </c>
      <c r="C111" s="12">
        <v>247.1319</v>
      </c>
      <c r="D111" s="9"/>
      <c r="E111" s="73">
        <f>MIN($B$39,$B$51,$B$63,$B$75,$B$87)</f>
        <v>136.286</v>
      </c>
      <c r="F111" s="73">
        <f>MAX($B$39,$B$51,$B$63,$B$75,$B$87)</f>
        <v>166.095</v>
      </c>
      <c r="G111" s="73">
        <f>MIN($C$39,$C$51,$C$63,$C$75,$C$87)</f>
        <v>235.465</v>
      </c>
      <c r="H111" s="73">
        <f>MAX($C$39,$C$51,$C$63,$C$75,$C$87)</f>
        <v>246.274</v>
      </c>
      <c r="I111" s="71">
        <f t="shared" si="3"/>
        <v>29.808999999999997</v>
      </c>
      <c r="J111" s="71">
        <f t="shared" si="3"/>
        <v>69.37</v>
      </c>
      <c r="K111" s="71">
        <f t="shared" si="3"/>
        <v>10.808999999999997</v>
      </c>
      <c r="N111" s="12"/>
    </row>
    <row r="112" spans="1:14" x14ac:dyDescent="0.2">
      <c r="A112" s="32" t="s">
        <v>551</v>
      </c>
    </row>
    <row r="113" spans="1:6" x14ac:dyDescent="0.2">
      <c r="A113" s="32" t="s">
        <v>586</v>
      </c>
    </row>
    <row r="114" spans="1:6" x14ac:dyDescent="0.2">
      <c r="A114" s="380" t="s">
        <v>584</v>
      </c>
    </row>
    <row r="115" spans="1:6" x14ac:dyDescent="0.2">
      <c r="A115" s="4"/>
      <c r="B115" s="5" t="s">
        <v>368</v>
      </c>
      <c r="F115" s="8"/>
    </row>
    <row r="116" spans="1:6" x14ac:dyDescent="0.2">
      <c r="A116" s="2">
        <v>63</v>
      </c>
      <c r="B116">
        <v>0</v>
      </c>
      <c r="F116" s="8"/>
    </row>
    <row r="117" spans="1:6" x14ac:dyDescent="0.2">
      <c r="A117" s="2">
        <v>63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7"/>
      <c r="L1" s="117"/>
    </row>
    <row r="2" spans="1:17" ht="15.75" x14ac:dyDescent="0.25">
      <c r="A2" s="44" t="s">
        <v>549</v>
      </c>
      <c r="L2" s="117"/>
    </row>
    <row r="3" spans="1:17" x14ac:dyDescent="0.2">
      <c r="A3" s="22" t="s">
        <v>16</v>
      </c>
      <c r="L3" s="117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78" t="s">
        <v>473</v>
      </c>
      <c r="Q6" s="377" t="s">
        <v>476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341" t="s">
        <v>475</v>
      </c>
      <c r="Q7" s="375" t="s">
        <v>474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374"/>
      <c r="D26" s="374"/>
      <c r="E26" s="374"/>
    </row>
    <row r="27" spans="1:11" x14ac:dyDescent="0.2">
      <c r="A27" s="3"/>
      <c r="B27" s="37"/>
    </row>
    <row r="28" spans="1:11" ht="38.25" x14ac:dyDescent="0.2">
      <c r="A28" s="5"/>
      <c r="B28" s="493" t="s">
        <v>473</v>
      </c>
      <c r="C28" s="494" t="s">
        <v>475</v>
      </c>
      <c r="D28" s="494" t="s">
        <v>503</v>
      </c>
      <c r="E28" s="494" t="s">
        <v>477</v>
      </c>
    </row>
    <row r="29" spans="1:11" x14ac:dyDescent="0.2">
      <c r="A29" s="1">
        <v>41275</v>
      </c>
      <c r="B29" s="6">
        <v>7.8466019999999999</v>
      </c>
      <c r="C29" s="6">
        <v>-0.63896500000000001</v>
      </c>
      <c r="D29" s="6">
        <f>+C29*-1</f>
        <v>0.63896500000000001</v>
      </c>
      <c r="E29" s="379">
        <f t="shared" ref="E29:E60" si="0">+C29+B29</f>
        <v>7.2076370000000001</v>
      </c>
      <c r="G29" s="43"/>
      <c r="H29" s="17"/>
    </row>
    <row r="30" spans="1:11" x14ac:dyDescent="0.2">
      <c r="A30" s="1">
        <v>41306</v>
      </c>
      <c r="B30" s="6">
        <v>7.1602059999999996</v>
      </c>
      <c r="C30" s="6">
        <v>-1.1536839999999999</v>
      </c>
      <c r="D30" s="6">
        <f t="shared" ref="D30:D93" si="1">+C30*-1</f>
        <v>1.1536839999999999</v>
      </c>
      <c r="E30" s="379">
        <f t="shared" si="0"/>
        <v>6.0065219999999995</v>
      </c>
      <c r="G30" s="43"/>
      <c r="H30" s="17"/>
    </row>
    <row r="31" spans="1:11" x14ac:dyDescent="0.2">
      <c r="A31" s="1">
        <v>41334</v>
      </c>
      <c r="B31" s="6">
        <v>7.3899460000000001</v>
      </c>
      <c r="C31" s="6">
        <v>-0.96693399999999996</v>
      </c>
      <c r="D31" s="6">
        <f t="shared" si="1"/>
        <v>0.96693399999999996</v>
      </c>
      <c r="E31" s="379">
        <f t="shared" si="0"/>
        <v>6.4230119999999999</v>
      </c>
      <c r="G31" s="43"/>
      <c r="H31" s="17"/>
    </row>
    <row r="32" spans="1:11" x14ac:dyDescent="0.2">
      <c r="A32" s="1">
        <v>41365</v>
      </c>
      <c r="B32" s="6">
        <v>7.6218690000000002</v>
      </c>
      <c r="C32" s="6">
        <v>-0.68905799999999995</v>
      </c>
      <c r="D32" s="6">
        <f t="shared" si="1"/>
        <v>0.68905799999999995</v>
      </c>
      <c r="E32" s="379">
        <f t="shared" si="0"/>
        <v>6.9328110000000001</v>
      </c>
      <c r="G32" s="43"/>
      <c r="H32" s="17"/>
    </row>
    <row r="33" spans="1:8" x14ac:dyDescent="0.2">
      <c r="A33" s="1">
        <v>41395</v>
      </c>
      <c r="B33" s="6">
        <v>7.6108450000000003</v>
      </c>
      <c r="C33" s="6">
        <v>-0.90831899999999999</v>
      </c>
      <c r="D33" s="6">
        <f t="shared" si="1"/>
        <v>0.90831899999999999</v>
      </c>
      <c r="E33" s="379">
        <f t="shared" si="0"/>
        <v>6.7025260000000006</v>
      </c>
      <c r="G33" s="43"/>
      <c r="H33" s="17"/>
    </row>
    <row r="34" spans="1:8" x14ac:dyDescent="0.2">
      <c r="A34" s="1">
        <v>41426</v>
      </c>
      <c r="B34" s="6">
        <v>7.6068939999999996</v>
      </c>
      <c r="C34" s="6">
        <v>-1.3188500000000001</v>
      </c>
      <c r="D34" s="6">
        <f t="shared" si="1"/>
        <v>1.3188500000000001</v>
      </c>
      <c r="E34" s="379">
        <f t="shared" si="0"/>
        <v>6.2880439999999993</v>
      </c>
      <c r="G34" s="43"/>
      <c r="H34" s="17"/>
    </row>
    <row r="35" spans="1:8" x14ac:dyDescent="0.2">
      <c r="A35" s="1">
        <v>41456</v>
      </c>
      <c r="B35" s="6">
        <v>7.9539140000000002</v>
      </c>
      <c r="C35" s="6">
        <v>-1.504672</v>
      </c>
      <c r="D35" s="6">
        <f t="shared" si="1"/>
        <v>1.504672</v>
      </c>
      <c r="E35" s="379">
        <f t="shared" si="0"/>
        <v>6.4492419999999999</v>
      </c>
      <c r="G35" s="43"/>
      <c r="H35" s="17"/>
    </row>
    <row r="36" spans="1:8" x14ac:dyDescent="0.2">
      <c r="A36" s="1">
        <v>41487</v>
      </c>
      <c r="B36" s="6">
        <v>8.0286000000000008</v>
      </c>
      <c r="C36" s="6">
        <v>-1.5043150000000001</v>
      </c>
      <c r="D36" s="6">
        <f t="shared" si="1"/>
        <v>1.5043150000000001</v>
      </c>
      <c r="E36" s="379">
        <f t="shared" si="0"/>
        <v>6.5242850000000008</v>
      </c>
      <c r="G36" s="43"/>
      <c r="H36" s="17"/>
    </row>
    <row r="37" spans="1:8" x14ac:dyDescent="0.2">
      <c r="A37" s="1">
        <v>41518</v>
      </c>
      <c r="B37" s="6">
        <v>7.8179160000000003</v>
      </c>
      <c r="C37" s="6">
        <v>-1.413176</v>
      </c>
      <c r="D37" s="6">
        <f t="shared" si="1"/>
        <v>1.413176</v>
      </c>
      <c r="E37" s="379">
        <f t="shared" si="0"/>
        <v>6.4047400000000003</v>
      </c>
      <c r="G37" s="43"/>
      <c r="H37" s="17"/>
    </row>
    <row r="38" spans="1:8" x14ac:dyDescent="0.2">
      <c r="A38" s="1">
        <v>41548</v>
      </c>
      <c r="B38" s="6">
        <v>7.3594629999999999</v>
      </c>
      <c r="C38" s="6">
        <v>-1.8247930000000001</v>
      </c>
      <c r="D38" s="6">
        <f t="shared" si="1"/>
        <v>1.8247930000000001</v>
      </c>
      <c r="E38" s="379">
        <f t="shared" si="0"/>
        <v>5.5346700000000002</v>
      </c>
      <c r="G38" s="43"/>
      <c r="H38" s="17"/>
    </row>
    <row r="39" spans="1:8" x14ac:dyDescent="0.2">
      <c r="A39" s="1">
        <v>41579</v>
      </c>
      <c r="B39" s="6">
        <v>7.1556509999999998</v>
      </c>
      <c r="C39" s="6">
        <v>-1.7368790000000001</v>
      </c>
      <c r="D39" s="6">
        <f t="shared" si="1"/>
        <v>1.7368790000000001</v>
      </c>
      <c r="E39" s="379">
        <f t="shared" si="0"/>
        <v>5.4187719999999997</v>
      </c>
      <c r="G39" s="43"/>
      <c r="H39" s="17"/>
    </row>
    <row r="40" spans="1:8" x14ac:dyDescent="0.2">
      <c r="A40" s="1">
        <v>41609</v>
      </c>
      <c r="B40" s="6">
        <v>7.5511439999999999</v>
      </c>
      <c r="C40" s="6">
        <v>-2.6133929999999999</v>
      </c>
      <c r="D40" s="6">
        <f t="shared" si="1"/>
        <v>2.6133929999999999</v>
      </c>
      <c r="E40" s="379">
        <f t="shared" si="0"/>
        <v>4.9377510000000004</v>
      </c>
      <c r="G40" s="43"/>
      <c r="H40" s="17"/>
    </row>
    <row r="41" spans="1:8" x14ac:dyDescent="0.2">
      <c r="A41" s="1">
        <v>41640</v>
      </c>
      <c r="B41" s="6">
        <v>7.3410010000000003</v>
      </c>
      <c r="C41" s="6">
        <v>-1.9472400000000001</v>
      </c>
      <c r="D41" s="6">
        <f t="shared" si="1"/>
        <v>1.9472400000000001</v>
      </c>
      <c r="E41" s="379">
        <f t="shared" si="0"/>
        <v>5.3937610000000005</v>
      </c>
      <c r="G41" s="43"/>
      <c r="H41" s="17"/>
    </row>
    <row r="42" spans="1:8" x14ac:dyDescent="0.2">
      <c r="A42" s="1">
        <v>41671</v>
      </c>
      <c r="B42" s="6">
        <v>6.952318</v>
      </c>
      <c r="C42" s="6">
        <v>-1.4550449999999999</v>
      </c>
      <c r="D42" s="6">
        <f t="shared" si="1"/>
        <v>1.4550449999999999</v>
      </c>
      <c r="E42" s="379">
        <f t="shared" si="0"/>
        <v>5.4972729999999999</v>
      </c>
      <c r="G42" s="43"/>
      <c r="H42" s="17"/>
    </row>
    <row r="43" spans="1:8" x14ac:dyDescent="0.2">
      <c r="A43" s="1">
        <v>41699</v>
      </c>
      <c r="B43" s="6">
        <v>7.0223620000000002</v>
      </c>
      <c r="C43" s="6">
        <v>-1.759333</v>
      </c>
      <c r="D43" s="6">
        <f t="shared" si="1"/>
        <v>1.759333</v>
      </c>
      <c r="E43" s="379">
        <f t="shared" si="0"/>
        <v>5.2630290000000004</v>
      </c>
      <c r="G43" s="43"/>
      <c r="H43" s="17"/>
    </row>
    <row r="44" spans="1:8" x14ac:dyDescent="0.2">
      <c r="A44" s="1">
        <v>41730</v>
      </c>
      <c r="B44" s="6">
        <v>7.2730370000000004</v>
      </c>
      <c r="C44" s="6">
        <v>-1.6471389999999999</v>
      </c>
      <c r="D44" s="6">
        <f t="shared" si="1"/>
        <v>1.6471389999999999</v>
      </c>
      <c r="E44" s="379">
        <f t="shared" si="0"/>
        <v>5.6258980000000003</v>
      </c>
      <c r="G44" s="43"/>
      <c r="H44" s="17"/>
    </row>
    <row r="45" spans="1:8" x14ac:dyDescent="0.2">
      <c r="A45" s="1">
        <v>41760</v>
      </c>
      <c r="B45" s="6">
        <v>6.8583850000000002</v>
      </c>
      <c r="C45" s="6">
        <v>-1.5838890000000001</v>
      </c>
      <c r="D45" s="6">
        <f t="shared" si="1"/>
        <v>1.5838890000000001</v>
      </c>
      <c r="E45" s="379">
        <f t="shared" si="0"/>
        <v>5.2744960000000001</v>
      </c>
      <c r="G45" s="43"/>
      <c r="H45" s="17"/>
    </row>
    <row r="46" spans="1:8" x14ac:dyDescent="0.2">
      <c r="A46" s="1">
        <v>41791</v>
      </c>
      <c r="B46" s="6">
        <v>6.6730520000000002</v>
      </c>
      <c r="C46" s="6">
        <v>-1.991042</v>
      </c>
      <c r="D46" s="6">
        <f t="shared" si="1"/>
        <v>1.991042</v>
      </c>
      <c r="E46" s="379">
        <f t="shared" si="0"/>
        <v>4.68201</v>
      </c>
      <c r="G46" s="43"/>
      <c r="H46" s="17"/>
    </row>
    <row r="47" spans="1:8" x14ac:dyDescent="0.2">
      <c r="A47" s="1">
        <v>41821</v>
      </c>
      <c r="B47" s="6">
        <v>7.2093360000000004</v>
      </c>
      <c r="C47" s="6">
        <v>-2.177689</v>
      </c>
      <c r="D47" s="6">
        <f t="shared" si="1"/>
        <v>2.177689</v>
      </c>
      <c r="E47" s="379">
        <f t="shared" si="0"/>
        <v>5.0316470000000004</v>
      </c>
      <c r="G47" s="43"/>
      <c r="H47" s="17"/>
    </row>
    <row r="48" spans="1:8" x14ac:dyDescent="0.2">
      <c r="A48" s="1">
        <v>41852</v>
      </c>
      <c r="B48" s="6">
        <v>7.0810719999999998</v>
      </c>
      <c r="C48" s="6">
        <v>-2.2196639999999999</v>
      </c>
      <c r="D48" s="6">
        <f t="shared" si="1"/>
        <v>2.2196639999999999</v>
      </c>
      <c r="E48" s="379">
        <f t="shared" si="0"/>
        <v>4.861408</v>
      </c>
      <c r="G48" s="43"/>
      <c r="H48" s="17"/>
    </row>
    <row r="49" spans="1:8" x14ac:dyDescent="0.2">
      <c r="A49" s="1">
        <v>41883</v>
      </c>
      <c r="B49" s="6">
        <v>7.1457249999999997</v>
      </c>
      <c r="C49" s="6">
        <v>-1.911557</v>
      </c>
      <c r="D49" s="6">
        <f t="shared" si="1"/>
        <v>1.911557</v>
      </c>
      <c r="E49" s="379">
        <f t="shared" si="0"/>
        <v>5.2341679999999995</v>
      </c>
      <c r="G49" s="43"/>
      <c r="H49" s="17"/>
    </row>
    <row r="50" spans="1:8" x14ac:dyDescent="0.2">
      <c r="A50" s="1">
        <v>41913</v>
      </c>
      <c r="B50" s="6">
        <v>6.7724690000000001</v>
      </c>
      <c r="C50" s="6">
        <v>-1.9820059999999999</v>
      </c>
      <c r="D50" s="6">
        <f t="shared" si="1"/>
        <v>1.9820059999999999</v>
      </c>
      <c r="E50" s="379">
        <f t="shared" si="0"/>
        <v>4.7904629999999999</v>
      </c>
      <c r="G50" s="43"/>
      <c r="H50" s="17"/>
    </row>
    <row r="51" spans="1:8" x14ac:dyDescent="0.2">
      <c r="A51" s="1">
        <v>41944</v>
      </c>
      <c r="B51" s="6">
        <v>6.7741899999999999</v>
      </c>
      <c r="C51" s="6">
        <v>-2.1183369999999999</v>
      </c>
      <c r="D51" s="6">
        <f t="shared" si="1"/>
        <v>2.1183369999999999</v>
      </c>
      <c r="E51" s="379">
        <f t="shared" si="0"/>
        <v>4.6558530000000005</v>
      </c>
      <c r="G51" s="43"/>
      <c r="H51" s="17"/>
    </row>
    <row r="52" spans="1:8" x14ac:dyDescent="0.2">
      <c r="A52" s="1">
        <v>41974</v>
      </c>
      <c r="B52" s="6">
        <v>6.8040180000000001</v>
      </c>
      <c r="C52" s="6">
        <v>-2.2939229999999999</v>
      </c>
      <c r="D52" s="6">
        <f t="shared" si="1"/>
        <v>2.2939229999999999</v>
      </c>
      <c r="E52" s="379">
        <f t="shared" si="0"/>
        <v>4.5100949999999997</v>
      </c>
      <c r="G52" s="43"/>
      <c r="H52" s="17"/>
    </row>
    <row r="53" spans="1:8" x14ac:dyDescent="0.2">
      <c r="A53" s="1">
        <v>42005</v>
      </c>
      <c r="B53" s="6">
        <v>6.6765330000000001</v>
      </c>
      <c r="C53" s="6">
        <v>-1.7907310000000001</v>
      </c>
      <c r="D53" s="6">
        <f t="shared" si="1"/>
        <v>1.7907310000000001</v>
      </c>
      <c r="E53" s="379">
        <f t="shared" si="0"/>
        <v>4.885802</v>
      </c>
      <c r="G53" s="43"/>
      <c r="H53" s="17"/>
    </row>
    <row r="54" spans="1:8" x14ac:dyDescent="0.2">
      <c r="A54" s="1">
        <v>42036</v>
      </c>
      <c r="B54" s="6">
        <v>6.6581149999999996</v>
      </c>
      <c r="C54" s="6">
        <v>-2.0258259999999999</v>
      </c>
      <c r="D54" s="6">
        <f t="shared" si="1"/>
        <v>2.0258259999999999</v>
      </c>
      <c r="E54" s="379">
        <f t="shared" si="0"/>
        <v>4.6322890000000001</v>
      </c>
      <c r="G54" s="43"/>
      <c r="H54" s="17"/>
    </row>
    <row r="55" spans="1:8" x14ac:dyDescent="0.2">
      <c r="A55" s="1">
        <v>42064</v>
      </c>
      <c r="B55" s="6">
        <v>7.1546649999999996</v>
      </c>
      <c r="C55" s="6">
        <v>-1.627316</v>
      </c>
      <c r="D55" s="6">
        <f t="shared" si="1"/>
        <v>1.627316</v>
      </c>
      <c r="E55" s="379">
        <f t="shared" si="0"/>
        <v>5.5273489999999992</v>
      </c>
      <c r="G55" s="43"/>
      <c r="H55" s="17"/>
    </row>
    <row r="56" spans="1:8" x14ac:dyDescent="0.2">
      <c r="A56" s="1">
        <v>42095</v>
      </c>
      <c r="B56" s="6">
        <v>6.6086640000000001</v>
      </c>
      <c r="C56" s="6">
        <v>-2.1724290000000002</v>
      </c>
      <c r="D56" s="6">
        <f t="shared" si="1"/>
        <v>2.1724290000000002</v>
      </c>
      <c r="E56" s="379">
        <f t="shared" si="0"/>
        <v>4.4362349999999999</v>
      </c>
      <c r="G56" s="43"/>
      <c r="H56" s="17"/>
    </row>
    <row r="57" spans="1:8" x14ac:dyDescent="0.2">
      <c r="A57" s="1">
        <v>42125</v>
      </c>
      <c r="B57" s="6">
        <v>6.7182659999999998</v>
      </c>
      <c r="C57" s="6">
        <v>-2.0687769999999999</v>
      </c>
      <c r="D57" s="6">
        <f t="shared" si="1"/>
        <v>2.0687769999999999</v>
      </c>
      <c r="E57" s="379">
        <f t="shared" si="0"/>
        <v>4.649489</v>
      </c>
      <c r="G57" s="43"/>
      <c r="H57" s="17"/>
    </row>
    <row r="58" spans="1:8" x14ac:dyDescent="0.2">
      <c r="A58" s="1">
        <v>42156</v>
      </c>
      <c r="B58" s="6">
        <v>6.8754379999999999</v>
      </c>
      <c r="C58" s="6">
        <v>-1.927373</v>
      </c>
      <c r="D58" s="6">
        <f t="shared" si="1"/>
        <v>1.927373</v>
      </c>
      <c r="E58" s="379">
        <f t="shared" si="0"/>
        <v>4.9480649999999997</v>
      </c>
      <c r="G58" s="43"/>
      <c r="H58" s="17"/>
    </row>
    <row r="59" spans="1:8" x14ac:dyDescent="0.2">
      <c r="A59" s="1">
        <v>42186</v>
      </c>
      <c r="B59" s="6">
        <v>6.8137549999999996</v>
      </c>
      <c r="C59" s="6">
        <v>-2.202874</v>
      </c>
      <c r="D59" s="6">
        <f t="shared" si="1"/>
        <v>2.202874</v>
      </c>
      <c r="E59" s="379">
        <f t="shared" si="0"/>
        <v>4.6108809999999991</v>
      </c>
      <c r="G59" s="43"/>
      <c r="H59" s="17"/>
    </row>
    <row r="60" spans="1:8" x14ac:dyDescent="0.2">
      <c r="A60" s="1">
        <v>42217</v>
      </c>
      <c r="B60" s="6">
        <v>7.2556820000000002</v>
      </c>
      <c r="C60" s="6">
        <v>-1.9047320000000001</v>
      </c>
      <c r="D60" s="6">
        <f t="shared" si="1"/>
        <v>1.9047320000000001</v>
      </c>
      <c r="E60" s="379">
        <f t="shared" si="0"/>
        <v>5.3509500000000001</v>
      </c>
      <c r="G60" s="43"/>
      <c r="H60" s="17"/>
    </row>
    <row r="61" spans="1:8" x14ac:dyDescent="0.2">
      <c r="A61" s="1">
        <v>42248</v>
      </c>
      <c r="B61" s="6">
        <v>6.8174530000000004</v>
      </c>
      <c r="C61" s="6">
        <v>-2.3109120000000001</v>
      </c>
      <c r="D61" s="6">
        <f t="shared" si="1"/>
        <v>2.3109120000000001</v>
      </c>
      <c r="E61" s="379">
        <f t="shared" ref="E61:E92" si="2">+C61+B61</f>
        <v>4.5065410000000004</v>
      </c>
      <c r="G61" s="43"/>
      <c r="H61" s="17"/>
    </row>
    <row r="62" spans="1:8" x14ac:dyDescent="0.2">
      <c r="A62" s="1">
        <v>42278</v>
      </c>
      <c r="B62" s="6">
        <v>6.6021879999999999</v>
      </c>
      <c r="C62" s="6">
        <v>-2.377224</v>
      </c>
      <c r="D62" s="6">
        <f t="shared" si="1"/>
        <v>2.377224</v>
      </c>
      <c r="E62" s="379">
        <f t="shared" si="2"/>
        <v>4.2249639999999999</v>
      </c>
      <c r="G62" s="43"/>
      <c r="H62" s="17"/>
    </row>
    <row r="63" spans="1:8" x14ac:dyDescent="0.2">
      <c r="A63" s="1">
        <v>42309</v>
      </c>
      <c r="B63" s="6">
        <v>7.051253</v>
      </c>
      <c r="C63" s="6">
        <v>-2.8034789999999998</v>
      </c>
      <c r="D63" s="6">
        <f t="shared" si="1"/>
        <v>2.8034789999999998</v>
      </c>
      <c r="E63" s="379">
        <f t="shared" si="2"/>
        <v>4.2477739999999997</v>
      </c>
      <c r="G63" s="43"/>
      <c r="H63" s="17"/>
    </row>
    <row r="64" spans="1:8" x14ac:dyDescent="0.2">
      <c r="A64" s="1">
        <v>42339</v>
      </c>
      <c r="B64" s="6">
        <v>7.5097639999999997</v>
      </c>
      <c r="C64" s="6">
        <v>-3.0336080000000001</v>
      </c>
      <c r="D64" s="6">
        <f t="shared" si="1"/>
        <v>3.0336080000000001</v>
      </c>
      <c r="E64" s="379">
        <f t="shared" si="2"/>
        <v>4.4761559999999996</v>
      </c>
      <c r="G64" s="43"/>
      <c r="H64" s="17"/>
    </row>
    <row r="65" spans="1:8" x14ac:dyDescent="0.2">
      <c r="A65" s="1">
        <v>42370</v>
      </c>
      <c r="B65" s="6">
        <v>7.1254619999999997</v>
      </c>
      <c r="C65" s="6">
        <v>-2.3954680000000002</v>
      </c>
      <c r="D65" s="6">
        <f t="shared" si="1"/>
        <v>2.3954680000000002</v>
      </c>
      <c r="E65" s="379">
        <f t="shared" si="2"/>
        <v>4.7299939999999996</v>
      </c>
      <c r="G65" s="43"/>
      <c r="H65" s="17"/>
    </row>
    <row r="66" spans="1:8" x14ac:dyDescent="0.2">
      <c r="A66" s="1">
        <v>42401</v>
      </c>
      <c r="B66" s="6">
        <v>7.4596780000000003</v>
      </c>
      <c r="C66" s="6">
        <v>-2.3276460000000001</v>
      </c>
      <c r="D66" s="6">
        <f t="shared" si="1"/>
        <v>2.3276460000000001</v>
      </c>
      <c r="E66" s="379">
        <f t="shared" si="2"/>
        <v>5.1320320000000006</v>
      </c>
      <c r="G66" s="43"/>
      <c r="H66" s="17"/>
    </row>
    <row r="67" spans="1:8" x14ac:dyDescent="0.2">
      <c r="A67" s="1">
        <v>42430</v>
      </c>
      <c r="B67" s="6">
        <v>7.416506</v>
      </c>
      <c r="C67" s="6">
        <v>-2.5068570000000001</v>
      </c>
      <c r="D67" s="6">
        <f t="shared" si="1"/>
        <v>2.5068570000000001</v>
      </c>
      <c r="E67" s="379">
        <f t="shared" si="2"/>
        <v>4.9096489999999999</v>
      </c>
      <c r="G67" s="43"/>
      <c r="H67" s="17"/>
    </row>
    <row r="68" spans="1:8" x14ac:dyDescent="0.2">
      <c r="A68" s="1">
        <v>42461</v>
      </c>
      <c r="B68" s="6">
        <v>6.987679</v>
      </c>
      <c r="C68" s="6">
        <v>-2.3609049999999998</v>
      </c>
      <c r="D68" s="6">
        <f t="shared" si="1"/>
        <v>2.3609049999999998</v>
      </c>
      <c r="E68" s="379">
        <f t="shared" si="2"/>
        <v>4.6267740000000002</v>
      </c>
      <c r="G68" s="43"/>
      <c r="H68" s="17"/>
    </row>
    <row r="69" spans="1:8" x14ac:dyDescent="0.2">
      <c r="A69" s="1">
        <v>42491</v>
      </c>
      <c r="B69" s="6">
        <v>7.1398349999999997</v>
      </c>
      <c r="C69" s="6">
        <v>-2.6985999999999999</v>
      </c>
      <c r="D69" s="6">
        <f t="shared" si="1"/>
        <v>2.6985999999999999</v>
      </c>
      <c r="E69" s="379">
        <f t="shared" si="2"/>
        <v>4.4412349999999998</v>
      </c>
      <c r="G69" s="43"/>
      <c r="H69" s="17"/>
    </row>
    <row r="70" spans="1:8" x14ac:dyDescent="0.2">
      <c r="A70" s="1">
        <v>42522</v>
      </c>
      <c r="B70" s="6">
        <v>7.0295759999999996</v>
      </c>
      <c r="C70" s="6">
        <v>-2.4123610000000002</v>
      </c>
      <c r="D70" s="6">
        <f t="shared" si="1"/>
        <v>2.4123610000000002</v>
      </c>
      <c r="E70" s="379">
        <f t="shared" si="2"/>
        <v>4.6172149999999998</v>
      </c>
      <c r="G70" s="43"/>
      <c r="H70" s="17"/>
    </row>
    <row r="71" spans="1:8" x14ac:dyDescent="0.2">
      <c r="A71" s="1">
        <v>42552</v>
      </c>
      <c r="B71" s="6">
        <v>7.5604620000000002</v>
      </c>
      <c r="C71" s="6">
        <v>-2.2546580000000001</v>
      </c>
      <c r="D71" s="6">
        <f t="shared" si="1"/>
        <v>2.2546580000000001</v>
      </c>
      <c r="E71" s="379">
        <f t="shared" si="2"/>
        <v>5.3058040000000002</v>
      </c>
      <c r="G71" s="43"/>
      <c r="H71" s="17"/>
    </row>
    <row r="72" spans="1:8" x14ac:dyDescent="0.2">
      <c r="A72" s="1">
        <v>42583</v>
      </c>
      <c r="B72" s="6">
        <v>7.2951889999999997</v>
      </c>
      <c r="C72" s="6">
        <v>-2.0694590000000002</v>
      </c>
      <c r="D72" s="6">
        <f t="shared" si="1"/>
        <v>2.0694590000000002</v>
      </c>
      <c r="E72" s="379">
        <f t="shared" si="2"/>
        <v>5.2257299999999995</v>
      </c>
      <c r="G72" s="43"/>
      <c r="H72" s="17"/>
    </row>
    <row r="73" spans="1:8" x14ac:dyDescent="0.2">
      <c r="A73" s="1">
        <v>42614</v>
      </c>
      <c r="B73" s="6">
        <v>7.2657489999999996</v>
      </c>
      <c r="C73" s="6">
        <v>-2.5057140000000002</v>
      </c>
      <c r="D73" s="6">
        <f t="shared" si="1"/>
        <v>2.5057140000000002</v>
      </c>
      <c r="E73" s="379">
        <f t="shared" si="2"/>
        <v>4.7600349999999993</v>
      </c>
      <c r="G73" s="43"/>
      <c r="H73" s="17"/>
    </row>
    <row r="74" spans="1:8" x14ac:dyDescent="0.2">
      <c r="A74" s="1">
        <v>42644</v>
      </c>
      <c r="B74" s="6">
        <v>7.0681960000000004</v>
      </c>
      <c r="C74" s="6">
        <v>-2.3536769999999998</v>
      </c>
      <c r="D74" s="6">
        <f t="shared" si="1"/>
        <v>2.3536769999999998</v>
      </c>
      <c r="E74" s="379">
        <f t="shared" si="2"/>
        <v>4.714519000000001</v>
      </c>
      <c r="G74" s="43"/>
      <c r="H74" s="17"/>
    </row>
    <row r="75" spans="1:8" x14ac:dyDescent="0.2">
      <c r="A75" s="1">
        <v>42675</v>
      </c>
      <c r="B75" s="6">
        <v>7.417357</v>
      </c>
      <c r="C75" s="6">
        <v>-2.55078</v>
      </c>
      <c r="D75" s="6">
        <f t="shared" si="1"/>
        <v>2.55078</v>
      </c>
      <c r="E75" s="379">
        <f t="shared" si="2"/>
        <v>4.8665769999999995</v>
      </c>
      <c r="G75" s="43"/>
      <c r="H75" s="17"/>
    </row>
    <row r="76" spans="1:8" x14ac:dyDescent="0.2">
      <c r="A76" s="1">
        <v>42705</v>
      </c>
      <c r="B76" s="6">
        <v>7.3489389999999997</v>
      </c>
      <c r="C76" s="6">
        <v>-3.130363</v>
      </c>
      <c r="D76" s="6">
        <f t="shared" si="1"/>
        <v>3.130363</v>
      </c>
      <c r="E76" s="379">
        <f t="shared" si="2"/>
        <v>4.2185759999999997</v>
      </c>
      <c r="G76" s="43"/>
      <c r="H76" s="17"/>
    </row>
    <row r="77" spans="1:8" x14ac:dyDescent="0.2">
      <c r="A77" s="1">
        <v>42736</v>
      </c>
      <c r="B77" s="6">
        <v>7.7666180000000002</v>
      </c>
      <c r="C77" s="6">
        <v>-2.6661130000000002</v>
      </c>
      <c r="D77" s="6">
        <f t="shared" si="1"/>
        <v>2.6661130000000002</v>
      </c>
      <c r="E77" s="379">
        <f t="shared" si="2"/>
        <v>5.1005050000000001</v>
      </c>
      <c r="G77" s="43"/>
      <c r="H77" s="17"/>
    </row>
    <row r="78" spans="1:8" x14ac:dyDescent="0.2">
      <c r="A78" s="1">
        <v>42767</v>
      </c>
      <c r="B78" s="6">
        <v>6.7309140000000003</v>
      </c>
      <c r="C78" s="6">
        <v>-3.1582129999999999</v>
      </c>
      <c r="D78" s="6">
        <f t="shared" si="1"/>
        <v>3.1582129999999999</v>
      </c>
      <c r="E78" s="379">
        <f t="shared" si="2"/>
        <v>3.5727010000000003</v>
      </c>
      <c r="G78" s="43"/>
      <c r="H78" s="17"/>
    </row>
    <row r="79" spans="1:8" x14ac:dyDescent="0.2">
      <c r="A79" s="1">
        <v>42795</v>
      </c>
      <c r="B79" s="6">
        <v>7.2349480000000002</v>
      </c>
      <c r="C79" s="6">
        <v>-3.1051660000000001</v>
      </c>
      <c r="D79" s="6">
        <f t="shared" si="1"/>
        <v>3.1051660000000001</v>
      </c>
      <c r="E79" s="379">
        <f t="shared" si="2"/>
        <v>4.1297820000000005</v>
      </c>
      <c r="G79" s="43"/>
      <c r="H79" s="17"/>
    </row>
    <row r="80" spans="1:8" x14ac:dyDescent="0.2">
      <c r="A80" s="1">
        <v>42826</v>
      </c>
      <c r="B80" s="6">
        <v>7.0765719999999996</v>
      </c>
      <c r="C80" s="6">
        <v>-3.0317319999999999</v>
      </c>
      <c r="D80" s="6">
        <f t="shared" si="1"/>
        <v>3.0317319999999999</v>
      </c>
      <c r="E80" s="379">
        <f t="shared" si="2"/>
        <v>4.0448399999999998</v>
      </c>
      <c r="G80" s="43"/>
      <c r="H80" s="17"/>
    </row>
    <row r="81" spans="1:8" x14ac:dyDescent="0.2">
      <c r="A81" s="1">
        <v>42856</v>
      </c>
      <c r="B81" s="6">
        <v>7.3889509999999996</v>
      </c>
      <c r="C81" s="6">
        <v>-2.891391</v>
      </c>
      <c r="D81" s="6">
        <f t="shared" si="1"/>
        <v>2.891391</v>
      </c>
      <c r="E81" s="379">
        <f t="shared" si="2"/>
        <v>4.49756</v>
      </c>
      <c r="G81" s="43"/>
      <c r="H81" s="17"/>
    </row>
    <row r="82" spans="1:8" x14ac:dyDescent="0.2">
      <c r="A82" s="1">
        <v>42887</v>
      </c>
      <c r="B82" s="6">
        <v>7.2241460000000002</v>
      </c>
      <c r="C82" s="6">
        <v>-3.15083</v>
      </c>
      <c r="D82" s="6">
        <f t="shared" si="1"/>
        <v>3.15083</v>
      </c>
      <c r="E82" s="379">
        <f t="shared" si="2"/>
        <v>4.0733160000000002</v>
      </c>
      <c r="G82" s="43"/>
      <c r="H82" s="17"/>
    </row>
    <row r="83" spans="1:8" x14ac:dyDescent="0.2">
      <c r="A83" s="1">
        <v>42917</v>
      </c>
      <c r="B83" s="6">
        <v>6.9589410000000003</v>
      </c>
      <c r="C83" s="6">
        <v>-3.2961459999999998</v>
      </c>
      <c r="D83" s="6">
        <f t="shared" si="1"/>
        <v>3.2961459999999998</v>
      </c>
      <c r="E83" s="379">
        <f t="shared" si="2"/>
        <v>3.6627950000000005</v>
      </c>
      <c r="G83" s="43"/>
      <c r="H83" s="17"/>
    </row>
    <row r="84" spans="1:8" x14ac:dyDescent="0.2">
      <c r="A84" s="1">
        <v>42948</v>
      </c>
      <c r="B84" s="6">
        <v>7.1055869999999999</v>
      </c>
      <c r="C84" s="6">
        <v>-2.6586530000000002</v>
      </c>
      <c r="D84" s="6">
        <f t="shared" si="1"/>
        <v>2.6586530000000002</v>
      </c>
      <c r="E84" s="379">
        <f t="shared" si="2"/>
        <v>4.4469339999999997</v>
      </c>
      <c r="G84" s="43"/>
      <c r="H84" s="17"/>
    </row>
    <row r="85" spans="1:8" x14ac:dyDescent="0.2">
      <c r="A85" s="1">
        <v>42979</v>
      </c>
      <c r="B85" s="6">
        <v>5.860284</v>
      </c>
      <c r="C85" s="6">
        <v>-2.3966479999999999</v>
      </c>
      <c r="D85" s="6">
        <f t="shared" si="1"/>
        <v>2.3966479999999999</v>
      </c>
      <c r="E85" s="379">
        <f t="shared" si="2"/>
        <v>3.4636360000000002</v>
      </c>
      <c r="G85" s="43"/>
      <c r="H85" s="17"/>
    </row>
    <row r="86" spans="1:8" x14ac:dyDescent="0.2">
      <c r="A86" s="1">
        <v>43009</v>
      </c>
      <c r="B86" s="6">
        <v>5.9607099999999997</v>
      </c>
      <c r="C86" s="6">
        <v>-3.3061919999999998</v>
      </c>
      <c r="D86" s="6">
        <f t="shared" si="1"/>
        <v>3.3061919999999998</v>
      </c>
      <c r="E86" s="379">
        <f t="shared" si="2"/>
        <v>2.6545179999999999</v>
      </c>
      <c r="G86" s="43"/>
      <c r="H86" s="17"/>
    </row>
    <row r="87" spans="1:8" x14ac:dyDescent="0.2">
      <c r="A87" s="1">
        <v>43040</v>
      </c>
      <c r="B87" s="6">
        <v>6.1302190000000003</v>
      </c>
      <c r="C87" s="6">
        <v>-3.3980260000000002</v>
      </c>
      <c r="D87" s="6">
        <f t="shared" si="1"/>
        <v>3.3980260000000002</v>
      </c>
      <c r="E87" s="379">
        <f t="shared" si="2"/>
        <v>2.7321930000000001</v>
      </c>
      <c r="G87" s="43"/>
      <c r="H87" s="17"/>
    </row>
    <row r="88" spans="1:8" x14ac:dyDescent="0.2">
      <c r="A88" s="1">
        <v>43070</v>
      </c>
      <c r="B88" s="6">
        <v>6.2600389999999999</v>
      </c>
      <c r="C88" s="6">
        <v>-3.4608669999999999</v>
      </c>
      <c r="D88" s="6">
        <f t="shared" si="1"/>
        <v>3.4608669999999999</v>
      </c>
      <c r="E88" s="379">
        <f t="shared" si="2"/>
        <v>2.799172</v>
      </c>
      <c r="G88" s="43"/>
      <c r="H88" s="17"/>
    </row>
    <row r="89" spans="1:8" x14ac:dyDescent="0.2">
      <c r="A89" s="1">
        <v>43101</v>
      </c>
      <c r="B89" s="6">
        <v>6.6708629999999998</v>
      </c>
      <c r="C89" s="6">
        <v>-3.011517</v>
      </c>
      <c r="D89" s="6">
        <f t="shared" si="1"/>
        <v>3.011517</v>
      </c>
      <c r="E89" s="379">
        <f t="shared" si="2"/>
        <v>3.6593459999999998</v>
      </c>
      <c r="G89" s="43"/>
      <c r="H89" s="17"/>
    </row>
    <row r="90" spans="1:8" x14ac:dyDescent="0.2">
      <c r="A90" s="1">
        <v>43132</v>
      </c>
      <c r="B90" s="6">
        <v>5.8876819999999999</v>
      </c>
      <c r="C90" s="6">
        <v>-3.15124</v>
      </c>
      <c r="D90" s="6">
        <f t="shared" si="1"/>
        <v>3.15124</v>
      </c>
      <c r="E90" s="379">
        <f t="shared" si="2"/>
        <v>2.7364419999999998</v>
      </c>
      <c r="G90" s="43"/>
      <c r="H90" s="17"/>
    </row>
    <row r="91" spans="1:8" x14ac:dyDescent="0.2">
      <c r="A91" s="1">
        <v>43160</v>
      </c>
      <c r="B91" s="6">
        <v>5.9443020000000004</v>
      </c>
      <c r="C91" s="6">
        <v>-3.2283539999999999</v>
      </c>
      <c r="D91" s="6">
        <f t="shared" si="1"/>
        <v>3.2283539999999999</v>
      </c>
      <c r="E91" s="379">
        <f t="shared" si="2"/>
        <v>2.7159480000000005</v>
      </c>
      <c r="G91" s="43"/>
      <c r="H91" s="17"/>
    </row>
    <row r="92" spans="1:8" x14ac:dyDescent="0.2">
      <c r="A92" s="1">
        <v>43191</v>
      </c>
      <c r="B92" s="6">
        <v>6.4887170000000003</v>
      </c>
      <c r="C92" s="6">
        <v>-3.8546320000000001</v>
      </c>
      <c r="D92" s="6">
        <f t="shared" si="1"/>
        <v>3.8546320000000001</v>
      </c>
      <c r="E92" s="379">
        <f t="shared" si="2"/>
        <v>2.6340850000000002</v>
      </c>
      <c r="G92" s="43"/>
      <c r="H92" s="17"/>
    </row>
    <row r="93" spans="1:8" x14ac:dyDescent="0.2">
      <c r="A93" s="1">
        <v>43221</v>
      </c>
      <c r="B93" s="6">
        <v>5.8192089999999999</v>
      </c>
      <c r="C93" s="6">
        <v>-3.1074830000000002</v>
      </c>
      <c r="D93" s="6">
        <f t="shared" si="1"/>
        <v>3.1074830000000002</v>
      </c>
      <c r="E93" s="379">
        <f t="shared" ref="E93:E124" si="3">+C93+B93</f>
        <v>2.7117259999999996</v>
      </c>
      <c r="G93" s="43"/>
      <c r="H93" s="17"/>
    </row>
    <row r="94" spans="1:8" x14ac:dyDescent="0.2">
      <c r="A94" s="1">
        <v>43252</v>
      </c>
      <c r="B94" s="6">
        <v>6.2799519999999998</v>
      </c>
      <c r="C94" s="6">
        <v>-3.374676</v>
      </c>
      <c r="D94" s="6">
        <f t="shared" ref="D94:D124" si="4">+C94*-1</f>
        <v>3.374676</v>
      </c>
      <c r="E94" s="379">
        <f t="shared" si="3"/>
        <v>2.9052759999999997</v>
      </c>
      <c r="G94" s="43"/>
      <c r="H94" s="17"/>
    </row>
    <row r="95" spans="1:8" x14ac:dyDescent="0.2">
      <c r="A95" s="1">
        <v>43282</v>
      </c>
      <c r="B95" s="6">
        <v>5.7846330000000004</v>
      </c>
      <c r="C95" s="6">
        <v>-3.4358029999999999</v>
      </c>
      <c r="D95" s="6">
        <f t="shared" si="4"/>
        <v>3.4358029999999999</v>
      </c>
      <c r="E95" s="379">
        <f t="shared" si="3"/>
        <v>2.3488300000000004</v>
      </c>
      <c r="G95" s="43"/>
      <c r="H95" s="17"/>
    </row>
    <row r="96" spans="1:8" x14ac:dyDescent="0.2">
      <c r="A96" s="1">
        <v>43313</v>
      </c>
      <c r="B96" s="6">
        <v>6.2507859999999997</v>
      </c>
      <c r="C96" s="6">
        <v>-2.8620809999999999</v>
      </c>
      <c r="D96" s="6">
        <f t="shared" si="4"/>
        <v>2.8620809999999999</v>
      </c>
      <c r="E96" s="379">
        <f t="shared" si="3"/>
        <v>3.3887049999999999</v>
      </c>
      <c r="G96" s="43"/>
      <c r="H96" s="17"/>
    </row>
    <row r="97" spans="1:8" x14ac:dyDescent="0.2">
      <c r="A97" s="1">
        <v>43344</v>
      </c>
      <c r="B97" s="6">
        <v>5.4730999999999996</v>
      </c>
      <c r="C97" s="6">
        <v>-3.199719</v>
      </c>
      <c r="D97" s="6">
        <f t="shared" si="4"/>
        <v>3.199719</v>
      </c>
      <c r="E97" s="379">
        <f t="shared" si="3"/>
        <v>2.2733809999999997</v>
      </c>
      <c r="G97" s="43"/>
      <c r="H97" s="17"/>
    </row>
    <row r="98" spans="1:8" x14ac:dyDescent="0.2">
      <c r="A98" s="1">
        <v>43374</v>
      </c>
      <c r="B98" s="6">
        <v>4.986548</v>
      </c>
      <c r="C98" s="6">
        <v>-3.5875140000000001</v>
      </c>
      <c r="D98" s="6">
        <f t="shared" si="4"/>
        <v>3.5875140000000001</v>
      </c>
      <c r="E98" s="379">
        <f t="shared" si="3"/>
        <v>1.3990339999999999</v>
      </c>
      <c r="G98" s="43"/>
      <c r="H98" s="17"/>
    </row>
    <row r="99" spans="1:8" x14ac:dyDescent="0.2">
      <c r="A99" s="1">
        <v>43405</v>
      </c>
      <c r="B99" s="6">
        <v>4.8805170000000002</v>
      </c>
      <c r="C99" s="6">
        <v>-4.3360149999999997</v>
      </c>
      <c r="D99" s="6">
        <f t="shared" si="4"/>
        <v>4.3360149999999997</v>
      </c>
      <c r="E99" s="379">
        <f t="shared" si="3"/>
        <v>0.54450200000000049</v>
      </c>
      <c r="G99" s="43"/>
      <c r="H99" s="17"/>
    </row>
    <row r="100" spans="1:8" x14ac:dyDescent="0.2">
      <c r="A100" s="1">
        <v>43435</v>
      </c>
      <c r="B100" s="6">
        <v>4.5876469999999996</v>
      </c>
      <c r="C100" s="6">
        <v>-3.8153570000000001</v>
      </c>
      <c r="D100" s="6">
        <f t="shared" si="4"/>
        <v>3.8153570000000001</v>
      </c>
      <c r="E100" s="379">
        <f t="shared" si="3"/>
        <v>0.77228999999999948</v>
      </c>
      <c r="G100" s="43"/>
      <c r="H100" s="17"/>
    </row>
    <row r="101" spans="1:8" x14ac:dyDescent="0.2">
      <c r="A101" s="1">
        <v>43466</v>
      </c>
      <c r="B101" s="6">
        <v>4.9450370000000001</v>
      </c>
      <c r="C101" s="6">
        <v>-3.3561230000000002</v>
      </c>
      <c r="D101" s="6">
        <f t="shared" si="4"/>
        <v>3.3561230000000002</v>
      </c>
      <c r="E101" s="379">
        <f t="shared" si="3"/>
        <v>1.5889139999999999</v>
      </c>
      <c r="G101" s="43"/>
      <c r="H101" s="17"/>
    </row>
    <row r="102" spans="1:8" x14ac:dyDescent="0.2">
      <c r="A102" s="1">
        <v>43497</v>
      </c>
      <c r="B102" s="6">
        <v>3.6292499999999999</v>
      </c>
      <c r="C102" s="6">
        <v>-3.5296976</v>
      </c>
      <c r="D102" s="6">
        <f t="shared" si="4"/>
        <v>3.5296976</v>
      </c>
      <c r="E102" s="379">
        <f t="shared" si="3"/>
        <v>9.9552399999999874E-2</v>
      </c>
      <c r="G102" s="43"/>
      <c r="H102" s="17"/>
    </row>
    <row r="103" spans="1:8" x14ac:dyDescent="0.2">
      <c r="A103" s="1">
        <v>43525</v>
      </c>
      <c r="B103" s="6">
        <v>3.9660153548000001</v>
      </c>
      <c r="C103" s="6">
        <v>-3.3405842157999999</v>
      </c>
      <c r="D103" s="6">
        <f t="shared" si="4"/>
        <v>3.3405842157999999</v>
      </c>
      <c r="E103" s="379">
        <f t="shared" si="3"/>
        <v>0.62543113900000025</v>
      </c>
      <c r="G103" s="43"/>
      <c r="H103" s="17"/>
    </row>
    <row r="104" spans="1:8" x14ac:dyDescent="0.2">
      <c r="A104" s="1">
        <v>43556</v>
      </c>
      <c r="B104" s="6">
        <v>4.8304400000000003</v>
      </c>
      <c r="C104" s="6">
        <v>-3.3292700000000002</v>
      </c>
      <c r="D104" s="6">
        <f t="shared" si="4"/>
        <v>3.3292700000000002</v>
      </c>
      <c r="E104" s="379">
        <f t="shared" si="3"/>
        <v>1.5011700000000001</v>
      </c>
      <c r="G104" s="43"/>
      <c r="H104" s="17"/>
    </row>
    <row r="105" spans="1:8" x14ac:dyDescent="0.2">
      <c r="A105" s="1">
        <v>43586</v>
      </c>
      <c r="B105" s="6">
        <v>4.9684749999999998</v>
      </c>
      <c r="C105" s="6">
        <v>-3.3800400000000002</v>
      </c>
      <c r="D105" s="6">
        <f t="shared" si="4"/>
        <v>3.3800400000000002</v>
      </c>
      <c r="E105" s="379">
        <f t="shared" si="3"/>
        <v>1.5884349999999996</v>
      </c>
      <c r="G105" s="43"/>
      <c r="H105" s="17"/>
    </row>
    <row r="106" spans="1:8" x14ac:dyDescent="0.2">
      <c r="A106" s="1">
        <v>43617</v>
      </c>
      <c r="B106" s="6">
        <v>4.7439689999999999</v>
      </c>
      <c r="C106" s="6">
        <v>-3.428944</v>
      </c>
      <c r="D106" s="6">
        <f t="shared" si="4"/>
        <v>3.428944</v>
      </c>
      <c r="E106" s="379">
        <f t="shared" si="3"/>
        <v>1.3150249999999999</v>
      </c>
      <c r="G106" s="43"/>
      <c r="H106" s="17"/>
    </row>
    <row r="107" spans="1:8" x14ac:dyDescent="0.2">
      <c r="A107" s="1">
        <v>43647</v>
      </c>
      <c r="B107" s="6">
        <v>4.7736729999999996</v>
      </c>
      <c r="C107" s="6">
        <v>-3.4459919999999999</v>
      </c>
      <c r="D107" s="6">
        <f t="shared" si="4"/>
        <v>3.4459919999999999</v>
      </c>
      <c r="E107" s="379">
        <f t="shared" si="3"/>
        <v>1.3276809999999997</v>
      </c>
      <c r="G107" s="43"/>
      <c r="H107" s="17"/>
    </row>
    <row r="108" spans="1:8" x14ac:dyDescent="0.2">
      <c r="A108" s="1">
        <v>43678</v>
      </c>
      <c r="B108" s="6">
        <v>4.9357439999999997</v>
      </c>
      <c r="C108" s="6">
        <v>-3.5994839999999999</v>
      </c>
      <c r="D108" s="6">
        <f t="shared" si="4"/>
        <v>3.5994839999999999</v>
      </c>
      <c r="E108" s="379">
        <f t="shared" si="3"/>
        <v>1.3362599999999998</v>
      </c>
      <c r="G108" s="43"/>
      <c r="H108" s="17"/>
    </row>
    <row r="109" spans="1:8" x14ac:dyDescent="0.2">
      <c r="A109" s="1">
        <v>43709</v>
      </c>
      <c r="B109" s="6">
        <v>4.5661050000000003</v>
      </c>
      <c r="C109" s="6">
        <v>-3.8482120000000002</v>
      </c>
      <c r="D109" s="6">
        <f t="shared" si="4"/>
        <v>3.8482120000000002</v>
      </c>
      <c r="E109" s="379">
        <f t="shared" si="3"/>
        <v>0.71789300000000011</v>
      </c>
      <c r="G109" s="43"/>
      <c r="H109" s="17"/>
    </row>
    <row r="110" spans="1:8" x14ac:dyDescent="0.2">
      <c r="A110" s="1">
        <v>43739</v>
      </c>
      <c r="B110" s="6">
        <v>4.1740209999999998</v>
      </c>
      <c r="C110" s="6">
        <v>-3.9052760000000002</v>
      </c>
      <c r="D110" s="6">
        <f t="shared" si="4"/>
        <v>3.9052760000000002</v>
      </c>
      <c r="E110" s="379">
        <f t="shared" si="3"/>
        <v>0.26874499999999957</v>
      </c>
      <c r="G110" s="43"/>
      <c r="H110" s="17"/>
    </row>
    <row r="111" spans="1:8" x14ac:dyDescent="0.2">
      <c r="A111" s="1">
        <v>43770</v>
      </c>
      <c r="B111" s="6">
        <v>4.2866720000000003</v>
      </c>
      <c r="C111" s="6">
        <v>-4.251074</v>
      </c>
      <c r="D111" s="6">
        <f t="shared" si="4"/>
        <v>4.251074</v>
      </c>
      <c r="E111" s="379">
        <f t="shared" si="3"/>
        <v>3.5598000000000241E-2</v>
      </c>
      <c r="G111" s="43"/>
      <c r="H111" s="17"/>
    </row>
    <row r="112" spans="1:8" x14ac:dyDescent="0.2">
      <c r="A112" s="1">
        <v>43800</v>
      </c>
      <c r="B112" s="6">
        <v>4.5995290000000004</v>
      </c>
      <c r="C112" s="6">
        <v>-4.8753010000000003</v>
      </c>
      <c r="D112" s="6">
        <f t="shared" si="4"/>
        <v>4.8753010000000003</v>
      </c>
      <c r="E112" s="379">
        <f t="shared" si="3"/>
        <v>-0.27577199999999991</v>
      </c>
      <c r="G112" s="43"/>
      <c r="H112" s="17"/>
    </row>
    <row r="113" spans="1:8" x14ac:dyDescent="0.2">
      <c r="A113" s="1">
        <v>43831</v>
      </c>
      <c r="B113" s="6">
        <v>4.3054769999999998</v>
      </c>
      <c r="C113" s="6">
        <v>-4.4716810000000002</v>
      </c>
      <c r="D113" s="6">
        <f t="shared" si="4"/>
        <v>4.4716810000000002</v>
      </c>
      <c r="E113" s="379">
        <f t="shared" si="3"/>
        <v>-0.16620400000000046</v>
      </c>
      <c r="G113" s="43"/>
      <c r="H113" s="17"/>
    </row>
    <row r="114" spans="1:8" x14ac:dyDescent="0.2">
      <c r="A114" s="1">
        <v>43862</v>
      </c>
      <c r="B114" s="6">
        <v>4.1922670000000002</v>
      </c>
      <c r="C114" s="6">
        <v>-4.5549210000000002</v>
      </c>
      <c r="D114" s="6">
        <f t="shared" si="4"/>
        <v>4.5549210000000002</v>
      </c>
      <c r="E114" s="379">
        <f t="shared" si="3"/>
        <v>-0.36265400000000003</v>
      </c>
      <c r="G114" s="43"/>
      <c r="H114" s="17"/>
    </row>
    <row r="115" spans="1:8" x14ac:dyDescent="0.2">
      <c r="A115" s="1">
        <v>43891</v>
      </c>
      <c r="B115" s="6">
        <v>4.6591329999999997</v>
      </c>
      <c r="C115" s="6">
        <v>-4.534459</v>
      </c>
      <c r="D115" s="6">
        <f t="shared" si="4"/>
        <v>4.534459</v>
      </c>
      <c r="E115" s="379">
        <f t="shared" si="3"/>
        <v>0.12467399999999973</v>
      </c>
      <c r="G115" s="43"/>
      <c r="H115" s="17"/>
    </row>
    <row r="116" spans="1:8" x14ac:dyDescent="0.2">
      <c r="A116" s="1">
        <v>43922</v>
      </c>
      <c r="B116" s="6">
        <v>4.8630639999999996</v>
      </c>
      <c r="C116" s="6">
        <v>-4.7790730000000003</v>
      </c>
      <c r="D116" s="6">
        <f t="shared" si="4"/>
        <v>4.7790730000000003</v>
      </c>
      <c r="E116" s="379">
        <f t="shared" si="3"/>
        <v>8.3990999999999261E-2</v>
      </c>
      <c r="G116" s="43"/>
      <c r="H116" s="17"/>
    </row>
    <row r="117" spans="1:8" x14ac:dyDescent="0.2">
      <c r="A117" s="1">
        <v>43952</v>
      </c>
      <c r="B117" s="6">
        <v>5.0651659999999996</v>
      </c>
      <c r="C117" s="6">
        <v>-4.8424899999999997</v>
      </c>
      <c r="D117" s="6">
        <f t="shared" si="4"/>
        <v>4.8424899999999997</v>
      </c>
      <c r="E117" s="379">
        <f t="shared" si="3"/>
        <v>0.22267599999999987</v>
      </c>
      <c r="G117" s="43"/>
      <c r="H117" s="17"/>
    </row>
    <row r="118" spans="1:8" x14ac:dyDescent="0.2">
      <c r="A118" s="1">
        <v>43983</v>
      </c>
      <c r="B118" s="6">
        <v>4.5883310000000002</v>
      </c>
      <c r="C118" s="6">
        <v>-4.5184110000000004</v>
      </c>
      <c r="D118" s="6">
        <f t="shared" si="4"/>
        <v>4.5184110000000004</v>
      </c>
      <c r="E118" s="379">
        <f t="shared" si="3"/>
        <v>6.991999999999976E-2</v>
      </c>
      <c r="G118" s="43"/>
      <c r="H118" s="17"/>
    </row>
    <row r="119" spans="1:8" x14ac:dyDescent="0.2">
      <c r="A119" s="1">
        <v>44013</v>
      </c>
      <c r="B119" s="6">
        <v>4.6726679999999998</v>
      </c>
      <c r="C119" s="6">
        <v>-4.4119570000000001</v>
      </c>
      <c r="D119" s="6">
        <f t="shared" si="4"/>
        <v>4.4119570000000001</v>
      </c>
      <c r="E119" s="379">
        <f t="shared" si="3"/>
        <v>0.26071099999999969</v>
      </c>
      <c r="G119" s="43"/>
      <c r="H119" s="17"/>
    </row>
    <row r="120" spans="1:8" x14ac:dyDescent="0.2">
      <c r="A120" s="1">
        <v>44044</v>
      </c>
      <c r="B120" s="6">
        <v>4.8984290000000001</v>
      </c>
      <c r="C120" s="6">
        <v>-4.4746119999999996</v>
      </c>
      <c r="D120" s="6">
        <f t="shared" si="4"/>
        <v>4.4746119999999996</v>
      </c>
      <c r="E120" s="379">
        <f t="shared" si="3"/>
        <v>0.42381700000000055</v>
      </c>
      <c r="G120" s="43"/>
      <c r="H120" s="17"/>
    </row>
    <row r="121" spans="1:8" x14ac:dyDescent="0.2">
      <c r="A121" s="1">
        <v>44075</v>
      </c>
      <c r="B121" s="6">
        <v>4.6862769999999996</v>
      </c>
      <c r="C121" s="6">
        <v>-4.8540979999999996</v>
      </c>
      <c r="D121" s="6">
        <f t="shared" si="4"/>
        <v>4.8540979999999996</v>
      </c>
      <c r="E121" s="379">
        <f t="shared" si="3"/>
        <v>-0.167821</v>
      </c>
      <c r="G121" s="43"/>
      <c r="H121" s="17"/>
    </row>
    <row r="122" spans="1:8" x14ac:dyDescent="0.2">
      <c r="A122" s="1">
        <v>44105</v>
      </c>
      <c r="B122" s="6">
        <v>4.5385</v>
      </c>
      <c r="C122" s="6">
        <v>-5.1471150000000003</v>
      </c>
      <c r="D122" s="6">
        <f t="shared" si="4"/>
        <v>5.1471150000000003</v>
      </c>
      <c r="E122" s="379">
        <f t="shared" si="3"/>
        <v>-0.60861500000000035</v>
      </c>
      <c r="G122" s="43"/>
      <c r="H122" s="17"/>
    </row>
    <row r="123" spans="1:8" x14ac:dyDescent="0.2">
      <c r="A123" s="1">
        <v>44136</v>
      </c>
      <c r="B123" s="6">
        <v>4.40008</v>
      </c>
      <c r="C123" s="6">
        <v>-5.1085430000000001</v>
      </c>
      <c r="D123" s="6">
        <f t="shared" si="4"/>
        <v>5.1085430000000001</v>
      </c>
      <c r="E123" s="379">
        <f t="shared" si="3"/>
        <v>-0.70846300000000006</v>
      </c>
      <c r="G123" s="43"/>
      <c r="H123" s="17"/>
    </row>
    <row r="124" spans="1:8" x14ac:dyDescent="0.2">
      <c r="A124" s="1">
        <v>44166</v>
      </c>
      <c r="B124" s="6">
        <v>4.4743219999999999</v>
      </c>
      <c r="C124" s="6">
        <v>-5.594455</v>
      </c>
      <c r="D124" s="6">
        <f t="shared" si="4"/>
        <v>5.594455</v>
      </c>
      <c r="E124" s="379">
        <f t="shared" si="3"/>
        <v>-1.120133</v>
      </c>
      <c r="G124" s="43"/>
      <c r="H124" s="17"/>
    </row>
    <row r="125" spans="1:8" x14ac:dyDescent="0.2">
      <c r="A125" s="1"/>
      <c r="B125" s="6"/>
      <c r="C125" s="6"/>
      <c r="D125" s="379"/>
      <c r="G125" s="43"/>
      <c r="H125" s="17"/>
    </row>
    <row r="126" spans="1:8" x14ac:dyDescent="0.2">
      <c r="A126" s="367" t="s">
        <v>551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368</v>
      </c>
    </row>
    <row r="130" spans="1:2" x14ac:dyDescent="0.2">
      <c r="A130" s="17">
        <v>75</v>
      </c>
      <c r="B130">
        <v>0</v>
      </c>
    </row>
    <row r="131" spans="1:2" x14ac:dyDescent="0.2">
      <c r="A131" s="17">
        <v>75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1"/>
    <col min="3" max="3" width="9.5703125" style="131" customWidth="1"/>
    <col min="4" max="14" width="9.140625" style="131"/>
    <col min="15" max="16" width="9.140625" style="133"/>
    <col min="17" max="17" width="9.140625" style="131"/>
    <col min="18" max="18" width="26.28515625" style="131" customWidth="1"/>
    <col min="19" max="27" width="9.140625" style="131"/>
    <col min="28" max="29" width="9.140625" style="133"/>
    <col min="30" max="16384" width="9.140625" style="131"/>
  </cols>
  <sheetData>
    <row r="1" spans="1:19" x14ac:dyDescent="0.25">
      <c r="N1" s="148"/>
      <c r="O1" s="192"/>
    </row>
    <row r="2" spans="1:19" ht="15.75" x14ac:dyDescent="0.25">
      <c r="A2" s="44" t="s">
        <v>549</v>
      </c>
    </row>
    <row r="3" spans="1:19" x14ac:dyDescent="0.25">
      <c r="A3" s="22" t="s">
        <v>16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R4" s="137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369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255</v>
      </c>
      <c r="S6" s="234" t="s">
        <v>248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252</v>
      </c>
      <c r="S7" s="235" t="s">
        <v>249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253</v>
      </c>
      <c r="S8" s="299" t="s">
        <v>250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254</v>
      </c>
      <c r="S9" s="299" t="s">
        <v>251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343" t="s">
        <v>461</v>
      </c>
      <c r="S10" s="344" t="s">
        <v>244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4" spans="2:13" x14ac:dyDescent="0.25">
      <c r="B24"/>
      <c r="C24"/>
      <c r="D24" s="566" t="s">
        <v>61</v>
      </c>
      <c r="E24" s="566"/>
      <c r="F24" s="566"/>
      <c r="G24" s="566"/>
      <c r="H24" s="566"/>
      <c r="I24" s="32"/>
      <c r="J24" s="566" t="s">
        <v>96</v>
      </c>
      <c r="K24" s="566"/>
      <c r="L24" s="566"/>
      <c r="M24" s="566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255</v>
      </c>
      <c r="D26" s="321">
        <v>1.2727268223999999</v>
      </c>
      <c r="E26" s="6">
        <v>1.4260384493</v>
      </c>
      <c r="F26" s="6">
        <v>1.7065453424999999</v>
      </c>
      <c r="G26" s="6">
        <v>1.9964934701999999</v>
      </c>
      <c r="H26" s="6">
        <v>2.2048809918000001</v>
      </c>
      <c r="I26" s="6"/>
      <c r="J26" s="6">
        <f t="shared" ref="J26:M27" si="0">E26-D26</f>
        <v>0.15331162690000011</v>
      </c>
      <c r="K26" s="6">
        <f t="shared" si="0"/>
        <v>0.28050689319999988</v>
      </c>
      <c r="L26" s="6">
        <f t="shared" si="0"/>
        <v>0.2899481277</v>
      </c>
      <c r="M26" s="6">
        <f t="shared" si="0"/>
        <v>0.20838752160000018</v>
      </c>
    </row>
    <row r="27" spans="2:13" x14ac:dyDescent="0.25">
      <c r="C27" s="142" t="s">
        <v>252</v>
      </c>
      <c r="D27" s="6">
        <v>1.1661939098</v>
      </c>
      <c r="E27" s="6">
        <v>1.2359809725999999</v>
      </c>
      <c r="F27" s="6">
        <v>1.3938274411</v>
      </c>
      <c r="G27" s="6">
        <v>1.5521020857000001</v>
      </c>
      <c r="H27" s="6">
        <v>1.6350794754</v>
      </c>
      <c r="I27" s="6"/>
      <c r="J27" s="6">
        <f t="shared" si="0"/>
        <v>6.978706279999991E-2</v>
      </c>
      <c r="K27" s="6">
        <f t="shared" si="0"/>
        <v>0.15784646850000006</v>
      </c>
      <c r="L27" s="6">
        <f t="shared" si="0"/>
        <v>0.15827464460000007</v>
      </c>
      <c r="M27" s="6">
        <f t="shared" si="0"/>
        <v>8.2977389699999904E-2</v>
      </c>
    </row>
    <row r="28" spans="2:13" x14ac:dyDescent="0.25">
      <c r="C28" s="142" t="s">
        <v>253</v>
      </c>
      <c r="D28" s="6">
        <v>0.63657878689000003</v>
      </c>
      <c r="E28" s="6">
        <v>0.66760292329000004</v>
      </c>
      <c r="F28" s="6">
        <v>0.74752027944999999</v>
      </c>
      <c r="G28" s="6">
        <v>0.83131016442000005</v>
      </c>
      <c r="H28" s="6">
        <v>0.87243742759999998</v>
      </c>
      <c r="I28" s="6"/>
      <c r="J28" s="6">
        <f t="shared" ref="J28:M29" si="1">E28-D28</f>
        <v>3.1024136400000013E-2</v>
      </c>
      <c r="K28" s="6">
        <f t="shared" si="1"/>
        <v>7.9917356159999953E-2</v>
      </c>
      <c r="L28" s="6">
        <f t="shared" si="1"/>
        <v>8.3789884970000061E-2</v>
      </c>
      <c r="M28" s="6">
        <f t="shared" si="1"/>
        <v>4.1127263179999929E-2</v>
      </c>
    </row>
    <row r="29" spans="2:13" x14ac:dyDescent="0.25">
      <c r="C29" s="143" t="s">
        <v>254</v>
      </c>
      <c r="D29" s="66">
        <v>0.43367212295000002</v>
      </c>
      <c r="E29" s="66">
        <v>0.45312288219000002</v>
      </c>
      <c r="F29" s="66">
        <v>0.50122196163999999</v>
      </c>
      <c r="G29" s="66">
        <v>0.55174957588999995</v>
      </c>
      <c r="H29" s="66">
        <v>0.57518746229999995</v>
      </c>
      <c r="I29" s="66"/>
      <c r="J29" s="66">
        <f t="shared" si="1"/>
        <v>1.9450759240000004E-2</v>
      </c>
      <c r="K29" s="66">
        <f t="shared" si="1"/>
        <v>4.8099079449999971E-2</v>
      </c>
      <c r="L29" s="66">
        <f t="shared" si="1"/>
        <v>5.0527614249999964E-2</v>
      </c>
      <c r="M29" s="66">
        <f t="shared" si="1"/>
        <v>2.3437886409999997E-2</v>
      </c>
    </row>
    <row r="30" spans="2:13" x14ac:dyDescent="0.25">
      <c r="C30" s="126" t="s">
        <v>235</v>
      </c>
      <c r="D30" s="12">
        <f>+SUM(D26:D29)</f>
        <v>3.5091716420399997</v>
      </c>
      <c r="E30" s="12">
        <f t="shared" ref="E30:H30" si="2">+SUM(E26:E29)</f>
        <v>3.7827452273800004</v>
      </c>
      <c r="F30" s="12">
        <f t="shared" si="2"/>
        <v>4.3491150246899997</v>
      </c>
      <c r="G30" s="12">
        <f t="shared" si="2"/>
        <v>4.9316552962099998</v>
      </c>
      <c r="H30" s="12">
        <f t="shared" si="2"/>
        <v>5.2875853571000002</v>
      </c>
      <c r="I30"/>
      <c r="J30" s="12">
        <f>+SUM(J26:J29)</f>
        <v>0.27357358534000004</v>
      </c>
      <c r="K30" s="12">
        <f t="shared" ref="K30:M30" si="3">+SUM(K26:K29)</f>
        <v>0.56636979730999992</v>
      </c>
      <c r="L30" s="12">
        <f t="shared" si="3"/>
        <v>0.5825402715200001</v>
      </c>
      <c r="M30" s="12">
        <f t="shared" si="3"/>
        <v>0.35593006089000001</v>
      </c>
    </row>
    <row r="31" spans="2:13" x14ac:dyDescent="0.25">
      <c r="C31" s="367" t="s">
        <v>551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7"/>
      <c r="C35" s="147"/>
      <c r="D35" s="147" t="s">
        <v>266</v>
      </c>
      <c r="E35" s="147" t="s">
        <v>242</v>
      </c>
      <c r="F35" s="472" t="s">
        <v>241</v>
      </c>
      <c r="G35" s="472" t="s">
        <v>498</v>
      </c>
    </row>
    <row r="36" spans="2:8" x14ac:dyDescent="0.25">
      <c r="B36" s="147">
        <f t="shared" ref="B36:B83" si="4">YEAR(C36)</f>
        <v>2017</v>
      </c>
      <c r="C36" s="447">
        <v>42736</v>
      </c>
      <c r="D36" s="487">
        <v>3.395032</v>
      </c>
      <c r="E36" s="136" t="e">
        <v>#N/A</v>
      </c>
      <c r="F36" s="486"/>
      <c r="G36" s="486">
        <v>3.395032</v>
      </c>
      <c r="H36" s="138"/>
    </row>
    <row r="37" spans="2:8" x14ac:dyDescent="0.25">
      <c r="B37" s="147">
        <f t="shared" si="4"/>
        <v>2017</v>
      </c>
      <c r="C37" s="447">
        <v>42767</v>
      </c>
      <c r="D37" s="487">
        <v>3.6327859999999998</v>
      </c>
      <c r="E37" s="136" t="e">
        <v>#N/A</v>
      </c>
      <c r="F37" s="486">
        <f t="shared" ref="F37:F46" si="5">AVERAGEIF($B$36:$B$97,B37,$G$36:$G$97)</f>
        <v>3.7820607499999999</v>
      </c>
      <c r="G37" s="486">
        <v>3.6327859999999998</v>
      </c>
      <c r="H37" s="138"/>
    </row>
    <row r="38" spans="2:8" x14ac:dyDescent="0.25">
      <c r="B38" s="147">
        <f t="shared" si="4"/>
        <v>2017</v>
      </c>
      <c r="C38" s="447">
        <v>42795</v>
      </c>
      <c r="D38" s="487">
        <v>3.6852580000000001</v>
      </c>
      <c r="E38" s="136" t="e">
        <v>#N/A</v>
      </c>
      <c r="F38" s="486">
        <f t="shared" si="5"/>
        <v>3.7820607499999999</v>
      </c>
      <c r="G38" s="486">
        <v>3.6852580000000001</v>
      </c>
      <c r="H38" s="138"/>
    </row>
    <row r="39" spans="2:8" x14ac:dyDescent="0.25">
      <c r="B39" s="147">
        <f t="shared" si="4"/>
        <v>2017</v>
      </c>
      <c r="C39" s="447">
        <v>42826</v>
      </c>
      <c r="D39" s="487">
        <v>3.6822330000000001</v>
      </c>
      <c r="E39" s="136" t="e">
        <v>#N/A</v>
      </c>
      <c r="F39" s="486">
        <f t="shared" si="5"/>
        <v>3.7820607499999999</v>
      </c>
      <c r="G39" s="486">
        <v>3.6822330000000001</v>
      </c>
      <c r="H39" s="138"/>
    </row>
    <row r="40" spans="2:8" x14ac:dyDescent="0.25">
      <c r="B40" s="147">
        <f t="shared" si="4"/>
        <v>2017</v>
      </c>
      <c r="C40" s="447">
        <v>42856</v>
      </c>
      <c r="D40" s="487">
        <v>3.7710970000000001</v>
      </c>
      <c r="E40" s="136" t="e">
        <v>#N/A</v>
      </c>
      <c r="F40" s="486">
        <f t="shared" si="5"/>
        <v>3.7820607499999999</v>
      </c>
      <c r="G40" s="486">
        <v>3.7710970000000001</v>
      </c>
      <c r="H40" s="138"/>
    </row>
    <row r="41" spans="2:8" x14ac:dyDescent="0.25">
      <c r="B41" s="147">
        <f t="shared" si="4"/>
        <v>2017</v>
      </c>
      <c r="C41" s="447">
        <v>42887</v>
      </c>
      <c r="D41" s="487">
        <v>3.8073000000000001</v>
      </c>
      <c r="E41" s="136" t="e">
        <v>#N/A</v>
      </c>
      <c r="F41" s="486">
        <f t="shared" si="5"/>
        <v>3.7820607499999999</v>
      </c>
      <c r="G41" s="486">
        <v>3.8073000000000001</v>
      </c>
      <c r="H41" s="138"/>
    </row>
    <row r="42" spans="2:8" x14ac:dyDescent="0.25">
      <c r="B42" s="147">
        <f t="shared" si="4"/>
        <v>2017</v>
      </c>
      <c r="C42" s="447">
        <v>42917</v>
      </c>
      <c r="D42" s="487">
        <v>3.8220969999999999</v>
      </c>
      <c r="E42" s="136" t="e">
        <v>#N/A</v>
      </c>
      <c r="F42" s="486">
        <f t="shared" si="5"/>
        <v>3.7820607499999999</v>
      </c>
      <c r="G42" s="486">
        <v>3.8220969999999999</v>
      </c>
      <c r="H42" s="138"/>
    </row>
    <row r="43" spans="2:8" x14ac:dyDescent="0.25">
      <c r="B43" s="147">
        <f t="shared" si="4"/>
        <v>2017</v>
      </c>
      <c r="C43" s="447">
        <v>42948</v>
      </c>
      <c r="D43" s="487">
        <v>3.7635160000000001</v>
      </c>
      <c r="E43" s="136" t="e">
        <v>#N/A</v>
      </c>
      <c r="F43" s="486">
        <f t="shared" si="5"/>
        <v>3.7820607499999999</v>
      </c>
      <c r="G43" s="486">
        <v>3.7635160000000001</v>
      </c>
      <c r="H43" s="138"/>
    </row>
    <row r="44" spans="2:8" x14ac:dyDescent="0.25">
      <c r="B44" s="147">
        <f t="shared" si="4"/>
        <v>2017</v>
      </c>
      <c r="C44" s="447">
        <v>42979</v>
      </c>
      <c r="D44" s="487">
        <v>3.731033</v>
      </c>
      <c r="E44" s="136" t="e">
        <v>#N/A</v>
      </c>
      <c r="F44" s="486">
        <f t="shared" si="5"/>
        <v>3.7820607499999999</v>
      </c>
      <c r="G44" s="486">
        <v>3.731033</v>
      </c>
      <c r="H44" s="138"/>
    </row>
    <row r="45" spans="2:8" x14ac:dyDescent="0.25">
      <c r="B45" s="147">
        <f t="shared" si="4"/>
        <v>2017</v>
      </c>
      <c r="C45" s="447">
        <v>43009</v>
      </c>
      <c r="D45" s="487">
        <v>4.0197419999999999</v>
      </c>
      <c r="E45" s="136" t="e">
        <v>#N/A</v>
      </c>
      <c r="F45" s="486">
        <f t="shared" si="5"/>
        <v>3.7820607499999999</v>
      </c>
      <c r="G45" s="486">
        <v>4.0197419999999999</v>
      </c>
      <c r="H45" s="138"/>
    </row>
    <row r="46" spans="2:8" x14ac:dyDescent="0.25">
      <c r="B46" s="147">
        <f t="shared" si="4"/>
        <v>2017</v>
      </c>
      <c r="C46" s="447">
        <v>43040</v>
      </c>
      <c r="D46" s="487">
        <v>4.1056670000000004</v>
      </c>
      <c r="E46" s="136" t="e">
        <v>#N/A</v>
      </c>
      <c r="F46" s="486">
        <f t="shared" si="5"/>
        <v>3.7820607499999999</v>
      </c>
      <c r="G46" s="486">
        <v>4.1056670000000004</v>
      </c>
      <c r="H46" s="138"/>
    </row>
    <row r="47" spans="2:8" x14ac:dyDescent="0.25">
      <c r="B47" s="147">
        <f t="shared" si="4"/>
        <v>2017</v>
      </c>
      <c r="C47" s="447">
        <v>43070</v>
      </c>
      <c r="D47" s="487">
        <v>3.9689679999999998</v>
      </c>
      <c r="E47" s="136" t="e">
        <v>#N/A</v>
      </c>
      <c r="F47" s="486"/>
      <c r="G47" s="486">
        <v>3.9689679999999998</v>
      </c>
      <c r="H47" s="138"/>
    </row>
    <row r="48" spans="2:8" x14ac:dyDescent="0.25">
      <c r="B48" s="147">
        <f t="shared" si="4"/>
        <v>2018</v>
      </c>
      <c r="C48" s="447">
        <v>43101</v>
      </c>
      <c r="D48" s="487">
        <v>3.8246449999999999</v>
      </c>
      <c r="E48" s="136" t="e">
        <v>#N/A</v>
      </c>
      <c r="F48" s="486"/>
      <c r="G48" s="486">
        <v>3.8246449999999999</v>
      </c>
      <c r="H48" s="138"/>
    </row>
    <row r="49" spans="2:8" x14ac:dyDescent="0.25">
      <c r="B49" s="147">
        <f t="shared" si="4"/>
        <v>2018</v>
      </c>
      <c r="C49" s="447">
        <v>43132</v>
      </c>
      <c r="D49" s="487">
        <v>4.02325</v>
      </c>
      <c r="E49" s="136" t="e">
        <v>#N/A</v>
      </c>
      <c r="F49" s="486">
        <f t="shared" ref="F49:F58" si="6">AVERAGEIF($B$36:$B$97,B49,$G$36:$G$97)</f>
        <v>4.3475380833333341</v>
      </c>
      <c r="G49" s="486">
        <v>4.02325</v>
      </c>
      <c r="H49" s="138"/>
    </row>
    <row r="50" spans="2:8" x14ac:dyDescent="0.25">
      <c r="B50" s="147">
        <f t="shared" si="4"/>
        <v>2018</v>
      </c>
      <c r="C50" s="447">
        <v>43160</v>
      </c>
      <c r="D50" s="487">
        <v>4.1732259999999997</v>
      </c>
      <c r="E50" s="136" t="e">
        <v>#N/A</v>
      </c>
      <c r="F50" s="486">
        <f t="shared" si="6"/>
        <v>4.3475380833333341</v>
      </c>
      <c r="G50" s="486">
        <v>4.1732259999999997</v>
      </c>
      <c r="H50" s="138"/>
    </row>
    <row r="51" spans="2:8" x14ac:dyDescent="0.25">
      <c r="B51" s="147">
        <f t="shared" si="4"/>
        <v>2018</v>
      </c>
      <c r="C51" s="447">
        <v>43191</v>
      </c>
      <c r="D51" s="487">
        <v>4.2598330000000004</v>
      </c>
      <c r="E51" s="136" t="e">
        <v>#N/A</v>
      </c>
      <c r="F51" s="486">
        <f t="shared" si="6"/>
        <v>4.3475380833333341</v>
      </c>
      <c r="G51" s="486">
        <v>4.2598330000000004</v>
      </c>
      <c r="H51" s="138"/>
    </row>
    <row r="52" spans="2:8" x14ac:dyDescent="0.25">
      <c r="B52" s="147">
        <f t="shared" si="4"/>
        <v>2018</v>
      </c>
      <c r="C52" s="447">
        <v>43221</v>
      </c>
      <c r="D52" s="487">
        <v>4.3214839999999999</v>
      </c>
      <c r="E52" s="136" t="e">
        <v>#N/A</v>
      </c>
      <c r="F52" s="486">
        <f t="shared" si="6"/>
        <v>4.3475380833333341</v>
      </c>
      <c r="G52" s="486">
        <v>4.3214839999999999</v>
      </c>
      <c r="H52" s="138"/>
    </row>
    <row r="53" spans="2:8" x14ac:dyDescent="0.25">
      <c r="B53" s="147">
        <f t="shared" si="4"/>
        <v>2018</v>
      </c>
      <c r="C53" s="447">
        <v>43252</v>
      </c>
      <c r="D53" s="487">
        <v>4.3256329999999998</v>
      </c>
      <c r="E53" s="136" t="e">
        <v>#N/A</v>
      </c>
      <c r="F53" s="486">
        <f t="shared" si="6"/>
        <v>4.3475380833333341</v>
      </c>
      <c r="G53" s="486">
        <v>4.3256329999999998</v>
      </c>
      <c r="H53" s="138"/>
    </row>
    <row r="54" spans="2:8" x14ac:dyDescent="0.25">
      <c r="B54" s="147">
        <f t="shared" si="4"/>
        <v>2018</v>
      </c>
      <c r="C54" s="447">
        <v>43282</v>
      </c>
      <c r="D54" s="487">
        <v>4.4112900000000002</v>
      </c>
      <c r="E54" s="136" t="e">
        <v>#N/A</v>
      </c>
      <c r="F54" s="486">
        <f t="shared" si="6"/>
        <v>4.3475380833333341</v>
      </c>
      <c r="G54" s="486">
        <v>4.4112900000000002</v>
      </c>
      <c r="H54" s="138"/>
    </row>
    <row r="55" spans="2:8" x14ac:dyDescent="0.25">
      <c r="B55" s="147">
        <f t="shared" si="4"/>
        <v>2018</v>
      </c>
      <c r="C55" s="447">
        <v>43313</v>
      </c>
      <c r="D55" s="487">
        <v>4.57</v>
      </c>
      <c r="E55" s="136" t="e">
        <v>#N/A</v>
      </c>
      <c r="F55" s="486">
        <f t="shared" si="6"/>
        <v>4.3475380833333341</v>
      </c>
      <c r="G55" s="486">
        <v>4.57</v>
      </c>
      <c r="H55" s="138"/>
    </row>
    <row r="56" spans="2:8" x14ac:dyDescent="0.25">
      <c r="B56" s="147">
        <f t="shared" si="4"/>
        <v>2018</v>
      </c>
      <c r="C56" s="447">
        <v>43344</v>
      </c>
      <c r="D56" s="487">
        <v>4.6311999999999998</v>
      </c>
      <c r="E56" s="136" t="e">
        <v>#N/A</v>
      </c>
      <c r="F56" s="486">
        <f t="shared" si="6"/>
        <v>4.3475380833333341</v>
      </c>
      <c r="G56" s="486">
        <v>4.6311999999999998</v>
      </c>
      <c r="H56" s="138"/>
    </row>
    <row r="57" spans="2:8" x14ac:dyDescent="0.25">
      <c r="B57" s="147">
        <f t="shared" si="4"/>
        <v>2018</v>
      </c>
      <c r="C57" s="447">
        <v>43374</v>
      </c>
      <c r="D57" s="487">
        <v>4.5804520000000002</v>
      </c>
      <c r="E57" s="136" t="e">
        <v>#N/A</v>
      </c>
      <c r="F57" s="486">
        <f t="shared" si="6"/>
        <v>4.3475380833333341</v>
      </c>
      <c r="G57" s="486">
        <v>4.5804520000000002</v>
      </c>
      <c r="H57" s="138"/>
    </row>
    <row r="58" spans="2:8" x14ac:dyDescent="0.25">
      <c r="B58" s="147">
        <f t="shared" si="4"/>
        <v>2018</v>
      </c>
      <c r="C58" s="447">
        <v>43405</v>
      </c>
      <c r="D58" s="487">
        <v>4.570767</v>
      </c>
      <c r="E58" s="136" t="e">
        <v>#N/A</v>
      </c>
      <c r="F58" s="486">
        <f t="shared" si="6"/>
        <v>4.3475380833333341</v>
      </c>
      <c r="G58" s="486">
        <v>4.570767</v>
      </c>
      <c r="H58" s="138"/>
    </row>
    <row r="59" spans="2:8" x14ac:dyDescent="0.25">
      <c r="B59" s="147">
        <f t="shared" si="4"/>
        <v>2018</v>
      </c>
      <c r="C59" s="447">
        <v>43435</v>
      </c>
      <c r="D59" s="487">
        <v>4.4786770000000002</v>
      </c>
      <c r="E59" s="136" t="e">
        <v>#N/A</v>
      </c>
      <c r="F59" s="486"/>
      <c r="G59" s="486">
        <v>4.4786770000000002</v>
      </c>
      <c r="H59" s="138"/>
    </row>
    <row r="60" spans="2:8" x14ac:dyDescent="0.25">
      <c r="B60" s="147">
        <f t="shared" si="4"/>
        <v>2019</v>
      </c>
      <c r="C60" s="447">
        <v>43466</v>
      </c>
      <c r="D60" s="487">
        <v>4.545032</v>
      </c>
      <c r="E60" s="136" t="e">
        <v>#N/A</v>
      </c>
      <c r="F60" s="486"/>
      <c r="G60" s="486">
        <v>4.545032</v>
      </c>
      <c r="H60" s="138"/>
    </row>
    <row r="61" spans="2:8" x14ac:dyDescent="0.25">
      <c r="B61" s="147">
        <f t="shared" si="4"/>
        <v>2019</v>
      </c>
      <c r="C61" s="447">
        <v>43497</v>
      </c>
      <c r="D61" s="487">
        <v>4.7130218143000002</v>
      </c>
      <c r="E61" s="136" t="e">
        <v>#N/A</v>
      </c>
      <c r="F61" s="486">
        <f t="shared" ref="F61:F70" si="7">AVERAGEIF($B$36:$B$97,B61,$G$36:$G$97)</f>
        <v>4.9307624103333332</v>
      </c>
      <c r="G61" s="486">
        <v>4.7130218143000002</v>
      </c>
      <c r="H61" s="138"/>
    </row>
    <row r="62" spans="2:8" x14ac:dyDescent="0.25">
      <c r="B62" s="147">
        <f t="shared" si="4"/>
        <v>2019</v>
      </c>
      <c r="C62" s="447">
        <v>43525</v>
      </c>
      <c r="D62" s="487">
        <v>4.7723381096999997</v>
      </c>
      <c r="E62" s="136">
        <v>4.7723381096999997</v>
      </c>
      <c r="F62" s="486">
        <f t="shared" si="7"/>
        <v>4.9307624103333332</v>
      </c>
      <c r="G62" s="486">
        <v>4.7723381096999997</v>
      </c>
      <c r="H62" s="138"/>
    </row>
    <row r="63" spans="2:8" x14ac:dyDescent="0.25">
      <c r="B63" s="147">
        <f t="shared" si="4"/>
        <v>2019</v>
      </c>
      <c r="C63" s="447">
        <v>43556</v>
      </c>
      <c r="D63" s="487" t="e">
        <v>#N/A</v>
      </c>
      <c r="E63" s="136">
        <v>4.854705</v>
      </c>
      <c r="F63" s="486">
        <f t="shared" si="7"/>
        <v>4.9307624103333332</v>
      </c>
      <c r="G63" s="486">
        <v>4.854705</v>
      </c>
      <c r="H63" s="138"/>
    </row>
    <row r="64" spans="2:8" x14ac:dyDescent="0.25">
      <c r="B64" s="147">
        <f t="shared" si="4"/>
        <v>2019</v>
      </c>
      <c r="C64" s="447">
        <v>43586</v>
      </c>
      <c r="D64" s="487" t="e">
        <v>#N/A</v>
      </c>
      <c r="E64" s="136">
        <v>4.8260630000000004</v>
      </c>
      <c r="F64" s="486">
        <f t="shared" si="7"/>
        <v>4.9307624103333332</v>
      </c>
      <c r="G64" s="486">
        <v>4.8260630000000004</v>
      </c>
      <c r="H64" s="138"/>
    </row>
    <row r="65" spans="2:8" x14ac:dyDescent="0.25">
      <c r="B65" s="147">
        <f t="shared" si="4"/>
        <v>2019</v>
      </c>
      <c r="C65" s="447">
        <v>43617</v>
      </c>
      <c r="D65" s="487" t="e">
        <v>#N/A</v>
      </c>
      <c r="E65" s="136">
        <v>4.7922700000000003</v>
      </c>
      <c r="F65" s="486">
        <f t="shared" si="7"/>
        <v>4.9307624103333332</v>
      </c>
      <c r="G65" s="486">
        <v>4.7922700000000003</v>
      </c>
      <c r="H65" s="138"/>
    </row>
    <row r="66" spans="2:8" x14ac:dyDescent="0.25">
      <c r="B66" s="147">
        <f t="shared" si="4"/>
        <v>2019</v>
      </c>
      <c r="C66" s="447">
        <v>43647</v>
      </c>
      <c r="D66" s="487" t="e">
        <v>#N/A</v>
      </c>
      <c r="E66" s="136">
        <v>4.8576300000000003</v>
      </c>
      <c r="F66" s="486">
        <f t="shared" si="7"/>
        <v>4.9307624103333332</v>
      </c>
      <c r="G66" s="486">
        <v>4.8576300000000003</v>
      </c>
      <c r="H66" s="138"/>
    </row>
    <row r="67" spans="2:8" x14ac:dyDescent="0.25">
      <c r="B67" s="147">
        <f t="shared" si="4"/>
        <v>2019</v>
      </c>
      <c r="C67" s="447">
        <v>43678</v>
      </c>
      <c r="D67" s="487" t="e">
        <v>#N/A</v>
      </c>
      <c r="E67" s="136">
        <v>5.013096</v>
      </c>
      <c r="F67" s="486">
        <f t="shared" si="7"/>
        <v>4.9307624103333332</v>
      </c>
      <c r="G67" s="486">
        <v>5.013096</v>
      </c>
      <c r="H67" s="138"/>
    </row>
    <row r="68" spans="2:8" x14ac:dyDescent="0.25">
      <c r="B68" s="147">
        <f t="shared" si="4"/>
        <v>2019</v>
      </c>
      <c r="C68" s="447">
        <v>43709</v>
      </c>
      <c r="D68" s="487" t="e">
        <v>#N/A</v>
      </c>
      <c r="E68" s="136">
        <v>5.1461050000000004</v>
      </c>
      <c r="F68" s="486">
        <f t="shared" si="7"/>
        <v>4.9307624103333332</v>
      </c>
      <c r="G68" s="486">
        <v>5.1461050000000004</v>
      </c>
      <c r="H68" s="138"/>
    </row>
    <row r="69" spans="2:8" x14ac:dyDescent="0.25">
      <c r="B69" s="147">
        <f t="shared" si="4"/>
        <v>2019</v>
      </c>
      <c r="C69" s="447">
        <v>43739</v>
      </c>
      <c r="D69" s="487" t="e">
        <v>#N/A</v>
      </c>
      <c r="E69" s="136">
        <v>5.2232029999999998</v>
      </c>
      <c r="F69" s="486">
        <f t="shared" si="7"/>
        <v>4.9307624103333332</v>
      </c>
      <c r="G69" s="486">
        <v>5.2232029999999998</v>
      </c>
      <c r="H69" s="138"/>
    </row>
    <row r="70" spans="2:8" x14ac:dyDescent="0.25">
      <c r="B70" s="147">
        <f t="shared" si="4"/>
        <v>2019</v>
      </c>
      <c r="C70" s="447">
        <v>43770</v>
      </c>
      <c r="D70" s="487" t="e">
        <v>#N/A</v>
      </c>
      <c r="E70" s="136">
        <v>5.2573220000000003</v>
      </c>
      <c r="F70" s="486">
        <f t="shared" si="7"/>
        <v>4.9307624103333332</v>
      </c>
      <c r="G70" s="486">
        <v>5.2573220000000003</v>
      </c>
      <c r="H70" s="138"/>
    </row>
    <row r="71" spans="2:8" x14ac:dyDescent="0.25">
      <c r="B71" s="147">
        <f t="shared" si="4"/>
        <v>2019</v>
      </c>
      <c r="C71" s="447">
        <v>43800</v>
      </c>
      <c r="D71" s="487" t="e">
        <v>#N/A</v>
      </c>
      <c r="E71" s="136">
        <v>5.1683630000000003</v>
      </c>
      <c r="F71" s="486"/>
      <c r="G71" s="486">
        <v>5.1683630000000003</v>
      </c>
      <c r="H71" s="138"/>
    </row>
    <row r="72" spans="2:8" x14ac:dyDescent="0.25">
      <c r="B72" s="147">
        <f t="shared" si="4"/>
        <v>2020</v>
      </c>
      <c r="C72" s="447">
        <v>43831</v>
      </c>
      <c r="D72" s="487" t="e">
        <v>#N/A</v>
      </c>
      <c r="E72" s="136">
        <v>5.2018899999999997</v>
      </c>
      <c r="F72" s="486"/>
      <c r="G72" s="486">
        <v>5.2018899999999997</v>
      </c>
      <c r="H72" s="138"/>
    </row>
    <row r="73" spans="2:8" x14ac:dyDescent="0.25">
      <c r="B73" s="147">
        <f t="shared" si="4"/>
        <v>2020</v>
      </c>
      <c r="C73" s="447">
        <v>43862</v>
      </c>
      <c r="D73" s="487" t="e">
        <v>#N/A</v>
      </c>
      <c r="E73" s="136">
        <v>5.1269559999999998</v>
      </c>
      <c r="F73" s="486">
        <f t="shared" ref="F73:F82" si="8">AVERAGEIF($B$36:$B$97,B73,$G$36:$G$97)</f>
        <v>5.2871925833333329</v>
      </c>
      <c r="G73" s="486">
        <v>5.1269559999999998</v>
      </c>
      <c r="H73" s="138"/>
    </row>
    <row r="74" spans="2:8" x14ac:dyDescent="0.25">
      <c r="B74" s="147">
        <f t="shared" si="4"/>
        <v>2020</v>
      </c>
      <c r="C74" s="447">
        <v>43891</v>
      </c>
      <c r="D74" s="487" t="e">
        <v>#N/A</v>
      </c>
      <c r="E74" s="136">
        <v>5.2351960000000002</v>
      </c>
      <c r="F74" s="486">
        <f t="shared" si="8"/>
        <v>5.2871925833333329</v>
      </c>
      <c r="G74" s="486">
        <v>5.2351960000000002</v>
      </c>
      <c r="H74" s="138"/>
    </row>
    <row r="75" spans="2:8" x14ac:dyDescent="0.25">
      <c r="B75" s="147">
        <f t="shared" si="4"/>
        <v>2020</v>
      </c>
      <c r="C75" s="447">
        <v>43922</v>
      </c>
      <c r="D75" s="487" t="e">
        <v>#N/A</v>
      </c>
      <c r="E75" s="136">
        <v>5.2344119999999998</v>
      </c>
      <c r="F75" s="486">
        <f t="shared" si="8"/>
        <v>5.2871925833333329</v>
      </c>
      <c r="G75" s="486">
        <v>5.2344119999999998</v>
      </c>
      <c r="H75" s="138"/>
    </row>
    <row r="76" spans="2:8" x14ac:dyDescent="0.25">
      <c r="B76" s="147">
        <f t="shared" si="4"/>
        <v>2020</v>
      </c>
      <c r="C76" s="447">
        <v>43952</v>
      </c>
      <c r="D76" s="487" t="e">
        <v>#N/A</v>
      </c>
      <c r="E76" s="136">
        <v>5.2448980000000001</v>
      </c>
      <c r="F76" s="486">
        <f t="shared" si="8"/>
        <v>5.2871925833333329</v>
      </c>
      <c r="G76" s="486">
        <v>5.2448980000000001</v>
      </c>
      <c r="H76" s="138"/>
    </row>
    <row r="77" spans="2:8" x14ac:dyDescent="0.25">
      <c r="B77" s="147">
        <f t="shared" si="4"/>
        <v>2020</v>
      </c>
      <c r="C77" s="447">
        <v>43983</v>
      </c>
      <c r="D77" s="487" t="e">
        <v>#N/A</v>
      </c>
      <c r="E77" s="136">
        <v>5.2617700000000003</v>
      </c>
      <c r="F77" s="486">
        <f t="shared" si="8"/>
        <v>5.2871925833333329</v>
      </c>
      <c r="G77" s="486">
        <v>5.2617700000000003</v>
      </c>
      <c r="H77" s="138"/>
    </row>
    <row r="78" spans="2:8" x14ac:dyDescent="0.25">
      <c r="B78" s="147">
        <f t="shared" si="4"/>
        <v>2020</v>
      </c>
      <c r="C78" s="447">
        <v>44013</v>
      </c>
      <c r="D78" s="487" t="e">
        <v>#N/A</v>
      </c>
      <c r="E78" s="136">
        <v>5.2605599999999999</v>
      </c>
      <c r="F78" s="486">
        <f t="shared" si="8"/>
        <v>5.2871925833333329</v>
      </c>
      <c r="G78" s="486">
        <v>5.2605599999999999</v>
      </c>
      <c r="H78" s="138"/>
    </row>
    <row r="79" spans="2:8" x14ac:dyDescent="0.25">
      <c r="B79" s="147">
        <f t="shared" si="4"/>
        <v>2020</v>
      </c>
      <c r="C79" s="447">
        <v>44044</v>
      </c>
      <c r="D79" s="487" t="e">
        <v>#N/A</v>
      </c>
      <c r="E79" s="136">
        <v>5.312208</v>
      </c>
      <c r="F79" s="486">
        <f t="shared" si="8"/>
        <v>5.2871925833333329</v>
      </c>
      <c r="G79" s="486">
        <v>5.312208</v>
      </c>
      <c r="H79" s="138"/>
    </row>
    <row r="80" spans="2:8" x14ac:dyDescent="0.25">
      <c r="B80" s="147">
        <f t="shared" si="4"/>
        <v>2020</v>
      </c>
      <c r="C80" s="447">
        <v>44075</v>
      </c>
      <c r="D80" s="487" t="e">
        <v>#N/A</v>
      </c>
      <c r="E80" s="136">
        <v>5.3906330000000002</v>
      </c>
      <c r="F80" s="486">
        <f t="shared" si="8"/>
        <v>5.2871925833333329</v>
      </c>
      <c r="G80" s="486">
        <v>5.3906330000000002</v>
      </c>
      <c r="H80" s="138"/>
    </row>
    <row r="81" spans="2:8" x14ac:dyDescent="0.25">
      <c r="B81" s="147">
        <f t="shared" si="4"/>
        <v>2020</v>
      </c>
      <c r="C81" s="447">
        <v>44105</v>
      </c>
      <c r="D81" s="487" t="e">
        <v>#N/A</v>
      </c>
      <c r="E81" s="136">
        <v>5.405589</v>
      </c>
      <c r="F81" s="486">
        <f t="shared" si="8"/>
        <v>5.2871925833333329</v>
      </c>
      <c r="G81" s="486">
        <v>5.405589</v>
      </c>
      <c r="H81" s="138"/>
    </row>
    <row r="82" spans="2:8" x14ac:dyDescent="0.25">
      <c r="B82" s="147">
        <f t="shared" si="4"/>
        <v>2020</v>
      </c>
      <c r="C82" s="447">
        <v>44136</v>
      </c>
      <c r="D82" s="487" t="e">
        <v>#N/A</v>
      </c>
      <c r="E82" s="136">
        <v>5.4386539999999997</v>
      </c>
      <c r="F82" s="486">
        <f t="shared" si="8"/>
        <v>5.2871925833333329</v>
      </c>
      <c r="G82" s="486">
        <v>5.4386539999999997</v>
      </c>
      <c r="H82" s="138"/>
    </row>
    <row r="83" spans="2:8" x14ac:dyDescent="0.25">
      <c r="B83" s="147">
        <f t="shared" si="4"/>
        <v>2020</v>
      </c>
      <c r="C83" s="447">
        <v>44166</v>
      </c>
      <c r="D83" s="487" t="e">
        <v>#N/A</v>
      </c>
      <c r="E83" s="136">
        <v>5.333545</v>
      </c>
      <c r="F83" s="486"/>
      <c r="G83" s="486">
        <v>5.333545</v>
      </c>
      <c r="H83" s="138"/>
    </row>
    <row r="84" spans="2:8" x14ac:dyDescent="0.25">
      <c r="C84" s="134"/>
      <c r="E84" s="140"/>
      <c r="F84" s="138"/>
      <c r="G84" s="140"/>
      <c r="H84" s="138"/>
    </row>
    <row r="85" spans="2:8" x14ac:dyDescent="0.25">
      <c r="C85" s="134"/>
      <c r="E85" s="140"/>
      <c r="F85" s="138"/>
      <c r="G85" s="140"/>
      <c r="H85" s="138"/>
    </row>
    <row r="86" spans="2:8" x14ac:dyDescent="0.25">
      <c r="C86" s="134"/>
      <c r="E86" s="140"/>
      <c r="F86" s="138"/>
      <c r="G86" s="140"/>
      <c r="H86" s="138"/>
    </row>
    <row r="87" spans="2:8" x14ac:dyDescent="0.25">
      <c r="C87" s="134"/>
      <c r="E87" s="140"/>
      <c r="F87" s="138"/>
      <c r="G87" s="140"/>
      <c r="H87" s="138"/>
    </row>
    <row r="88" spans="2:8" x14ac:dyDescent="0.25">
      <c r="C88" s="134"/>
      <c r="E88" s="140"/>
      <c r="F88" s="138"/>
      <c r="G88" s="140"/>
      <c r="H88" s="138"/>
    </row>
    <row r="89" spans="2:8" x14ac:dyDescent="0.25">
      <c r="B89" s="5"/>
      <c r="C89" s="5" t="s">
        <v>0</v>
      </c>
      <c r="E89" s="140"/>
      <c r="F89" s="138"/>
      <c r="G89" s="140"/>
      <c r="H89" s="138"/>
    </row>
    <row r="90" spans="2:8" x14ac:dyDescent="0.25">
      <c r="B90">
        <v>2.5</v>
      </c>
      <c r="C90" s="6">
        <v>0</v>
      </c>
      <c r="E90" s="140"/>
      <c r="F90" s="138"/>
      <c r="G90" s="140"/>
      <c r="H90" s="138"/>
    </row>
    <row r="91" spans="2:8" x14ac:dyDescent="0.25">
      <c r="B91">
        <v>2.5</v>
      </c>
      <c r="C91" s="6">
        <v>1</v>
      </c>
      <c r="E91" s="140"/>
      <c r="F91" s="138"/>
      <c r="G91" s="140"/>
      <c r="H91" s="138"/>
    </row>
    <row r="92" spans="2:8" x14ac:dyDescent="0.25">
      <c r="C92" s="134"/>
      <c r="E92" s="140"/>
      <c r="F92" s="138"/>
      <c r="G92" s="140"/>
      <c r="H92" s="138"/>
    </row>
    <row r="93" spans="2:8" x14ac:dyDescent="0.25">
      <c r="C93" s="134"/>
      <c r="E93" s="140"/>
      <c r="F93" s="138"/>
      <c r="G93" s="140"/>
      <c r="H93" s="138"/>
    </row>
    <row r="94" spans="2:8" x14ac:dyDescent="0.25">
      <c r="C94" s="134"/>
      <c r="E94" s="140"/>
      <c r="F94" s="138"/>
      <c r="G94" s="140"/>
      <c r="H94" s="138"/>
    </row>
    <row r="95" spans="2:8" x14ac:dyDescent="0.25">
      <c r="C95" s="134"/>
      <c r="E95" s="140"/>
      <c r="F95" s="138"/>
      <c r="G95" s="140"/>
      <c r="H95" s="138"/>
    </row>
    <row r="96" spans="2:8" x14ac:dyDescent="0.25">
      <c r="C96" s="134"/>
      <c r="E96" s="140"/>
      <c r="F96" s="138"/>
      <c r="G96" s="140"/>
      <c r="H96" s="138"/>
    </row>
    <row r="97" spans="3:8" x14ac:dyDescent="0.25">
      <c r="C97" s="134"/>
      <c r="E97" s="140"/>
      <c r="F97" s="138"/>
      <c r="G97" s="140"/>
      <c r="H97" s="138"/>
    </row>
    <row r="98" spans="3:8" x14ac:dyDescent="0.25"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42.2851562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255</v>
      </c>
      <c r="R6" s="234" t="s">
        <v>267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252</v>
      </c>
      <c r="R7" s="235" t="s">
        <v>268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253</v>
      </c>
      <c r="R8" s="235" t="s">
        <v>269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254</v>
      </c>
      <c r="R9" s="235" t="s">
        <v>270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492" t="s">
        <v>462</v>
      </c>
      <c r="R10" s="344" t="s">
        <v>463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4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4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4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4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4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4" x14ac:dyDescent="0.25">
      <c r="A24"/>
      <c r="B24"/>
      <c r="C24" s="566" t="s">
        <v>295</v>
      </c>
      <c r="D24" s="566"/>
      <c r="E24" s="566"/>
      <c r="F24" s="566"/>
      <c r="G24" s="566"/>
      <c r="H24" s="32"/>
      <c r="I24" s="566" t="s">
        <v>96</v>
      </c>
      <c r="J24" s="566"/>
      <c r="K24" s="566"/>
      <c r="L24" s="566"/>
    </row>
    <row r="25" spans="1:14" x14ac:dyDescent="0.25"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4" x14ac:dyDescent="0.25">
      <c r="A26" s="425"/>
      <c r="B26" s="426" t="s">
        <v>255</v>
      </c>
      <c r="C26" s="427">
        <v>1.1302386776</v>
      </c>
      <c r="D26" s="427">
        <v>1.2410547507</v>
      </c>
      <c r="E26" s="427">
        <v>1.4738601863</v>
      </c>
      <c r="F26" s="427">
        <v>1.6861890548</v>
      </c>
      <c r="G26" s="427">
        <v>1.8342833141999999</v>
      </c>
      <c r="H26" s="427"/>
      <c r="I26" s="427">
        <f t="shared" ref="I26:L29" si="0">D26-C26</f>
        <v>0.11081607310000008</v>
      </c>
      <c r="J26" s="427">
        <f t="shared" si="0"/>
        <v>0.2328054356</v>
      </c>
      <c r="K26" s="427">
        <f t="shared" si="0"/>
        <v>0.21232886849999999</v>
      </c>
      <c r="L26" s="427">
        <f t="shared" si="0"/>
        <v>0.14809425939999987</v>
      </c>
      <c r="M26" s="140"/>
      <c r="N26" s="345"/>
    </row>
    <row r="27" spans="1:14" x14ac:dyDescent="0.25">
      <c r="A27" s="425"/>
      <c r="B27" s="426" t="s">
        <v>252</v>
      </c>
      <c r="C27" s="427">
        <v>1.1298168579000001</v>
      </c>
      <c r="D27" s="427">
        <v>1.1172210027</v>
      </c>
      <c r="E27" s="427">
        <v>1.1612001151</v>
      </c>
      <c r="F27" s="427">
        <v>1.2136408681999999</v>
      </c>
      <c r="G27" s="427">
        <v>1.2010582795</v>
      </c>
      <c r="H27" s="427"/>
      <c r="I27" s="427">
        <f t="shared" si="0"/>
        <v>-1.2595855200000061E-2</v>
      </c>
      <c r="J27" s="427">
        <f t="shared" si="0"/>
        <v>4.3979112399999964E-2</v>
      </c>
      <c r="K27" s="427">
        <f t="shared" si="0"/>
        <v>5.2440753099999959E-2</v>
      </c>
      <c r="L27" s="427">
        <f t="shared" si="0"/>
        <v>-1.2582588699999953E-2</v>
      </c>
      <c r="M27" s="140"/>
    </row>
    <row r="28" spans="1:14" x14ac:dyDescent="0.25">
      <c r="A28" s="425"/>
      <c r="B28" s="426" t="s">
        <v>253</v>
      </c>
      <c r="C28" s="427">
        <v>0.20977568579</v>
      </c>
      <c r="D28" s="427">
        <v>0.18214805479000001</v>
      </c>
      <c r="E28" s="427">
        <v>0.21941347671</v>
      </c>
      <c r="F28" s="427">
        <v>0.23072610219</v>
      </c>
      <c r="G28" s="427">
        <v>0.22917953059999999</v>
      </c>
      <c r="H28" s="427"/>
      <c r="I28" s="427">
        <f t="shared" si="0"/>
        <v>-2.7627630999999986E-2</v>
      </c>
      <c r="J28" s="427">
        <f t="shared" si="0"/>
        <v>3.7265421919999986E-2</v>
      </c>
      <c r="K28" s="427">
        <f t="shared" si="0"/>
        <v>1.1312625480000005E-2</v>
      </c>
      <c r="L28" s="427">
        <f t="shared" si="0"/>
        <v>-1.5465715900000176E-3</v>
      </c>
      <c r="M28" s="140"/>
    </row>
    <row r="29" spans="1:14" x14ac:dyDescent="0.25">
      <c r="A29" s="425"/>
      <c r="B29" s="428" t="s">
        <v>254</v>
      </c>
      <c r="C29" s="429">
        <v>6.6330035519000005E-2</v>
      </c>
      <c r="D29" s="429">
        <v>0.10243909589</v>
      </c>
      <c r="E29" s="429">
        <v>0.13244614247</v>
      </c>
      <c r="F29" s="429">
        <v>8.3613686849000002E-2</v>
      </c>
      <c r="G29" s="429">
        <v>7.2199031967000005E-2</v>
      </c>
      <c r="H29" s="429"/>
      <c r="I29" s="429">
        <f t="shared" si="0"/>
        <v>3.6109060370999993E-2</v>
      </c>
      <c r="J29" s="429">
        <f t="shared" si="0"/>
        <v>3.0007046580000002E-2</v>
      </c>
      <c r="K29" s="429">
        <f t="shared" si="0"/>
        <v>-4.8832455620999998E-2</v>
      </c>
      <c r="L29" s="429">
        <f t="shared" si="0"/>
        <v>-1.1414654881999997E-2</v>
      </c>
      <c r="M29" s="140"/>
    </row>
    <row r="30" spans="1:14" x14ac:dyDescent="0.25">
      <c r="B30" s="126" t="s">
        <v>235</v>
      </c>
      <c r="C30" s="6">
        <f t="shared" ref="C30:G30" si="1">+SUM(C26:C29)</f>
        <v>2.5361612568090002</v>
      </c>
      <c r="D30" s="6">
        <f t="shared" si="1"/>
        <v>2.6428629040799998</v>
      </c>
      <c r="E30" s="6">
        <f t="shared" si="1"/>
        <v>2.9869199205800001</v>
      </c>
      <c r="F30" s="6">
        <f t="shared" si="1"/>
        <v>3.2141697120389998</v>
      </c>
      <c r="G30" s="6">
        <f t="shared" si="1"/>
        <v>3.3367201562670004</v>
      </c>
      <c r="H30" s="6"/>
      <c r="I30" s="6">
        <f>+SUM(I26:I29)</f>
        <v>0.10670164727100002</v>
      </c>
      <c r="J30" s="6">
        <f t="shared" ref="J30:L30" si="2">+SUM(J26:J29)</f>
        <v>0.34405701649999998</v>
      </c>
      <c r="K30" s="6">
        <f t="shared" si="2"/>
        <v>0.22724979145899996</v>
      </c>
      <c r="L30" s="6">
        <f t="shared" si="2"/>
        <v>0.12255044422799991</v>
      </c>
      <c r="M30" s="140"/>
    </row>
    <row r="31" spans="1:14" x14ac:dyDescent="0.25">
      <c r="B31" s="367" t="s">
        <v>551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271</v>
      </c>
      <c r="D35" s="147" t="s">
        <v>242</v>
      </c>
      <c r="E35" s="472" t="s">
        <v>241</v>
      </c>
      <c r="F35" s="472" t="s">
        <v>498</v>
      </c>
    </row>
    <row r="36" spans="1:7" x14ac:dyDescent="0.25">
      <c r="A36" s="147">
        <f t="shared" ref="A36:A83" si="3">YEAR(B36)</f>
        <v>2017</v>
      </c>
      <c r="B36" s="447">
        <v>42736</v>
      </c>
      <c r="C36" s="487">
        <v>3.0485129999999998</v>
      </c>
      <c r="D36" s="136" t="e">
        <v>#N/A</v>
      </c>
      <c r="E36" s="486"/>
      <c r="F36" s="486">
        <v>3.0485129999999998</v>
      </c>
      <c r="G36" s="138"/>
    </row>
    <row r="37" spans="1:7" x14ac:dyDescent="0.25">
      <c r="A37" s="147">
        <f t="shared" si="3"/>
        <v>2017</v>
      </c>
      <c r="B37" s="447">
        <v>42767</v>
      </c>
      <c r="C37" s="487">
        <v>2.6554099999999998</v>
      </c>
      <c r="D37" s="136" t="e">
        <v>#N/A</v>
      </c>
      <c r="E37" s="486">
        <f t="shared" ref="E37:E46" si="4">AVERAGEIF($A$36:$A$97,A37,$F$36:$F$97)</f>
        <v>2.6421054166666664</v>
      </c>
      <c r="F37" s="486">
        <v>2.6554099999999998</v>
      </c>
      <c r="G37" s="138"/>
    </row>
    <row r="38" spans="1:7" x14ac:dyDescent="0.25">
      <c r="A38" s="147">
        <f t="shared" si="3"/>
        <v>2017</v>
      </c>
      <c r="B38" s="447">
        <v>42795</v>
      </c>
      <c r="C38" s="487">
        <v>2.7292900000000002</v>
      </c>
      <c r="D38" s="136" t="e">
        <v>#N/A</v>
      </c>
      <c r="E38" s="486">
        <f t="shared" si="4"/>
        <v>2.6421054166666664</v>
      </c>
      <c r="F38" s="486">
        <v>2.7292900000000002</v>
      </c>
      <c r="G38" s="138"/>
    </row>
    <row r="39" spans="1:7" x14ac:dyDescent="0.25">
      <c r="A39" s="147">
        <f t="shared" si="3"/>
        <v>2017</v>
      </c>
      <c r="B39" s="447">
        <v>42826</v>
      </c>
      <c r="C39" s="487">
        <v>2.5240390000000001</v>
      </c>
      <c r="D39" s="136" t="e">
        <v>#N/A</v>
      </c>
      <c r="E39" s="486">
        <f t="shared" si="4"/>
        <v>2.6421054166666664</v>
      </c>
      <c r="F39" s="486">
        <v>2.5240390000000001</v>
      </c>
      <c r="G39" s="138"/>
    </row>
    <row r="40" spans="1:7" x14ac:dyDescent="0.25">
      <c r="A40" s="147">
        <f t="shared" si="3"/>
        <v>2017</v>
      </c>
      <c r="B40" s="447">
        <v>42856</v>
      </c>
      <c r="C40" s="487">
        <v>2.4512649999999998</v>
      </c>
      <c r="D40" s="136" t="e">
        <v>#N/A</v>
      </c>
      <c r="E40" s="486">
        <f t="shared" si="4"/>
        <v>2.6421054166666664</v>
      </c>
      <c r="F40" s="486">
        <v>2.4512649999999998</v>
      </c>
      <c r="G40" s="138"/>
    </row>
    <row r="41" spans="1:7" x14ac:dyDescent="0.25">
      <c r="A41" s="147">
        <f t="shared" si="3"/>
        <v>2017</v>
      </c>
      <c r="B41" s="447">
        <v>42887</v>
      </c>
      <c r="C41" s="487">
        <v>2.478907</v>
      </c>
      <c r="D41" s="136" t="e">
        <v>#N/A</v>
      </c>
      <c r="E41" s="486">
        <f t="shared" si="4"/>
        <v>2.6421054166666664</v>
      </c>
      <c r="F41" s="486">
        <v>2.478907</v>
      </c>
      <c r="G41" s="138"/>
    </row>
    <row r="42" spans="1:7" x14ac:dyDescent="0.25">
      <c r="A42" s="147">
        <f t="shared" si="3"/>
        <v>2017</v>
      </c>
      <c r="B42" s="447">
        <v>42917</v>
      </c>
      <c r="C42" s="487">
        <v>2.587777</v>
      </c>
      <c r="D42" s="136" t="e">
        <v>#N/A</v>
      </c>
      <c r="E42" s="486">
        <f t="shared" si="4"/>
        <v>2.6421054166666664</v>
      </c>
      <c r="F42" s="486">
        <v>2.587777</v>
      </c>
      <c r="G42" s="138"/>
    </row>
    <row r="43" spans="1:7" x14ac:dyDescent="0.25">
      <c r="A43" s="147">
        <f t="shared" si="3"/>
        <v>2017</v>
      </c>
      <c r="B43" s="447">
        <v>42948</v>
      </c>
      <c r="C43" s="487">
        <v>2.2493460000000001</v>
      </c>
      <c r="D43" s="136" t="e">
        <v>#N/A</v>
      </c>
      <c r="E43" s="486">
        <f t="shared" si="4"/>
        <v>2.6421054166666664</v>
      </c>
      <c r="F43" s="486">
        <v>2.2493460000000001</v>
      </c>
      <c r="G43" s="138"/>
    </row>
    <row r="44" spans="1:7" x14ac:dyDescent="0.25">
      <c r="A44" s="147">
        <f t="shared" si="3"/>
        <v>2017</v>
      </c>
      <c r="B44" s="447">
        <v>42979</v>
      </c>
      <c r="C44" s="487">
        <v>2.3473290000000002</v>
      </c>
      <c r="D44" s="136" t="e">
        <v>#N/A</v>
      </c>
      <c r="E44" s="486">
        <f t="shared" si="4"/>
        <v>2.6421054166666664</v>
      </c>
      <c r="F44" s="486">
        <v>2.3473290000000002</v>
      </c>
      <c r="G44" s="138"/>
    </row>
    <row r="45" spans="1:7" x14ac:dyDescent="0.25">
      <c r="A45" s="147">
        <f t="shared" si="3"/>
        <v>2017</v>
      </c>
      <c r="B45" s="447">
        <v>43009</v>
      </c>
      <c r="C45" s="487">
        <v>2.6141139999999998</v>
      </c>
      <c r="D45" s="136" t="e">
        <v>#N/A</v>
      </c>
      <c r="E45" s="486">
        <f t="shared" si="4"/>
        <v>2.6421054166666664</v>
      </c>
      <c r="F45" s="486">
        <v>2.6141139999999998</v>
      </c>
      <c r="G45" s="138"/>
    </row>
    <row r="46" spans="1:7" x14ac:dyDescent="0.25">
      <c r="A46" s="147">
        <f t="shared" si="3"/>
        <v>2017</v>
      </c>
      <c r="B46" s="447">
        <v>43040</v>
      </c>
      <c r="C46" s="487">
        <v>2.9017499999999998</v>
      </c>
      <c r="D46" s="136" t="e">
        <v>#N/A</v>
      </c>
      <c r="E46" s="486">
        <f t="shared" si="4"/>
        <v>2.6421054166666664</v>
      </c>
      <c r="F46" s="486">
        <v>2.9017499999999998</v>
      </c>
      <c r="G46" s="138"/>
    </row>
    <row r="47" spans="1:7" x14ac:dyDescent="0.25">
      <c r="A47" s="147">
        <f t="shared" si="3"/>
        <v>2017</v>
      </c>
      <c r="B47" s="447">
        <v>43070</v>
      </c>
      <c r="C47" s="487">
        <v>3.1175250000000001</v>
      </c>
      <c r="D47" s="136" t="e">
        <v>#N/A</v>
      </c>
      <c r="E47" s="486"/>
      <c r="F47" s="486">
        <v>3.1175250000000001</v>
      </c>
      <c r="G47" s="138"/>
    </row>
    <row r="48" spans="1:7" x14ac:dyDescent="0.25">
      <c r="A48" s="147">
        <f t="shared" si="3"/>
        <v>2018</v>
      </c>
      <c r="B48" s="447">
        <v>43101</v>
      </c>
      <c r="C48" s="487">
        <v>3.45051</v>
      </c>
      <c r="D48" s="136" t="e">
        <v>#N/A</v>
      </c>
      <c r="E48" s="486"/>
      <c r="F48" s="486">
        <v>3.45051</v>
      </c>
      <c r="G48" s="138"/>
    </row>
    <row r="49" spans="1:7" x14ac:dyDescent="0.25">
      <c r="A49" s="147">
        <f t="shared" si="3"/>
        <v>2018</v>
      </c>
      <c r="B49" s="447">
        <v>43132</v>
      </c>
      <c r="C49" s="487">
        <v>3.119272</v>
      </c>
      <c r="D49" s="136" t="e">
        <v>#N/A</v>
      </c>
      <c r="E49" s="486">
        <f t="shared" ref="E49:E58" si="5">AVERAGEIF($A$36:$A$97,A49,$F$36:$F$97)</f>
        <v>2.9870759166666665</v>
      </c>
      <c r="F49" s="486">
        <v>3.119272</v>
      </c>
      <c r="G49" s="138"/>
    </row>
    <row r="50" spans="1:7" x14ac:dyDescent="0.25">
      <c r="A50" s="147">
        <f t="shared" si="3"/>
        <v>2018</v>
      </c>
      <c r="B50" s="447">
        <v>43160</v>
      </c>
      <c r="C50" s="487">
        <v>3.068619</v>
      </c>
      <c r="D50" s="136" t="e">
        <v>#N/A</v>
      </c>
      <c r="E50" s="486">
        <f t="shared" si="5"/>
        <v>2.9870759166666665</v>
      </c>
      <c r="F50" s="486">
        <v>3.068619</v>
      </c>
      <c r="G50" s="138"/>
    </row>
    <row r="51" spans="1:7" x14ac:dyDescent="0.25">
      <c r="A51" s="147">
        <f t="shared" si="3"/>
        <v>2018</v>
      </c>
      <c r="B51" s="447">
        <v>43191</v>
      </c>
      <c r="C51" s="487">
        <v>2.8299470000000002</v>
      </c>
      <c r="D51" s="136" t="e">
        <v>#N/A</v>
      </c>
      <c r="E51" s="486">
        <f t="shared" si="5"/>
        <v>2.9870759166666665</v>
      </c>
      <c r="F51" s="486">
        <v>2.8299470000000002</v>
      </c>
      <c r="G51" s="138"/>
    </row>
    <row r="52" spans="1:7" x14ac:dyDescent="0.25">
      <c r="A52" s="147">
        <f t="shared" si="3"/>
        <v>2018</v>
      </c>
      <c r="B52" s="447">
        <v>43221</v>
      </c>
      <c r="C52" s="487">
        <v>2.5431680000000001</v>
      </c>
      <c r="D52" s="136" t="e">
        <v>#N/A</v>
      </c>
      <c r="E52" s="486">
        <f t="shared" si="5"/>
        <v>2.9870759166666665</v>
      </c>
      <c r="F52" s="486">
        <v>2.5431680000000001</v>
      </c>
      <c r="G52" s="138"/>
    </row>
    <row r="53" spans="1:7" x14ac:dyDescent="0.25">
      <c r="A53" s="147">
        <f t="shared" si="3"/>
        <v>2018</v>
      </c>
      <c r="B53" s="447">
        <v>43252</v>
      </c>
      <c r="C53" s="487">
        <v>2.6319780000000002</v>
      </c>
      <c r="D53" s="136" t="e">
        <v>#N/A</v>
      </c>
      <c r="E53" s="486">
        <f t="shared" si="5"/>
        <v>2.9870759166666665</v>
      </c>
      <c r="F53" s="486">
        <v>2.6319780000000002</v>
      </c>
      <c r="G53" s="138"/>
    </row>
    <row r="54" spans="1:7" x14ac:dyDescent="0.25">
      <c r="A54" s="147">
        <f t="shared" si="3"/>
        <v>2018</v>
      </c>
      <c r="B54" s="447">
        <v>43282</v>
      </c>
      <c r="C54" s="487">
        <v>2.80559</v>
      </c>
      <c r="D54" s="136" t="e">
        <v>#N/A</v>
      </c>
      <c r="E54" s="486">
        <f t="shared" si="5"/>
        <v>2.9870759166666665</v>
      </c>
      <c r="F54" s="486">
        <v>2.80559</v>
      </c>
      <c r="G54" s="138"/>
    </row>
    <row r="55" spans="1:7" x14ac:dyDescent="0.25">
      <c r="A55" s="147">
        <f t="shared" si="3"/>
        <v>2018</v>
      </c>
      <c r="B55" s="447">
        <v>43313</v>
      </c>
      <c r="C55" s="487">
        <v>2.8889369999999999</v>
      </c>
      <c r="D55" s="136" t="e">
        <v>#N/A</v>
      </c>
      <c r="E55" s="486">
        <f t="shared" si="5"/>
        <v>2.9870759166666665</v>
      </c>
      <c r="F55" s="486">
        <v>2.8889369999999999</v>
      </c>
      <c r="G55" s="138"/>
    </row>
    <row r="56" spans="1:7" x14ac:dyDescent="0.25">
      <c r="A56" s="147">
        <f t="shared" si="3"/>
        <v>2018</v>
      </c>
      <c r="B56" s="447">
        <v>43344</v>
      </c>
      <c r="C56" s="487">
        <v>2.841199</v>
      </c>
      <c r="D56" s="136" t="e">
        <v>#N/A</v>
      </c>
      <c r="E56" s="486">
        <f t="shared" si="5"/>
        <v>2.9870759166666665</v>
      </c>
      <c r="F56" s="486">
        <v>2.841199</v>
      </c>
      <c r="G56" s="138"/>
    </row>
    <row r="57" spans="1:7" x14ac:dyDescent="0.25">
      <c r="A57" s="147">
        <f t="shared" si="3"/>
        <v>2018</v>
      </c>
      <c r="B57" s="447">
        <v>43374</v>
      </c>
      <c r="C57" s="487">
        <v>2.934542</v>
      </c>
      <c r="D57" s="136" t="e">
        <v>#N/A</v>
      </c>
      <c r="E57" s="486">
        <f t="shared" si="5"/>
        <v>2.9870759166666665</v>
      </c>
      <c r="F57" s="486">
        <v>2.934542</v>
      </c>
      <c r="G57" s="138"/>
    </row>
    <row r="58" spans="1:7" x14ac:dyDescent="0.25">
      <c r="A58" s="147">
        <f t="shared" si="3"/>
        <v>2018</v>
      </c>
      <c r="B58" s="447">
        <v>43405</v>
      </c>
      <c r="C58" s="487">
        <v>3.3055300000000001</v>
      </c>
      <c r="D58" s="136" t="e">
        <v>#N/A</v>
      </c>
      <c r="E58" s="486">
        <f t="shared" si="5"/>
        <v>2.9870759166666665</v>
      </c>
      <c r="F58" s="486">
        <v>3.3055300000000001</v>
      </c>
      <c r="G58" s="138"/>
    </row>
    <row r="59" spans="1:7" x14ac:dyDescent="0.25">
      <c r="A59" s="147">
        <f t="shared" si="3"/>
        <v>2018</v>
      </c>
      <c r="B59" s="447">
        <v>43435</v>
      </c>
      <c r="C59" s="487">
        <v>3.4256190000000002</v>
      </c>
      <c r="D59" s="136" t="e">
        <v>#N/A</v>
      </c>
      <c r="E59" s="486"/>
      <c r="F59" s="486">
        <v>3.4256190000000002</v>
      </c>
      <c r="G59" s="138"/>
    </row>
    <row r="60" spans="1:7" x14ac:dyDescent="0.25">
      <c r="A60" s="147">
        <f t="shared" si="3"/>
        <v>2019</v>
      </c>
      <c r="B60" s="447">
        <v>43466</v>
      </c>
      <c r="C60" s="487">
        <v>3.671217</v>
      </c>
      <c r="D60" s="136" t="e">
        <v>#N/A</v>
      </c>
      <c r="E60" s="486"/>
      <c r="F60" s="486">
        <v>3.671217</v>
      </c>
      <c r="G60" s="138"/>
    </row>
    <row r="61" spans="1:7" x14ac:dyDescent="0.25">
      <c r="A61" s="147">
        <f t="shared" si="3"/>
        <v>2019</v>
      </c>
      <c r="B61" s="447">
        <v>43497</v>
      </c>
      <c r="C61" s="487">
        <v>3.5467537</v>
      </c>
      <c r="D61" s="136" t="e">
        <v>#N/A</v>
      </c>
      <c r="E61" s="486">
        <f t="shared" ref="E61:E70" si="6">AVERAGEIF($A$36:$A$97,A61,$F$36:$F$97)</f>
        <v>3.2158569970416671</v>
      </c>
      <c r="F61" s="486">
        <v>3.5467537</v>
      </c>
      <c r="G61" s="138"/>
    </row>
    <row r="62" spans="1:7" x14ac:dyDescent="0.25">
      <c r="A62" s="147">
        <f t="shared" si="3"/>
        <v>2019</v>
      </c>
      <c r="B62" s="447">
        <v>43525</v>
      </c>
      <c r="C62" s="487">
        <v>3.2162242645000001</v>
      </c>
      <c r="D62" s="136">
        <v>3.2162242645000001</v>
      </c>
      <c r="E62" s="486">
        <f t="shared" si="6"/>
        <v>3.2158569970416671</v>
      </c>
      <c r="F62" s="486">
        <v>3.2162242645000001</v>
      </c>
      <c r="G62" s="138"/>
    </row>
    <row r="63" spans="1:7" x14ac:dyDescent="0.25">
      <c r="A63" s="147">
        <f t="shared" si="3"/>
        <v>2019</v>
      </c>
      <c r="B63" s="447">
        <v>43556</v>
      </c>
      <c r="C63" s="487" t="e">
        <v>#N/A</v>
      </c>
      <c r="D63" s="136">
        <v>3.0247839999999999</v>
      </c>
      <c r="E63" s="486">
        <f t="shared" si="6"/>
        <v>3.2158569970416671</v>
      </c>
      <c r="F63" s="486">
        <v>3.0247839999999999</v>
      </c>
      <c r="G63" s="138"/>
    </row>
    <row r="64" spans="1:7" x14ac:dyDescent="0.25">
      <c r="A64" s="147">
        <f t="shared" si="3"/>
        <v>2019</v>
      </c>
      <c r="B64" s="447">
        <v>43586</v>
      </c>
      <c r="C64" s="487" t="e">
        <v>#N/A</v>
      </c>
      <c r="D64" s="136">
        <v>2.8221759999999998</v>
      </c>
      <c r="E64" s="486">
        <f t="shared" si="6"/>
        <v>3.2158569970416671</v>
      </c>
      <c r="F64" s="486">
        <v>2.8221759999999998</v>
      </c>
      <c r="G64" s="138"/>
    </row>
    <row r="65" spans="1:7" x14ac:dyDescent="0.25">
      <c r="A65" s="147">
        <f t="shared" si="3"/>
        <v>2019</v>
      </c>
      <c r="B65" s="447">
        <v>43617</v>
      </c>
      <c r="C65" s="487" t="e">
        <v>#N/A</v>
      </c>
      <c r="D65" s="136">
        <v>2.8889490000000002</v>
      </c>
      <c r="E65" s="486">
        <f t="shared" si="6"/>
        <v>3.2158569970416671</v>
      </c>
      <c r="F65" s="486">
        <v>2.8889490000000002</v>
      </c>
      <c r="G65" s="138"/>
    </row>
    <row r="66" spans="1:7" x14ac:dyDescent="0.25">
      <c r="A66" s="147">
        <f t="shared" si="3"/>
        <v>2019</v>
      </c>
      <c r="B66" s="447">
        <v>43647</v>
      </c>
      <c r="C66" s="487" t="e">
        <v>#N/A</v>
      </c>
      <c r="D66" s="136">
        <v>2.9862609999999998</v>
      </c>
      <c r="E66" s="486">
        <f t="shared" si="6"/>
        <v>3.2158569970416671</v>
      </c>
      <c r="F66" s="486">
        <v>2.9862609999999998</v>
      </c>
      <c r="G66" s="138"/>
    </row>
    <row r="67" spans="1:7" x14ac:dyDescent="0.25">
      <c r="A67" s="147">
        <f t="shared" si="3"/>
        <v>2019</v>
      </c>
      <c r="B67" s="447">
        <v>43678</v>
      </c>
      <c r="C67" s="487" t="e">
        <v>#N/A</v>
      </c>
      <c r="D67" s="136">
        <v>3.033595</v>
      </c>
      <c r="E67" s="486">
        <f t="shared" si="6"/>
        <v>3.2158569970416671</v>
      </c>
      <c r="F67" s="486">
        <v>3.033595</v>
      </c>
      <c r="G67" s="138"/>
    </row>
    <row r="68" spans="1:7" x14ac:dyDescent="0.25">
      <c r="A68" s="147">
        <f t="shared" si="3"/>
        <v>2019</v>
      </c>
      <c r="B68" s="447">
        <v>43709</v>
      </c>
      <c r="C68" s="487" t="e">
        <v>#N/A</v>
      </c>
      <c r="D68" s="136">
        <v>3.194175</v>
      </c>
      <c r="E68" s="486">
        <f t="shared" si="6"/>
        <v>3.2158569970416671</v>
      </c>
      <c r="F68" s="486">
        <v>3.194175</v>
      </c>
      <c r="G68" s="138"/>
    </row>
    <row r="69" spans="1:7" x14ac:dyDescent="0.25">
      <c r="A69" s="147">
        <f t="shared" si="3"/>
        <v>2019</v>
      </c>
      <c r="B69" s="447">
        <v>43739</v>
      </c>
      <c r="C69" s="487" t="e">
        <v>#N/A</v>
      </c>
      <c r="D69" s="136">
        <v>3.2765599999999999</v>
      </c>
      <c r="E69" s="486">
        <f t="shared" si="6"/>
        <v>3.2158569970416671</v>
      </c>
      <c r="F69" s="486">
        <v>3.2765599999999999</v>
      </c>
      <c r="G69" s="138"/>
    </row>
    <row r="70" spans="1:7" x14ac:dyDescent="0.25">
      <c r="A70" s="147">
        <f t="shared" si="3"/>
        <v>2019</v>
      </c>
      <c r="B70" s="447">
        <v>43770</v>
      </c>
      <c r="C70" s="487" t="e">
        <v>#N/A</v>
      </c>
      <c r="D70" s="136">
        <v>3.3786429999999998</v>
      </c>
      <c r="E70" s="486">
        <f t="shared" si="6"/>
        <v>3.2158569970416671</v>
      </c>
      <c r="F70" s="486">
        <v>3.3786429999999998</v>
      </c>
      <c r="G70" s="138"/>
    </row>
    <row r="71" spans="1:7" x14ac:dyDescent="0.25">
      <c r="A71" s="147">
        <f t="shared" si="3"/>
        <v>2019</v>
      </c>
      <c r="B71" s="447">
        <v>43800</v>
      </c>
      <c r="C71" s="487" t="e">
        <v>#N/A</v>
      </c>
      <c r="D71" s="136">
        <v>3.5509460000000002</v>
      </c>
      <c r="E71" s="486"/>
      <c r="F71" s="486">
        <v>3.5509460000000002</v>
      </c>
      <c r="G71" s="138"/>
    </row>
    <row r="72" spans="1:7" x14ac:dyDescent="0.25">
      <c r="A72" s="147">
        <f t="shared" si="3"/>
        <v>2020</v>
      </c>
      <c r="B72" s="447">
        <v>43831</v>
      </c>
      <c r="C72" s="487" t="e">
        <v>#N/A</v>
      </c>
      <c r="D72" s="136">
        <v>3.7171959999999999</v>
      </c>
      <c r="E72" s="486"/>
      <c r="F72" s="486">
        <v>3.7171959999999999</v>
      </c>
      <c r="G72" s="138"/>
    </row>
    <row r="73" spans="1:7" x14ac:dyDescent="0.25">
      <c r="A73" s="147">
        <f t="shared" si="3"/>
        <v>2020</v>
      </c>
      <c r="B73" s="447">
        <v>43862</v>
      </c>
      <c r="C73" s="487" t="e">
        <v>#N/A</v>
      </c>
      <c r="D73" s="136">
        <v>3.4767410000000001</v>
      </c>
      <c r="E73" s="486">
        <f t="shared" ref="E73:E82" si="7">AVERAGEIF($A$36:$A$97,A73,$F$36:$F$97)</f>
        <v>3.3366959166666668</v>
      </c>
      <c r="F73" s="486">
        <v>3.4767410000000001</v>
      </c>
      <c r="G73" s="138"/>
    </row>
    <row r="74" spans="1:7" x14ac:dyDescent="0.25">
      <c r="A74" s="147">
        <f t="shared" si="3"/>
        <v>2020</v>
      </c>
      <c r="B74" s="447">
        <v>43891</v>
      </c>
      <c r="C74" s="487" t="e">
        <v>#N/A</v>
      </c>
      <c r="D74" s="136">
        <v>3.4170419999999999</v>
      </c>
      <c r="E74" s="486">
        <f t="shared" si="7"/>
        <v>3.3366959166666668</v>
      </c>
      <c r="F74" s="486">
        <v>3.4170419999999999</v>
      </c>
      <c r="G74" s="138"/>
    </row>
    <row r="75" spans="1:7" x14ac:dyDescent="0.25">
      <c r="A75" s="147">
        <f t="shared" si="3"/>
        <v>2020</v>
      </c>
      <c r="B75" s="447">
        <v>43922</v>
      </c>
      <c r="C75" s="487" t="e">
        <v>#N/A</v>
      </c>
      <c r="D75" s="136">
        <v>3.1876479999999998</v>
      </c>
      <c r="E75" s="486">
        <f t="shared" si="7"/>
        <v>3.3366959166666668</v>
      </c>
      <c r="F75" s="486">
        <v>3.1876479999999998</v>
      </c>
      <c r="G75" s="138"/>
    </row>
    <row r="76" spans="1:7" x14ac:dyDescent="0.25">
      <c r="A76" s="147">
        <f t="shared" si="3"/>
        <v>2020</v>
      </c>
      <c r="B76" s="447">
        <v>43952</v>
      </c>
      <c r="C76" s="487" t="e">
        <v>#N/A</v>
      </c>
      <c r="D76" s="136">
        <v>3.037112</v>
      </c>
      <c r="E76" s="486">
        <f t="shared" si="7"/>
        <v>3.3366959166666668</v>
      </c>
      <c r="F76" s="486">
        <v>3.037112</v>
      </c>
      <c r="G76" s="138"/>
    </row>
    <row r="77" spans="1:7" x14ac:dyDescent="0.25">
      <c r="A77" s="147">
        <f t="shared" si="3"/>
        <v>2020</v>
      </c>
      <c r="B77" s="447">
        <v>43983</v>
      </c>
      <c r="C77" s="487" t="e">
        <v>#N/A</v>
      </c>
      <c r="D77" s="136">
        <v>3.1430470000000001</v>
      </c>
      <c r="E77" s="486">
        <f t="shared" si="7"/>
        <v>3.3366959166666668</v>
      </c>
      <c r="F77" s="486">
        <v>3.1430470000000001</v>
      </c>
      <c r="G77" s="138"/>
    </row>
    <row r="78" spans="1:7" x14ac:dyDescent="0.25">
      <c r="A78" s="147">
        <f t="shared" si="3"/>
        <v>2020</v>
      </c>
      <c r="B78" s="447">
        <v>44013</v>
      </c>
      <c r="C78" s="487" t="e">
        <v>#N/A</v>
      </c>
      <c r="D78" s="136">
        <v>3.2144699999999999</v>
      </c>
      <c r="E78" s="486">
        <f t="shared" si="7"/>
        <v>3.3366959166666668</v>
      </c>
      <c r="F78" s="486">
        <v>3.2144699999999999</v>
      </c>
      <c r="G78" s="138"/>
    </row>
    <row r="79" spans="1:7" x14ac:dyDescent="0.25">
      <c r="A79" s="147">
        <f t="shared" si="3"/>
        <v>2020</v>
      </c>
      <c r="B79" s="447">
        <v>44044</v>
      </c>
      <c r="C79" s="487" t="e">
        <v>#N/A</v>
      </c>
      <c r="D79" s="136">
        <v>3.1751369999999999</v>
      </c>
      <c r="E79" s="486">
        <f t="shared" si="7"/>
        <v>3.3366959166666668</v>
      </c>
      <c r="F79" s="486">
        <v>3.1751369999999999</v>
      </c>
      <c r="G79" s="138"/>
    </row>
    <row r="80" spans="1:7" x14ac:dyDescent="0.25">
      <c r="A80" s="147">
        <f t="shared" si="3"/>
        <v>2020</v>
      </c>
      <c r="B80" s="447">
        <v>44075</v>
      </c>
      <c r="C80" s="487" t="e">
        <v>#N/A</v>
      </c>
      <c r="D80" s="136">
        <v>3.281555</v>
      </c>
      <c r="E80" s="486">
        <f t="shared" si="7"/>
        <v>3.3366959166666668</v>
      </c>
      <c r="F80" s="486">
        <v>3.281555</v>
      </c>
      <c r="G80" s="138"/>
    </row>
    <row r="81" spans="1:7" x14ac:dyDescent="0.25">
      <c r="A81" s="147">
        <f t="shared" si="3"/>
        <v>2020</v>
      </c>
      <c r="B81" s="447">
        <v>44105</v>
      </c>
      <c r="C81" s="487" t="e">
        <v>#N/A</v>
      </c>
      <c r="D81" s="136">
        <v>3.336722</v>
      </c>
      <c r="E81" s="486">
        <f t="shared" si="7"/>
        <v>3.3366959166666668</v>
      </c>
      <c r="F81" s="486">
        <v>3.336722</v>
      </c>
      <c r="G81" s="138"/>
    </row>
    <row r="82" spans="1:7" x14ac:dyDescent="0.25">
      <c r="A82" s="147">
        <f t="shared" si="3"/>
        <v>2020</v>
      </c>
      <c r="B82" s="447">
        <v>44136</v>
      </c>
      <c r="C82" s="487" t="e">
        <v>#N/A</v>
      </c>
      <c r="D82" s="136">
        <v>3.4456159999999998</v>
      </c>
      <c r="E82" s="486">
        <f t="shared" si="7"/>
        <v>3.3366959166666668</v>
      </c>
      <c r="F82" s="486">
        <v>3.4456159999999998</v>
      </c>
      <c r="G82" s="138"/>
    </row>
    <row r="83" spans="1:7" x14ac:dyDescent="0.25">
      <c r="A83" s="147">
        <f t="shared" si="3"/>
        <v>2020</v>
      </c>
      <c r="B83" s="447">
        <v>44166</v>
      </c>
      <c r="C83" s="487" t="e">
        <v>#N/A</v>
      </c>
      <c r="D83" s="136">
        <v>3.6080649999999999</v>
      </c>
      <c r="E83" s="486"/>
      <c r="F83" s="486">
        <v>3.6080649999999999</v>
      </c>
      <c r="G83" s="138"/>
    </row>
    <row r="84" spans="1:7" x14ac:dyDescent="0.25">
      <c r="B84" s="134"/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A89" s="5"/>
      <c r="B89" s="5" t="s">
        <v>0</v>
      </c>
      <c r="D89" s="140"/>
      <c r="F89" s="140"/>
      <c r="G89" s="138"/>
    </row>
    <row r="90" spans="1:7" x14ac:dyDescent="0.25">
      <c r="A90">
        <v>2.5</v>
      </c>
      <c r="B90" s="6">
        <v>-0.25</v>
      </c>
      <c r="D90" s="140"/>
      <c r="F90" s="140"/>
      <c r="G90" s="138"/>
    </row>
    <row r="91" spans="1:7" x14ac:dyDescent="0.25">
      <c r="A91">
        <v>2.5</v>
      </c>
      <c r="B91" s="6">
        <v>0.5</v>
      </c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5.7109375" style="171" customWidth="1"/>
    <col min="18" max="24" width="9.140625" style="171"/>
    <col min="25" max="25" width="27" style="171" customWidth="1"/>
    <col min="26" max="16384" width="9.140625" style="171"/>
  </cols>
  <sheetData>
    <row r="2" spans="1:25" ht="15.75" x14ac:dyDescent="0.25">
      <c r="A2" s="44" t="s">
        <v>549</v>
      </c>
      <c r="N2" s="382"/>
    </row>
    <row r="3" spans="1:25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25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  <c r="Y4" s="173"/>
    </row>
    <row r="5" spans="1:25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369</v>
      </c>
      <c r="R5" s="181"/>
      <c r="Y5" s="174"/>
    </row>
    <row r="6" spans="1:25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301" t="s">
        <v>371</v>
      </c>
      <c r="R6" s="302" t="s">
        <v>370</v>
      </c>
      <c r="Y6" s="174"/>
    </row>
    <row r="7" spans="1:25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303" t="s">
        <v>255</v>
      </c>
      <c r="R7" s="304" t="s">
        <v>372</v>
      </c>
      <c r="Y7" s="174"/>
    </row>
    <row r="8" spans="1:25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303" t="s">
        <v>253</v>
      </c>
      <c r="R8" s="304" t="s">
        <v>373</v>
      </c>
      <c r="Y8" s="174"/>
    </row>
    <row r="9" spans="1:25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305" t="s">
        <v>254</v>
      </c>
      <c r="R9" s="306" t="s">
        <v>374</v>
      </c>
      <c r="Y9" s="174"/>
    </row>
    <row r="10" spans="1:25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Y10" s="174"/>
    </row>
    <row r="11" spans="1:25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Y11" s="174"/>
    </row>
    <row r="12" spans="1:25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Y12" s="174"/>
    </row>
    <row r="13" spans="1:25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Y13" s="174"/>
    </row>
    <row r="14" spans="1:25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Y14" s="174"/>
    </row>
    <row r="15" spans="1:25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Y15" s="174"/>
    </row>
    <row r="16" spans="1:25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Y16" s="174"/>
    </row>
    <row r="17" spans="1:25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Y17" s="174"/>
    </row>
    <row r="18" spans="1:25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Y18" s="174"/>
    </row>
    <row r="19" spans="1:25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Y19" s="174"/>
    </row>
    <row r="20" spans="1:25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Y20" s="175"/>
    </row>
    <row r="21" spans="1:25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Y21" s="174"/>
    </row>
    <row r="22" spans="1:25" x14ac:dyDescent="0.25">
      <c r="Y22" s="174"/>
    </row>
    <row r="23" spans="1:25" x14ac:dyDescent="0.25">
      <c r="Y23" s="174"/>
    </row>
    <row r="24" spans="1:25" x14ac:dyDescent="0.25">
      <c r="Y24" s="174"/>
    </row>
    <row r="25" spans="1:25" x14ac:dyDescent="0.25">
      <c r="B25" s="171" t="s">
        <v>12</v>
      </c>
      <c r="C25" s="171">
        <v>2000</v>
      </c>
      <c r="D25" s="171">
        <v>2001</v>
      </c>
      <c r="E25" s="171">
        <v>2002</v>
      </c>
      <c r="F25" s="171">
        <v>2003</v>
      </c>
      <c r="G25" s="171">
        <v>2004</v>
      </c>
      <c r="H25" s="171">
        <v>2005</v>
      </c>
      <c r="I25" s="171">
        <v>2006</v>
      </c>
      <c r="J25" s="171">
        <v>2007</v>
      </c>
      <c r="K25" s="171">
        <v>2008</v>
      </c>
      <c r="L25" s="171">
        <v>2009</v>
      </c>
      <c r="M25" s="171">
        <v>2010</v>
      </c>
      <c r="N25" s="171">
        <v>2011</v>
      </c>
      <c r="O25" s="171">
        <v>2012</v>
      </c>
      <c r="P25" s="171">
        <v>2013</v>
      </c>
      <c r="Q25" s="171">
        <v>2014</v>
      </c>
      <c r="R25" s="171">
        <v>2015</v>
      </c>
      <c r="S25" s="171">
        <v>2016</v>
      </c>
      <c r="T25" s="171">
        <v>2017</v>
      </c>
      <c r="U25" s="171">
        <v>2018</v>
      </c>
      <c r="V25" s="171">
        <v>2019</v>
      </c>
      <c r="W25" s="171">
        <v>2020</v>
      </c>
      <c r="Y25" s="174"/>
    </row>
    <row r="26" spans="1:25" x14ac:dyDescent="0.25">
      <c r="A26" s="193"/>
      <c r="B26" s="346" t="s">
        <v>371</v>
      </c>
      <c r="C26" s="347">
        <v>0.10768759562999999</v>
      </c>
      <c r="D26" s="347">
        <v>0.11430879452000001</v>
      </c>
      <c r="E26" s="347">
        <v>9.0456027396999997E-2</v>
      </c>
      <c r="F26" s="347">
        <v>0.13054520548000001</v>
      </c>
      <c r="G26" s="347">
        <v>0.18103860383000001</v>
      </c>
      <c r="H26" s="347">
        <v>0.19568473973</v>
      </c>
      <c r="I26" s="347">
        <v>0.18233403288</v>
      </c>
      <c r="J26" s="347">
        <v>0.13933212603</v>
      </c>
      <c r="K26" s="347">
        <v>0.13245945081999999</v>
      </c>
      <c r="L26" s="347">
        <v>6.2311679452000002E-2</v>
      </c>
      <c r="M26" s="347">
        <v>1.1957284932E-2</v>
      </c>
      <c r="N26" s="347">
        <v>-1.4400742466E-2</v>
      </c>
      <c r="O26" s="347">
        <v>-5.4726745902000003E-2</v>
      </c>
      <c r="P26" s="347">
        <v>-0.17501223288000001</v>
      </c>
      <c r="Q26" s="347">
        <v>-0.31520172055000001</v>
      </c>
      <c r="R26" s="347">
        <v>-0.49121172329000001</v>
      </c>
      <c r="S26" s="347">
        <v>-0.65689627321999999</v>
      </c>
      <c r="T26" s="347">
        <v>-0.75761514794999996</v>
      </c>
      <c r="U26" s="347">
        <v>-0.81755601369999997</v>
      </c>
      <c r="V26" s="347">
        <v>-0.86207355150999998</v>
      </c>
      <c r="W26" s="347">
        <v>-1.009144077</v>
      </c>
      <c r="Y26" s="174"/>
    </row>
    <row r="27" spans="1:25" x14ac:dyDescent="0.25">
      <c r="A27" s="193"/>
      <c r="B27" s="193" t="s">
        <v>255</v>
      </c>
      <c r="C27" s="172">
        <v>2.0838797813999999E-2</v>
      </c>
      <c r="D27" s="172">
        <v>4.3315068492999998E-3</v>
      </c>
      <c r="E27" s="172">
        <v>0</v>
      </c>
      <c r="F27" s="172">
        <v>2.5205479452000001E-4</v>
      </c>
      <c r="G27" s="172">
        <v>4.0382786885000002E-4</v>
      </c>
      <c r="H27" s="172">
        <v>6.3250958904E-4</v>
      </c>
      <c r="I27" s="172">
        <v>4.1865753424999999E-4</v>
      </c>
      <c r="J27" s="172">
        <v>3.2271780822000002E-4</v>
      </c>
      <c r="K27" s="172">
        <v>3.3015027321999998E-4</v>
      </c>
      <c r="L27" s="172">
        <v>3.5024383561999998E-4</v>
      </c>
      <c r="M27" s="172">
        <v>3.6958904110000001E-4</v>
      </c>
      <c r="N27" s="172">
        <v>3.2556164384000001E-4</v>
      </c>
      <c r="O27" s="172">
        <v>3.1379781420999998E-4</v>
      </c>
      <c r="P27" s="172">
        <v>3.3655616438000002E-4</v>
      </c>
      <c r="Q27" s="172">
        <v>-3.7509539725999998E-2</v>
      </c>
      <c r="R27" s="172">
        <v>-6.4610758904000004E-2</v>
      </c>
      <c r="S27" s="172">
        <v>-9.4826969945000006E-2</v>
      </c>
      <c r="T27" s="172">
        <v>-0.17759363013999999</v>
      </c>
      <c r="U27" s="172">
        <v>-0.25538894521</v>
      </c>
      <c r="V27" s="172">
        <v>-0.32146986</v>
      </c>
      <c r="W27" s="172">
        <v>-0.37656523579000001</v>
      </c>
      <c r="Y27" s="174"/>
    </row>
    <row r="28" spans="1:25" x14ac:dyDescent="0.25">
      <c r="A28" s="193"/>
      <c r="B28" s="193" t="s">
        <v>253</v>
      </c>
      <c r="C28" s="172">
        <v>1.1940819671999999E-2</v>
      </c>
      <c r="D28" s="172">
        <v>4.3356958904000001E-2</v>
      </c>
      <c r="E28" s="172">
        <v>2.5012443836000001E-2</v>
      </c>
      <c r="F28" s="172">
        <v>3.8761643835999997E-2</v>
      </c>
      <c r="G28" s="172">
        <v>3.8184125683000003E-2</v>
      </c>
      <c r="H28" s="172">
        <v>7.8523120547999994E-2</v>
      </c>
      <c r="I28" s="172">
        <v>9.3106786301E-2</v>
      </c>
      <c r="J28" s="172">
        <v>5.0729624658000003E-2</v>
      </c>
      <c r="K28" s="172">
        <v>5.3002699453999998E-2</v>
      </c>
      <c r="L28" s="172">
        <v>1.9929290411E-2</v>
      </c>
      <c r="M28" s="172">
        <v>8.9503780822000004E-3</v>
      </c>
      <c r="N28" s="172">
        <v>4.8418904110000003E-4</v>
      </c>
      <c r="O28" s="172">
        <v>-1.3420355191000001E-3</v>
      </c>
      <c r="P28" s="172">
        <v>-8.9106547944999993E-3</v>
      </c>
      <c r="Q28" s="172">
        <v>-5.6081345205000001E-2</v>
      </c>
      <c r="R28" s="172">
        <v>-8.3071287670999999E-2</v>
      </c>
      <c r="S28" s="172">
        <v>-9.1469770492000002E-2</v>
      </c>
      <c r="T28" s="172">
        <v>-0.10744479726</v>
      </c>
      <c r="U28" s="172">
        <v>-0.15406365753000001</v>
      </c>
      <c r="V28" s="172">
        <v>-0.24192427178000001</v>
      </c>
      <c r="W28" s="172">
        <v>-0.28665837678</v>
      </c>
      <c r="Y28" s="176"/>
    </row>
    <row r="29" spans="1:25" x14ac:dyDescent="0.25">
      <c r="A29" s="193"/>
      <c r="B29" s="193" t="s">
        <v>254</v>
      </c>
      <c r="C29" s="172">
        <v>3.7838306011000002E-2</v>
      </c>
      <c r="D29" s="172">
        <v>4.2933783561999998E-2</v>
      </c>
      <c r="E29" s="172">
        <v>1.5747345204999999E-2</v>
      </c>
      <c r="F29" s="172">
        <v>4.3139224657999999E-2</v>
      </c>
      <c r="G29" s="172">
        <v>4.0103338798000002E-2</v>
      </c>
      <c r="H29" s="172">
        <v>4.0064265752999997E-2</v>
      </c>
      <c r="I29" s="172">
        <v>1.5807350684999999E-2</v>
      </c>
      <c r="J29" s="172">
        <v>1.5858863014E-2</v>
      </c>
      <c r="K29" s="172">
        <v>-1.2047642076999999E-2</v>
      </c>
      <c r="L29" s="172">
        <v>-2.748810137E-2</v>
      </c>
      <c r="M29" s="172">
        <v>-6.2860712329000003E-3</v>
      </c>
      <c r="N29" s="172">
        <v>-5.2482468492999999E-2</v>
      </c>
      <c r="O29" s="172">
        <v>-8.8676931693999997E-2</v>
      </c>
      <c r="P29" s="172">
        <v>-0.1031292137</v>
      </c>
      <c r="Q29" s="172">
        <v>-0.15163423562</v>
      </c>
      <c r="R29" s="172">
        <v>-0.17159679725999999</v>
      </c>
      <c r="S29" s="172">
        <v>-0.18785296721</v>
      </c>
      <c r="T29" s="172">
        <v>-0.16575221370000001</v>
      </c>
      <c r="U29" s="172">
        <v>-0.18021415616</v>
      </c>
      <c r="V29" s="172">
        <v>-0.26345672465999997</v>
      </c>
      <c r="W29" s="172">
        <v>-0.30757588223999999</v>
      </c>
      <c r="Y29" s="176"/>
    </row>
    <row r="30" spans="1:25" x14ac:dyDescent="0.25">
      <c r="B30" s="348" t="s">
        <v>375</v>
      </c>
      <c r="C30" s="349">
        <f t="shared" ref="C30" si="0">+SUM(C26:C29)</f>
        <v>0.17830551912699999</v>
      </c>
      <c r="D30" s="349">
        <f t="shared" ref="D30" si="1">+SUM(D26:D29)</f>
        <v>0.20493104383530003</v>
      </c>
      <c r="E30" s="349">
        <f t="shared" ref="E30" si="2">+SUM(E26:E29)</f>
        <v>0.13121581643800001</v>
      </c>
      <c r="F30" s="349">
        <f t="shared" ref="F30" si="3">+SUM(F26:F29)</f>
        <v>0.21269812876852001</v>
      </c>
      <c r="G30" s="349">
        <f t="shared" ref="G30" si="4">+SUM(G26:G29)</f>
        <v>0.25972989617984998</v>
      </c>
      <c r="H30" s="349">
        <f t="shared" ref="H30" si="5">+SUM(H26:H29)</f>
        <v>0.31490463562003995</v>
      </c>
      <c r="I30" s="349">
        <f t="shared" ref="I30" si="6">+SUM(I26:I29)</f>
        <v>0.29166682740025002</v>
      </c>
      <c r="J30" s="349">
        <f t="shared" ref="J30" si="7">+SUM(J26:J29)</f>
        <v>0.20624333151021998</v>
      </c>
      <c r="K30" s="349">
        <f t="shared" ref="K30" si="8">+SUM(K26:K29)</f>
        <v>0.17374465847022</v>
      </c>
      <c r="L30" s="349">
        <f t="shared" ref="L30" si="9">+SUM(L26:L29)</f>
        <v>5.5103112328620002E-2</v>
      </c>
      <c r="M30" s="349">
        <f t="shared" ref="M30" si="10">+SUM(M26:M29)</f>
        <v>1.49911808224E-2</v>
      </c>
      <c r="N30" s="349">
        <f t="shared" ref="N30" si="11">+SUM(N26:N29)</f>
        <v>-6.6073460274059997E-2</v>
      </c>
      <c r="O30" s="349">
        <f t="shared" ref="O30" si="12">+SUM(O26:O29)</f>
        <v>-0.14443191530089</v>
      </c>
      <c r="P30" s="349">
        <f t="shared" ref="P30" si="13">+SUM(P26:P29)</f>
        <v>-0.28671554521011999</v>
      </c>
      <c r="Q30" s="349">
        <f t="shared" ref="Q30" si="14">+SUM(Q26:Q29)</f>
        <v>-0.56042684110100005</v>
      </c>
      <c r="R30" s="349">
        <f>+SUM(R26:R29)</f>
        <v>-0.81049056712500001</v>
      </c>
      <c r="S30" s="349">
        <f t="shared" ref="S30:V30" si="15">+SUM(S26:S29)</f>
        <v>-1.0310459808670001</v>
      </c>
      <c r="T30" s="349">
        <f t="shared" si="15"/>
        <v>-1.20840578905</v>
      </c>
      <c r="U30" s="349">
        <f t="shared" si="15"/>
        <v>-1.4072227725999999</v>
      </c>
      <c r="V30" s="349">
        <f t="shared" si="15"/>
        <v>-1.6889244079500001</v>
      </c>
      <c r="W30" s="349">
        <f t="shared" ref="W30" si="16">+SUM(W26:W29)</f>
        <v>-1.9799435718099998</v>
      </c>
      <c r="Y30" s="177"/>
    </row>
    <row r="31" spans="1:25" x14ac:dyDescent="0.25">
      <c r="Y31" s="174"/>
    </row>
    <row r="32" spans="1:25" x14ac:dyDescent="0.25">
      <c r="B32" s="367" t="s">
        <v>551</v>
      </c>
    </row>
    <row r="42" spans="2:3" x14ac:dyDescent="0.25">
      <c r="B42" s="5"/>
      <c r="C42" s="5" t="s">
        <v>368</v>
      </c>
    </row>
    <row r="43" spans="2:3" x14ac:dyDescent="0.25">
      <c r="B43">
        <v>19.5</v>
      </c>
      <c r="C43" s="6">
        <v>0</v>
      </c>
    </row>
    <row r="44" spans="2:3" x14ac:dyDescent="0.25">
      <c r="B44">
        <v>19.5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7"/>
    </row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519</v>
      </c>
      <c r="Q6" s="246" t="s">
        <v>518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194" t="s">
        <v>582</v>
      </c>
      <c r="D27" s="194"/>
      <c r="E27" s="1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26.88</v>
      </c>
      <c r="C29" s="43">
        <f>+MIN($B$29,$B$41,$B$53,$B$65,$B$77)</f>
        <v>26.88</v>
      </c>
      <c r="D29" s="43">
        <f>+MAX($B$29,$B$41,$B$53,$B$65,$B$77)</f>
        <v>74.698999999999998</v>
      </c>
      <c r="E29" s="17">
        <f t="shared" ref="E29:E92" si="0">D29-C29</f>
        <v>47.819000000000003</v>
      </c>
      <c r="G29" s="43"/>
      <c r="H29" s="17"/>
    </row>
    <row r="30" spans="1:11" x14ac:dyDescent="0.2">
      <c r="A30" s="1">
        <v>41671</v>
      </c>
      <c r="B30" s="12">
        <v>23.622</v>
      </c>
      <c r="C30" s="43">
        <f>+MIN($B$30,$B$42,$B$54,$B$66,$B$78)</f>
        <v>23.622</v>
      </c>
      <c r="D30" s="43">
        <f>+MAX($B$30,$B$42,$B$54,$B$66,$B$78)</f>
        <v>61.234999999999999</v>
      </c>
      <c r="E30" s="17">
        <f t="shared" si="0"/>
        <v>37.613</v>
      </c>
      <c r="G30" s="43"/>
      <c r="H30" s="17"/>
    </row>
    <row r="31" spans="1:11" x14ac:dyDescent="0.2">
      <c r="A31" s="1">
        <v>41699</v>
      </c>
      <c r="B31" s="12">
        <v>24.407</v>
      </c>
      <c r="C31" s="43">
        <f>+MIN($B$31,$B$43,$B$55,$B$67,$B$79)</f>
        <v>24.407</v>
      </c>
      <c r="D31" s="43">
        <f>+MAX($B$31,$B$43,$B$55,$B$67,$B$79)</f>
        <v>61.761000000000003</v>
      </c>
      <c r="E31" s="17">
        <f t="shared" si="0"/>
        <v>37.353999999999999</v>
      </c>
      <c r="G31" s="43"/>
      <c r="H31" s="17"/>
    </row>
    <row r="32" spans="1:11" x14ac:dyDescent="0.2">
      <c r="A32" s="1">
        <v>41730</v>
      </c>
      <c r="B32" s="12">
        <v>30.382000000000001</v>
      </c>
      <c r="C32" s="43">
        <f>+MIN($B$32,$B$44,$B$56,$B$68,$B$80)</f>
        <v>30.382000000000001</v>
      </c>
      <c r="D32" s="43">
        <f>+MAX($B$32,$B$44,$B$56,$B$68,$B$80)</f>
        <v>68.766000000000005</v>
      </c>
      <c r="E32" s="17">
        <f t="shared" si="0"/>
        <v>38.384</v>
      </c>
      <c r="G32" s="43"/>
      <c r="H32" s="17"/>
    </row>
    <row r="33" spans="1:8" x14ac:dyDescent="0.2">
      <c r="A33" s="1">
        <v>41760</v>
      </c>
      <c r="B33" s="12">
        <v>41.997</v>
      </c>
      <c r="C33" s="43">
        <f>+MIN($B$33,$B$45,$B$57,$B$69,$B$81)</f>
        <v>41.997</v>
      </c>
      <c r="D33" s="43">
        <f>+MAX($B$33,$B$45,$B$57,$B$69,$B$81)</f>
        <v>71.649000000000001</v>
      </c>
      <c r="E33" s="17">
        <f t="shared" si="0"/>
        <v>29.652000000000001</v>
      </c>
      <c r="G33" s="43"/>
      <c r="H33" s="17"/>
    </row>
    <row r="34" spans="1:8" x14ac:dyDescent="0.2">
      <c r="A34" s="1">
        <v>41791</v>
      </c>
      <c r="B34" s="12">
        <v>52.515000000000001</v>
      </c>
      <c r="C34" s="43">
        <f>+MIN($B$34,$B$46,$B$58,$B$70,$B$82)</f>
        <v>52.515000000000001</v>
      </c>
      <c r="D34" s="43">
        <f>+MAX($B$34,$B$46,$B$58,$B$70,$B$82)</f>
        <v>79.819999999999993</v>
      </c>
      <c r="E34" s="17">
        <f t="shared" si="0"/>
        <v>27.304999999999993</v>
      </c>
      <c r="G34" s="43"/>
      <c r="H34" s="17"/>
    </row>
    <row r="35" spans="1:8" x14ac:dyDescent="0.2">
      <c r="A35" s="1">
        <v>41821</v>
      </c>
      <c r="B35" s="12">
        <v>62.774999999999999</v>
      </c>
      <c r="C35" s="43">
        <f>+MIN($B$35,$B$47,$B$59,$B$71,$B$83)</f>
        <v>60.075000000000003</v>
      </c>
      <c r="D35" s="43">
        <f>+MAX($B$35,$B$47,$B$59,$B$71,$B$83)</f>
        <v>85.808000000000007</v>
      </c>
      <c r="E35" s="17">
        <f t="shared" si="0"/>
        <v>25.733000000000004</v>
      </c>
      <c r="G35" s="43"/>
      <c r="H35" s="17"/>
    </row>
    <row r="36" spans="1:8" x14ac:dyDescent="0.2">
      <c r="A36" s="1">
        <v>41852</v>
      </c>
      <c r="B36" s="12">
        <v>71.921999999999997</v>
      </c>
      <c r="C36" s="43">
        <f>+MIN($B$36,$B$48,$B$60,$B$72,$B$84)</f>
        <v>66.531999999999996</v>
      </c>
      <c r="D36" s="43">
        <f>+MAX($B$36,$B$48,$B$60,$B$72,$B$84)</f>
        <v>94.159000000000006</v>
      </c>
      <c r="E36" s="17">
        <f t="shared" si="0"/>
        <v>27.62700000000001</v>
      </c>
      <c r="G36" s="43"/>
      <c r="H36" s="17"/>
    </row>
    <row r="37" spans="1:8" x14ac:dyDescent="0.2">
      <c r="A37" s="1">
        <v>41883</v>
      </c>
      <c r="B37" s="12">
        <v>76.191000000000003</v>
      </c>
      <c r="C37" s="43">
        <f>+MIN($B$37,$B$49,$B$61,$B$73,$B$85)</f>
        <v>71.391000000000005</v>
      </c>
      <c r="D37" s="43">
        <f>+MAX($B$37,$B$49,$B$61,$B$73,$B$85)</f>
        <v>98.974999999999994</v>
      </c>
      <c r="E37" s="17">
        <f t="shared" si="0"/>
        <v>27.583999999999989</v>
      </c>
      <c r="G37" s="43"/>
      <c r="H37" s="17"/>
    </row>
    <row r="38" spans="1:8" x14ac:dyDescent="0.2">
      <c r="A38" s="1">
        <v>41913</v>
      </c>
      <c r="B38" s="12">
        <v>76.733999999999995</v>
      </c>
      <c r="C38" s="43">
        <f>+MIN($B$38,$B$50,$B$62,$B$74,$B$86)</f>
        <v>72.944000000000003</v>
      </c>
      <c r="D38" s="43">
        <f>+MAX($B$38,$B$50,$B$62,$B$74,$B$86)</f>
        <v>99.213999999999999</v>
      </c>
      <c r="E38" s="17">
        <f t="shared" si="0"/>
        <v>26.269999999999996</v>
      </c>
      <c r="G38" s="43"/>
      <c r="H38" s="17"/>
    </row>
    <row r="39" spans="1:8" x14ac:dyDescent="0.2">
      <c r="A39" s="1">
        <v>41944</v>
      </c>
      <c r="B39" s="12">
        <v>75.091999999999999</v>
      </c>
      <c r="C39" s="43">
        <f>+MIN($B$39,$B$51,$B$63,$B$75,$B$87)</f>
        <v>69.936000000000007</v>
      </c>
      <c r="D39" s="43">
        <f>+MAX($B$39,$B$51,$B$63,$B$75,$B$87)</f>
        <v>99.777000000000001</v>
      </c>
      <c r="E39" s="17">
        <f t="shared" si="0"/>
        <v>29.840999999999994</v>
      </c>
      <c r="G39" s="43"/>
      <c r="H39" s="17"/>
    </row>
    <row r="40" spans="1:8" x14ac:dyDescent="0.2">
      <c r="A40" s="1">
        <v>41974</v>
      </c>
      <c r="B40" s="12">
        <v>72.296999999999997</v>
      </c>
      <c r="C40" s="43">
        <f>+MIN($B$40,$B$52,$B$64,$B$76,$B$88)</f>
        <v>62.183</v>
      </c>
      <c r="D40" s="43">
        <f>+MAX($B$40,$B$52,$B$64,$B$76,$B$88)</f>
        <v>91.379000000000005</v>
      </c>
      <c r="E40" s="17">
        <f t="shared" si="0"/>
        <v>29.196000000000005</v>
      </c>
      <c r="G40" s="43"/>
      <c r="H40" s="17"/>
    </row>
    <row r="41" spans="1:8" x14ac:dyDescent="0.2">
      <c r="A41" s="1">
        <v>42005</v>
      </c>
      <c r="B41" s="12">
        <v>62.917999999999999</v>
      </c>
      <c r="C41" s="43">
        <f>+MIN($B$29,$B$41,$B$53,$B$65,$B$77)</f>
        <v>26.88</v>
      </c>
      <c r="D41" s="43">
        <f>+MAX($B$29,$B$41,$B$53,$B$65,$B$77)</f>
        <v>74.698999999999998</v>
      </c>
      <c r="E41" s="17">
        <f t="shared" si="0"/>
        <v>47.819000000000003</v>
      </c>
      <c r="G41" s="43"/>
      <c r="H41" s="17"/>
    </row>
    <row r="42" spans="1:8" x14ac:dyDescent="0.2">
      <c r="A42" s="1">
        <v>42036</v>
      </c>
      <c r="B42" s="12">
        <v>50.23</v>
      </c>
      <c r="C42" s="43">
        <f>+MIN($B$30,$B$42,$B$54,$B$66,$B$78)</f>
        <v>23.622</v>
      </c>
      <c r="D42" s="43">
        <f>+MAX($B$30,$B$42,$B$54,$B$66,$B$78)</f>
        <v>61.234999999999999</v>
      </c>
      <c r="E42" s="17">
        <f t="shared" si="0"/>
        <v>37.613</v>
      </c>
      <c r="G42" s="43"/>
      <c r="H42" s="17"/>
    </row>
    <row r="43" spans="1:8" x14ac:dyDescent="0.2">
      <c r="A43" s="1">
        <v>42064</v>
      </c>
      <c r="B43" s="12">
        <v>53.320999999999998</v>
      </c>
      <c r="C43" s="43">
        <f>+MIN($B$31,$B$43,$B$55,$B$67,$B$79)</f>
        <v>24.407</v>
      </c>
      <c r="D43" s="43">
        <f>+MAX($B$31,$B$43,$B$55,$B$67,$B$79)</f>
        <v>61.761000000000003</v>
      </c>
      <c r="E43" s="17">
        <f t="shared" si="0"/>
        <v>37.353999999999999</v>
      </c>
      <c r="G43" s="43"/>
      <c r="H43" s="17"/>
    </row>
    <row r="44" spans="1:8" x14ac:dyDescent="0.2">
      <c r="A44" s="1">
        <v>42095</v>
      </c>
      <c r="B44" s="12">
        <v>61.402000000000001</v>
      </c>
      <c r="C44" s="43">
        <f>+MIN($B$32,$B$44,$B$56,$B$68,$B$80)</f>
        <v>30.382000000000001</v>
      </c>
      <c r="D44" s="43">
        <f>+MAX($B$32,$B$44,$B$56,$B$68,$B$80)</f>
        <v>68.766000000000005</v>
      </c>
      <c r="E44" s="17">
        <f t="shared" si="0"/>
        <v>38.384</v>
      </c>
      <c r="G44" s="43"/>
      <c r="H44" s="17"/>
    </row>
    <row r="45" spans="1:8" x14ac:dyDescent="0.2">
      <c r="A45" s="1">
        <v>42125</v>
      </c>
      <c r="B45" s="12">
        <v>71.649000000000001</v>
      </c>
      <c r="C45" s="43">
        <f>+MIN($B$33,$B$45,$B$57,$B$69,$B$81)</f>
        <v>41.997</v>
      </c>
      <c r="D45" s="43">
        <f>+MAX($B$33,$B$45,$B$57,$B$69,$B$81)</f>
        <v>71.649000000000001</v>
      </c>
      <c r="E45" s="17">
        <f t="shared" si="0"/>
        <v>29.652000000000001</v>
      </c>
      <c r="G45" s="43"/>
      <c r="H45" s="17"/>
    </row>
    <row r="46" spans="1:8" x14ac:dyDescent="0.2">
      <c r="A46" s="1">
        <v>42156</v>
      </c>
      <c r="B46" s="12">
        <v>78.064999999999998</v>
      </c>
      <c r="C46" s="43">
        <f>+MIN($B$34,$B$46,$B$58,$B$70,$B$82)</f>
        <v>52.515000000000001</v>
      </c>
      <c r="D46" s="43">
        <f>+MAX($B$34,$B$46,$B$58,$B$70,$B$82)</f>
        <v>79.819999999999993</v>
      </c>
      <c r="E46" s="17">
        <f t="shared" si="0"/>
        <v>27.304999999999993</v>
      </c>
      <c r="G46" s="43"/>
      <c r="H46" s="17"/>
    </row>
    <row r="47" spans="1:8" x14ac:dyDescent="0.2">
      <c r="A47" s="1">
        <v>42186</v>
      </c>
      <c r="B47" s="12">
        <v>84.828000000000003</v>
      </c>
      <c r="C47" s="43">
        <f>+MIN($B$35,$B$47,$B$59,$B$71,$B$83)</f>
        <v>60.075000000000003</v>
      </c>
      <c r="D47" s="43">
        <f>+MAX($B$35,$B$47,$B$59,$B$71,$B$83)</f>
        <v>85.808000000000007</v>
      </c>
      <c r="E47" s="17">
        <f t="shared" si="0"/>
        <v>25.733000000000004</v>
      </c>
      <c r="G47" s="43"/>
      <c r="H47" s="17"/>
    </row>
    <row r="48" spans="1:8" x14ac:dyDescent="0.2">
      <c r="A48" s="1">
        <v>42217</v>
      </c>
      <c r="B48" s="12">
        <v>91.41</v>
      </c>
      <c r="C48" s="43">
        <f>+MIN($B$36,$B$48,$B$60,$B$72,$B$84)</f>
        <v>66.531999999999996</v>
      </c>
      <c r="D48" s="43">
        <f>+MAX($B$36,$B$48,$B$60,$B$72,$B$84)</f>
        <v>94.159000000000006</v>
      </c>
      <c r="E48" s="17">
        <f t="shared" si="0"/>
        <v>27.62700000000001</v>
      </c>
      <c r="G48" s="43"/>
      <c r="H48" s="17"/>
    </row>
    <row r="49" spans="1:8" x14ac:dyDescent="0.2">
      <c r="A49" s="1">
        <v>42248</v>
      </c>
      <c r="B49" s="12">
        <v>94.433999999999997</v>
      </c>
      <c r="C49" s="43">
        <f>+MIN($B$37,$B$49,$B$61,$B$73,$B$85)</f>
        <v>71.391000000000005</v>
      </c>
      <c r="D49" s="43">
        <f>+MAX($B$37,$B$49,$B$61,$B$73,$B$85)</f>
        <v>98.974999999999994</v>
      </c>
      <c r="E49" s="17">
        <f t="shared" si="0"/>
        <v>27.583999999999989</v>
      </c>
      <c r="G49" s="43"/>
      <c r="H49" s="17"/>
    </row>
    <row r="50" spans="1:8" x14ac:dyDescent="0.2">
      <c r="A50" s="1">
        <v>42278</v>
      </c>
      <c r="B50" s="12">
        <v>99.213999999999999</v>
      </c>
      <c r="C50" s="43">
        <f>+MIN($B$38,$B$50,$B$62,$B$74,$B$86)</f>
        <v>72.944000000000003</v>
      </c>
      <c r="D50" s="43">
        <f>+MAX($B$38,$B$50,$B$62,$B$74,$B$86)</f>
        <v>99.213999999999999</v>
      </c>
      <c r="E50" s="17">
        <f t="shared" si="0"/>
        <v>26.269999999999996</v>
      </c>
      <c r="G50" s="43"/>
      <c r="H50" s="17"/>
    </row>
    <row r="51" spans="1:8" x14ac:dyDescent="0.2">
      <c r="A51" s="1">
        <v>42309</v>
      </c>
      <c r="B51" s="12">
        <v>99.777000000000001</v>
      </c>
      <c r="C51" s="43">
        <f>+MIN($B$39,$B$51,$B$63,$B$75,$B$87)</f>
        <v>69.936000000000007</v>
      </c>
      <c r="D51" s="43">
        <f>+MAX($B$39,$B$51,$B$63,$B$75,$B$87)</f>
        <v>99.777000000000001</v>
      </c>
      <c r="E51" s="17">
        <f t="shared" si="0"/>
        <v>29.840999999999994</v>
      </c>
      <c r="G51" s="43"/>
      <c r="H51" s="17"/>
    </row>
    <row r="52" spans="1:8" x14ac:dyDescent="0.2">
      <c r="A52" s="1">
        <v>42339</v>
      </c>
      <c r="B52" s="12">
        <v>91.379000000000005</v>
      </c>
      <c r="C52" s="43">
        <f>+MIN($B$40,$B$52,$B$64,$B$76,$B$88)</f>
        <v>62.183</v>
      </c>
      <c r="D52" s="43">
        <f>+MAX($B$40,$B$52,$B$64,$B$76,$B$88)</f>
        <v>91.379000000000005</v>
      </c>
      <c r="E52" s="17">
        <f t="shared" si="0"/>
        <v>29.196000000000005</v>
      </c>
      <c r="G52" s="43"/>
      <c r="H52" s="17"/>
    </row>
    <row r="53" spans="1:8" x14ac:dyDescent="0.2">
      <c r="A53" s="1">
        <v>42370</v>
      </c>
      <c r="B53" s="12">
        <v>74.698999999999998</v>
      </c>
      <c r="C53" s="43">
        <f>+MIN($B$29,$B$41,$B$53,$B$65,$B$77)</f>
        <v>26.88</v>
      </c>
      <c r="D53" s="43">
        <f>+MAX($B$29,$B$41,$B$53,$B$65,$B$77)</f>
        <v>74.698999999999998</v>
      </c>
      <c r="E53" s="17">
        <f t="shared" si="0"/>
        <v>47.819000000000003</v>
      </c>
      <c r="G53" s="43"/>
      <c r="H53" s="17"/>
    </row>
    <row r="54" spans="1:8" x14ac:dyDescent="0.2">
      <c r="A54" s="1">
        <v>42401</v>
      </c>
      <c r="B54" s="12">
        <v>61.234999999999999</v>
      </c>
      <c r="C54" s="43">
        <f>+MIN($B$30,$B$42,$B$54,$B$66,$B$78)</f>
        <v>23.622</v>
      </c>
      <c r="D54" s="43">
        <f>+MAX($B$30,$B$42,$B$54,$B$66,$B$78)</f>
        <v>61.234999999999999</v>
      </c>
      <c r="E54" s="17">
        <f t="shared" si="0"/>
        <v>37.613</v>
      </c>
      <c r="G54" s="43"/>
      <c r="H54" s="17"/>
    </row>
    <row r="55" spans="1:8" x14ac:dyDescent="0.2">
      <c r="A55" s="1">
        <v>42430</v>
      </c>
      <c r="B55" s="12">
        <v>61.761000000000003</v>
      </c>
      <c r="C55" s="43">
        <f>+MIN($B$31,$B$43,$B$55,$B$67,$B$79)</f>
        <v>24.407</v>
      </c>
      <c r="D55" s="43">
        <f>+MAX($B$31,$B$43,$B$55,$B$67,$B$79)</f>
        <v>61.761000000000003</v>
      </c>
      <c r="E55" s="17">
        <f t="shared" si="0"/>
        <v>37.353999999999999</v>
      </c>
      <c r="G55" s="43"/>
      <c r="H55" s="17"/>
    </row>
    <row r="56" spans="1:8" x14ac:dyDescent="0.2">
      <c r="A56" s="1">
        <v>42461</v>
      </c>
      <c r="B56" s="12">
        <v>68.766000000000005</v>
      </c>
      <c r="C56" s="43">
        <f>+MIN($B$32,$B$44,$B$56,$B$68,$B$80)</f>
        <v>30.382000000000001</v>
      </c>
      <c r="D56" s="43">
        <f>+MAX($B$32,$B$44,$B$56,$B$68,$B$80)</f>
        <v>68.766000000000005</v>
      </c>
      <c r="E56" s="17">
        <f t="shared" si="0"/>
        <v>38.384</v>
      </c>
      <c r="G56" s="43"/>
      <c r="H56" s="17"/>
    </row>
    <row r="57" spans="1:8" x14ac:dyDescent="0.2">
      <c r="A57" s="1">
        <v>42491</v>
      </c>
      <c r="B57" s="12">
        <v>71.302000000000007</v>
      </c>
      <c r="C57" s="43">
        <f>+MIN($B$33,$B$45,$B$57,$B$69,$B$81)</f>
        <v>41.997</v>
      </c>
      <c r="D57" s="43">
        <f>+MAX($B$33,$B$45,$B$57,$B$69,$B$81)</f>
        <v>71.649000000000001</v>
      </c>
      <c r="E57" s="17">
        <f t="shared" si="0"/>
        <v>29.652000000000001</v>
      </c>
      <c r="G57" s="43"/>
      <c r="H57" s="17"/>
    </row>
    <row r="58" spans="1:8" x14ac:dyDescent="0.2">
      <c r="A58" s="1">
        <v>42522</v>
      </c>
      <c r="B58" s="12">
        <v>79.819999999999993</v>
      </c>
      <c r="C58" s="43">
        <f>+MIN($B$34,$B$46,$B$58,$B$70,$B$82)</f>
        <v>52.515000000000001</v>
      </c>
      <c r="D58" s="43">
        <f>+MAX($B$34,$B$46,$B$58,$B$70,$B$82)</f>
        <v>79.819999999999993</v>
      </c>
      <c r="E58" s="17">
        <f t="shared" si="0"/>
        <v>27.304999999999993</v>
      </c>
      <c r="G58" s="43"/>
      <c r="H58" s="17"/>
    </row>
    <row r="59" spans="1:8" x14ac:dyDescent="0.2">
      <c r="A59" s="1">
        <v>42552</v>
      </c>
      <c r="B59" s="12">
        <v>85.808000000000007</v>
      </c>
      <c r="C59" s="43">
        <f>+MIN($B$35,$B$47,$B$59,$B$71,$B$83)</f>
        <v>60.075000000000003</v>
      </c>
      <c r="D59" s="43">
        <f>+MAX($B$35,$B$47,$B$59,$B$71,$B$83)</f>
        <v>85.808000000000007</v>
      </c>
      <c r="E59" s="17">
        <f t="shared" si="0"/>
        <v>25.733000000000004</v>
      </c>
      <c r="G59" s="43"/>
      <c r="H59" s="17"/>
    </row>
    <row r="60" spans="1:8" x14ac:dyDescent="0.2">
      <c r="A60" s="1">
        <v>42583</v>
      </c>
      <c r="B60" s="12">
        <v>94.159000000000006</v>
      </c>
      <c r="C60" s="43">
        <f>+MIN($B$36,$B$48,$B$60,$B$72,$B$84)</f>
        <v>66.531999999999996</v>
      </c>
      <c r="D60" s="43">
        <f>+MAX($B$36,$B$48,$B$60,$B$72,$B$84)</f>
        <v>94.159000000000006</v>
      </c>
      <c r="E60" s="17">
        <f t="shared" si="0"/>
        <v>27.62700000000001</v>
      </c>
      <c r="G60" s="43"/>
      <c r="H60" s="17"/>
    </row>
    <row r="61" spans="1:8" x14ac:dyDescent="0.2">
      <c r="A61" s="1">
        <v>42614</v>
      </c>
      <c r="B61" s="12">
        <v>98.974999999999994</v>
      </c>
      <c r="C61" s="43">
        <f>+MIN($B$37,$B$49,$B$61,$B$73,$B$85)</f>
        <v>71.391000000000005</v>
      </c>
      <c r="D61" s="43">
        <f>+MAX($B$37,$B$49,$B$61,$B$73,$B$85)</f>
        <v>98.974999999999994</v>
      </c>
      <c r="E61" s="17">
        <f t="shared" si="0"/>
        <v>27.583999999999989</v>
      </c>
      <c r="G61" s="43"/>
      <c r="H61" s="17"/>
    </row>
    <row r="62" spans="1:8" x14ac:dyDescent="0.2">
      <c r="A62" s="1">
        <v>42644</v>
      </c>
      <c r="B62" s="12">
        <v>96.251999999999995</v>
      </c>
      <c r="C62" s="43">
        <f>+MIN($B$38,$B$50,$B$62,$B$74,$B$86)</f>
        <v>72.944000000000003</v>
      </c>
      <c r="D62" s="43">
        <f>+MAX($B$38,$B$50,$B$62,$B$74,$B$86)</f>
        <v>99.213999999999999</v>
      </c>
      <c r="E62" s="17">
        <f t="shared" si="0"/>
        <v>26.269999999999996</v>
      </c>
      <c r="G62" s="43"/>
      <c r="H62" s="17"/>
    </row>
    <row r="63" spans="1:8" x14ac:dyDescent="0.2">
      <c r="A63" s="1">
        <v>42675</v>
      </c>
      <c r="B63" s="12">
        <v>94.394000000000005</v>
      </c>
      <c r="C63" s="43">
        <f>+MIN($B$39,$B$51,$B$63,$B$75,$B$87)</f>
        <v>69.936000000000007</v>
      </c>
      <c r="D63" s="43">
        <f>+MAX($B$39,$B$51,$B$63,$B$75,$B$87)</f>
        <v>99.777000000000001</v>
      </c>
      <c r="E63" s="17">
        <f t="shared" si="0"/>
        <v>29.840999999999994</v>
      </c>
      <c r="G63" s="43"/>
      <c r="H63" s="17"/>
    </row>
    <row r="64" spans="1:8" x14ac:dyDescent="0.2">
      <c r="A64" s="1">
        <v>42705</v>
      </c>
      <c r="B64" s="12">
        <v>77.046999999999997</v>
      </c>
      <c r="C64" s="43">
        <f>+MIN($B$40,$B$52,$B$64,$B$76,$B$88)</f>
        <v>62.183</v>
      </c>
      <c r="D64" s="43">
        <f>+MAX($B$40,$B$52,$B$64,$B$76,$B$88)</f>
        <v>91.379000000000005</v>
      </c>
      <c r="E64" s="17">
        <f t="shared" si="0"/>
        <v>29.196000000000005</v>
      </c>
      <c r="G64" s="43"/>
      <c r="H64" s="17"/>
    </row>
    <row r="65" spans="1:8" x14ac:dyDescent="0.2">
      <c r="A65" s="1">
        <v>42736</v>
      </c>
      <c r="B65" s="12">
        <v>53.35</v>
      </c>
      <c r="C65" s="43">
        <f>+MIN($B$29,$B$41,$B$53,$B$65,$B$77)</f>
        <v>26.88</v>
      </c>
      <c r="D65" s="43">
        <f>+MAX($B$29,$B$41,$B$53,$B$65,$B$77)</f>
        <v>74.698999999999998</v>
      </c>
      <c r="E65" s="17">
        <f t="shared" si="0"/>
        <v>47.819000000000003</v>
      </c>
      <c r="G65" s="43"/>
      <c r="H65" s="17"/>
    </row>
    <row r="66" spans="1:8" x14ac:dyDescent="0.2">
      <c r="A66" s="1">
        <v>42767</v>
      </c>
      <c r="B66" s="12">
        <v>47.243000000000002</v>
      </c>
      <c r="C66" s="43">
        <f>+MIN($B$30,$B$42,$B$54,$B$66,$B$78)</f>
        <v>23.622</v>
      </c>
      <c r="D66" s="43">
        <f>+MAX($B$30,$B$42,$B$54,$B$66,$B$78)</f>
        <v>61.234999999999999</v>
      </c>
      <c r="E66" s="17">
        <f t="shared" si="0"/>
        <v>37.613</v>
      </c>
      <c r="G66" s="43"/>
      <c r="H66" s="17"/>
    </row>
    <row r="67" spans="1:8" x14ac:dyDescent="0.2">
      <c r="A67" s="1">
        <v>42795</v>
      </c>
      <c r="B67" s="12">
        <v>40.155000000000001</v>
      </c>
      <c r="C67" s="43">
        <f>+MIN($B$31,$B$43,$B$55,$B$67,$B$79)</f>
        <v>24.407</v>
      </c>
      <c r="D67" s="43">
        <f>+MAX($B$31,$B$43,$B$55,$B$67,$B$79)</f>
        <v>61.761000000000003</v>
      </c>
      <c r="E67" s="17">
        <f t="shared" si="0"/>
        <v>37.353999999999999</v>
      </c>
      <c r="G67" s="43"/>
      <c r="H67" s="17"/>
    </row>
    <row r="68" spans="1:8" x14ac:dyDescent="0.2">
      <c r="A68" s="1">
        <v>42826</v>
      </c>
      <c r="B68" s="12">
        <v>38.497</v>
      </c>
      <c r="C68" s="43">
        <f>+MIN($B$32,$B$44,$B$56,$B$68,$B$80)</f>
        <v>30.382000000000001</v>
      </c>
      <c r="D68" s="43">
        <f>+MAX($B$32,$B$44,$B$56,$B$68,$B$80)</f>
        <v>68.766000000000005</v>
      </c>
      <c r="E68" s="17">
        <f t="shared" si="0"/>
        <v>38.384</v>
      </c>
      <c r="G68" s="43"/>
      <c r="H68" s="17"/>
    </row>
    <row r="69" spans="1:8" x14ac:dyDescent="0.2">
      <c r="A69" s="1">
        <v>42856</v>
      </c>
      <c r="B69" s="12">
        <v>46.146999999999998</v>
      </c>
      <c r="C69" s="43">
        <f>+MIN($B$33,$B$45,$B$57,$B$69,$B$81)</f>
        <v>41.997</v>
      </c>
      <c r="D69" s="43">
        <f>+MAX($B$33,$B$45,$B$57,$B$69,$B$81)</f>
        <v>71.649000000000001</v>
      </c>
      <c r="E69" s="17">
        <f t="shared" si="0"/>
        <v>29.652000000000001</v>
      </c>
      <c r="G69" s="43"/>
      <c r="H69" s="17"/>
    </row>
    <row r="70" spans="1:8" x14ac:dyDescent="0.2">
      <c r="A70" s="1">
        <v>42887</v>
      </c>
      <c r="B70" s="12">
        <v>56.906999999999996</v>
      </c>
      <c r="C70" s="43">
        <f>+MIN($B$34,$B$46,$B$58,$B$70,$B$82)</f>
        <v>52.515000000000001</v>
      </c>
      <c r="D70" s="43">
        <f>+MAX($B$34,$B$46,$B$58,$B$70,$B$82)</f>
        <v>79.819999999999993</v>
      </c>
      <c r="E70" s="17">
        <f t="shared" si="0"/>
        <v>27.304999999999993</v>
      </c>
      <c r="G70" s="43"/>
      <c r="H70" s="17"/>
    </row>
    <row r="71" spans="1:8" x14ac:dyDescent="0.2">
      <c r="A71" s="1">
        <v>42917</v>
      </c>
      <c r="B71" s="12">
        <v>63.676000000000002</v>
      </c>
      <c r="C71" s="43">
        <f>+MIN($B$35,$B$47,$B$59,$B$71,$B$83)</f>
        <v>60.075000000000003</v>
      </c>
      <c r="D71" s="43">
        <f>+MAX($B$35,$B$47,$B$59,$B$71,$B$83)</f>
        <v>85.808000000000007</v>
      </c>
      <c r="E71" s="17">
        <f t="shared" si="0"/>
        <v>25.733000000000004</v>
      </c>
      <c r="G71" s="43"/>
      <c r="H71" s="17"/>
    </row>
    <row r="72" spans="1:8" x14ac:dyDescent="0.2">
      <c r="A72" s="1">
        <v>42948</v>
      </c>
      <c r="B72" s="12">
        <v>73.858000000000004</v>
      </c>
      <c r="C72" s="43">
        <f>+MIN($B$36,$B$48,$B$60,$B$72,$B$84)</f>
        <v>66.531999999999996</v>
      </c>
      <c r="D72" s="43">
        <f>+MAX($B$36,$B$48,$B$60,$B$72,$B$84)</f>
        <v>94.159000000000006</v>
      </c>
      <c r="E72" s="17">
        <f t="shared" si="0"/>
        <v>27.62700000000001</v>
      </c>
      <c r="G72" s="43"/>
      <c r="H72" s="17"/>
    </row>
    <row r="73" spans="1:8" x14ac:dyDescent="0.2">
      <c r="A73" s="1">
        <v>42979</v>
      </c>
      <c r="B73" s="12">
        <v>71.391000000000005</v>
      </c>
      <c r="C73" s="43">
        <f>+MIN($B$37,$B$49,$B$61,$B$73,$B$85)</f>
        <v>71.391000000000005</v>
      </c>
      <c r="D73" s="43">
        <f>+MAX($B$37,$B$49,$B$61,$B$73,$B$85)</f>
        <v>98.974999999999994</v>
      </c>
      <c r="E73" s="17">
        <f t="shared" si="0"/>
        <v>27.583999999999989</v>
      </c>
      <c r="G73" s="43"/>
      <c r="H73" s="17"/>
    </row>
    <row r="74" spans="1:8" x14ac:dyDescent="0.2">
      <c r="A74" s="1">
        <v>43009</v>
      </c>
      <c r="B74" s="12">
        <v>72.944000000000003</v>
      </c>
      <c r="C74" s="43">
        <f>+MIN($B$38,$B$50,$B$62,$B$74,$B$86)</f>
        <v>72.944000000000003</v>
      </c>
      <c r="D74" s="43">
        <f>+MAX($B$38,$B$50,$B$62,$B$74,$B$86)</f>
        <v>99.213999999999999</v>
      </c>
      <c r="E74" s="17">
        <f t="shared" si="0"/>
        <v>26.269999999999996</v>
      </c>
      <c r="G74" s="43"/>
      <c r="H74" s="17"/>
    </row>
    <row r="75" spans="1:8" x14ac:dyDescent="0.2">
      <c r="A75" s="1">
        <v>43040</v>
      </c>
      <c r="B75" s="12">
        <v>69.936000000000007</v>
      </c>
      <c r="C75" s="43">
        <f>+MIN($B$39,$B$51,$B$63,$B$75,$B$87)</f>
        <v>69.936000000000007</v>
      </c>
      <c r="D75" s="43">
        <f>+MAX($B$39,$B$51,$B$63,$B$75,$B$87)</f>
        <v>99.777000000000001</v>
      </c>
      <c r="E75" s="17">
        <f t="shared" si="0"/>
        <v>29.840999999999994</v>
      </c>
      <c r="G75" s="43"/>
      <c r="H75" s="17"/>
    </row>
    <row r="76" spans="1:8" x14ac:dyDescent="0.2">
      <c r="A76" s="1">
        <v>43070</v>
      </c>
      <c r="B76" s="12">
        <v>62.183</v>
      </c>
      <c r="C76" s="43">
        <f>+MIN($B$40,$B$52,$B$64,$B$76,$B$88)</f>
        <v>62.183</v>
      </c>
      <c r="D76" s="43">
        <f>+MAX($B$40,$B$52,$B$64,$B$76,$B$88)</f>
        <v>91.379000000000005</v>
      </c>
      <c r="E76" s="17">
        <f t="shared" si="0"/>
        <v>29.196000000000005</v>
      </c>
      <c r="G76" s="43"/>
      <c r="H76" s="17"/>
    </row>
    <row r="77" spans="1:8" x14ac:dyDescent="0.2">
      <c r="A77" s="1">
        <v>43101</v>
      </c>
      <c r="B77" s="12">
        <v>45.719000000000001</v>
      </c>
      <c r="C77" s="43">
        <f>+MIN($B$29,$B$41,$B$53,$B$65,$B$77)</f>
        <v>26.88</v>
      </c>
      <c r="D77" s="43">
        <f>+MAX($B$29,$B$41,$B$53,$B$65,$B$77)</f>
        <v>74.698999999999998</v>
      </c>
      <c r="E77" s="17">
        <f t="shared" si="0"/>
        <v>47.819000000000003</v>
      </c>
      <c r="G77" s="43"/>
      <c r="H77" s="17"/>
    </row>
    <row r="78" spans="1:8" x14ac:dyDescent="0.2">
      <c r="A78" s="1">
        <v>43132</v>
      </c>
      <c r="B78" s="12">
        <v>38.656999999999996</v>
      </c>
      <c r="C78" s="43">
        <f>+MIN($B$30,$B$42,$B$54,$B$66,$B$78)</f>
        <v>23.622</v>
      </c>
      <c r="D78" s="43">
        <f>+MAX($B$30,$B$42,$B$54,$B$66,$B$78)</f>
        <v>61.234999999999999</v>
      </c>
      <c r="E78" s="17">
        <f t="shared" si="0"/>
        <v>37.613</v>
      </c>
      <c r="G78" s="43"/>
      <c r="H78" s="17"/>
    </row>
    <row r="79" spans="1:8" x14ac:dyDescent="0.2">
      <c r="A79" s="1">
        <v>43160</v>
      </c>
      <c r="B79" s="12">
        <v>33.825000000000003</v>
      </c>
      <c r="C79" s="43">
        <f>+MIN($B$31,$B$43,$B$55,$B$67,$B$79)</f>
        <v>24.407</v>
      </c>
      <c r="D79" s="43">
        <f>+MAX($B$31,$B$43,$B$55,$B$67,$B$79)</f>
        <v>61.761000000000003</v>
      </c>
      <c r="E79" s="17">
        <f t="shared" si="0"/>
        <v>37.353999999999999</v>
      </c>
      <c r="G79" s="43"/>
      <c r="H79" s="17"/>
    </row>
    <row r="80" spans="1:8" x14ac:dyDescent="0.2">
      <c r="A80" s="1">
        <v>43191</v>
      </c>
      <c r="B80" s="12">
        <v>34.874000000000002</v>
      </c>
      <c r="C80" s="43">
        <f>+MIN($B$32,$B$44,$B$56,$B$68,$B$80)</f>
        <v>30.382000000000001</v>
      </c>
      <c r="D80" s="43">
        <f>+MAX($B$32,$B$44,$B$56,$B$68,$B$80)</f>
        <v>68.766000000000005</v>
      </c>
      <c r="E80" s="17">
        <f t="shared" si="0"/>
        <v>38.384</v>
      </c>
      <c r="G80" s="43"/>
      <c r="H80" s="17"/>
    </row>
    <row r="81" spans="1:8" x14ac:dyDescent="0.2">
      <c r="A81" s="1">
        <v>43221</v>
      </c>
      <c r="B81" s="12">
        <v>43.844000000000001</v>
      </c>
      <c r="C81" s="43">
        <f>+MIN($B$33,$B$45,$B$57,$B$69,$B$81)</f>
        <v>41.997</v>
      </c>
      <c r="D81" s="43">
        <f>+MAX($B$33,$B$45,$B$57,$B$69,$B$81)</f>
        <v>71.649000000000001</v>
      </c>
      <c r="E81" s="17">
        <f t="shared" si="0"/>
        <v>29.652000000000001</v>
      </c>
      <c r="G81" s="43"/>
      <c r="H81" s="17"/>
    </row>
    <row r="82" spans="1:8" x14ac:dyDescent="0.2">
      <c r="A82" s="1">
        <v>43252</v>
      </c>
      <c r="B82" s="12">
        <v>56.505000000000003</v>
      </c>
      <c r="C82" s="43">
        <f>+MIN($B$34,$B$46,$B$58,$B$70,$B$82)</f>
        <v>52.515000000000001</v>
      </c>
      <c r="D82" s="43">
        <f>+MAX($B$34,$B$46,$B$58,$B$70,$B$82)</f>
        <v>79.819999999999993</v>
      </c>
      <c r="E82" s="17">
        <f t="shared" si="0"/>
        <v>27.304999999999993</v>
      </c>
      <c r="G82" s="43"/>
      <c r="H82" s="17"/>
    </row>
    <row r="83" spans="1:8" x14ac:dyDescent="0.2">
      <c r="A83" s="1">
        <v>43282</v>
      </c>
      <c r="B83" s="12">
        <v>60.075000000000003</v>
      </c>
      <c r="C83" s="43">
        <f>+MIN($B$35,$B$47,$B$59,$B$71,$B$83)</f>
        <v>60.075000000000003</v>
      </c>
      <c r="D83" s="43">
        <f>+MAX($B$35,$B$47,$B$59,$B$71,$B$83)</f>
        <v>85.808000000000007</v>
      </c>
      <c r="E83" s="17">
        <f t="shared" si="0"/>
        <v>25.733000000000004</v>
      </c>
      <c r="G83" s="43"/>
      <c r="H83" s="17"/>
    </row>
    <row r="84" spans="1:8" x14ac:dyDescent="0.2">
      <c r="A84" s="1">
        <v>43313</v>
      </c>
      <c r="B84" s="12">
        <v>66.531999999999996</v>
      </c>
      <c r="C84" s="43">
        <f>+MIN($B$36,$B$48,$B$60,$B$72,$B$84)</f>
        <v>66.531999999999996</v>
      </c>
      <c r="D84" s="43">
        <f>+MAX($B$36,$B$48,$B$60,$B$72,$B$84)</f>
        <v>94.159000000000006</v>
      </c>
      <c r="E84" s="17">
        <f t="shared" si="0"/>
        <v>27.62700000000001</v>
      </c>
      <c r="G84" s="43"/>
      <c r="H84" s="17"/>
    </row>
    <row r="85" spans="1:8" x14ac:dyDescent="0.2">
      <c r="A85" s="1">
        <v>43344</v>
      </c>
      <c r="B85" s="12">
        <v>75.16</v>
      </c>
      <c r="C85" s="43">
        <f>+MIN($B$37,$B$49,$B$61,$B$73,$B$85)</f>
        <v>71.391000000000005</v>
      </c>
      <c r="D85" s="43">
        <f>+MAX($B$37,$B$49,$B$61,$B$73,$B$85)</f>
        <v>98.974999999999994</v>
      </c>
      <c r="E85" s="17">
        <f t="shared" si="0"/>
        <v>27.583999999999989</v>
      </c>
      <c r="G85" s="43"/>
      <c r="H85" s="17"/>
    </row>
    <row r="86" spans="1:8" x14ac:dyDescent="0.2">
      <c r="A86" s="1">
        <v>43374</v>
      </c>
      <c r="B86" s="12">
        <v>78.768000000000001</v>
      </c>
      <c r="C86" s="43">
        <f>+MIN($B$38,$B$50,$B$62,$B$74,$B$86)</f>
        <v>72.944000000000003</v>
      </c>
      <c r="D86" s="43">
        <f>+MAX($B$38,$B$50,$B$62,$B$74,$B$86)</f>
        <v>99.213999999999999</v>
      </c>
      <c r="E86" s="17">
        <f t="shared" si="0"/>
        <v>26.269999999999996</v>
      </c>
      <c r="G86" s="43"/>
      <c r="H86" s="17"/>
    </row>
    <row r="87" spans="1:8" x14ac:dyDescent="0.2">
      <c r="A87" s="1">
        <v>43405</v>
      </c>
      <c r="B87" s="12">
        <v>73.914000000000001</v>
      </c>
      <c r="C87" s="43">
        <f>+MIN($B$39,$B$51,$B$63,$B$75,$B$87)</f>
        <v>69.936000000000007</v>
      </c>
      <c r="D87" s="43">
        <f>+MAX($B$39,$B$51,$B$63,$B$75,$B$87)</f>
        <v>99.777000000000001</v>
      </c>
      <c r="E87" s="17">
        <f t="shared" si="0"/>
        <v>29.840999999999994</v>
      </c>
      <c r="G87" s="43"/>
      <c r="H87" s="17"/>
    </row>
    <row r="88" spans="1:8" x14ac:dyDescent="0.2">
      <c r="A88" s="1">
        <v>43435</v>
      </c>
      <c r="B88" s="12">
        <v>63.670999999999999</v>
      </c>
      <c r="C88" s="43">
        <f>+MIN($B$40,$B$52,$B$64,$B$76,$B$88)</f>
        <v>62.183</v>
      </c>
      <c r="D88" s="43">
        <f>+MAX($B$40,$B$52,$B$64,$B$76,$B$88)</f>
        <v>91.379000000000005</v>
      </c>
      <c r="E88" s="17">
        <f t="shared" si="0"/>
        <v>29.196000000000005</v>
      </c>
      <c r="G88" s="43"/>
      <c r="H88" s="17"/>
    </row>
    <row r="89" spans="1:8" x14ac:dyDescent="0.2">
      <c r="A89" s="1">
        <v>43466</v>
      </c>
      <c r="B89" s="12">
        <v>51.045000000000002</v>
      </c>
      <c r="C89" s="43">
        <f>+MIN($B$29,$B$41,$B$53,$B$65,$B$77)</f>
        <v>26.88</v>
      </c>
      <c r="D89" s="43">
        <f>+MAX($B$29,$B$41,$B$53,$B$65,$B$77)</f>
        <v>74.698999999999998</v>
      </c>
      <c r="E89" s="17">
        <f t="shared" si="0"/>
        <v>47.819000000000003</v>
      </c>
      <c r="G89" s="43"/>
      <c r="H89" s="17"/>
    </row>
    <row r="90" spans="1:8" x14ac:dyDescent="0.2">
      <c r="A90" s="1">
        <v>43497</v>
      </c>
      <c r="B90" s="12">
        <v>43.853428700000002</v>
      </c>
      <c r="C90" s="43">
        <f>+MIN($B$30,$B$42,$B$54,$B$66,$B$78)</f>
        <v>23.622</v>
      </c>
      <c r="D90" s="43">
        <f>+MAX($B$30,$B$42,$B$54,$B$66,$B$78)</f>
        <v>61.234999999999999</v>
      </c>
      <c r="E90" s="17">
        <f t="shared" si="0"/>
        <v>37.613</v>
      </c>
      <c r="G90" s="43"/>
      <c r="H90" s="17"/>
    </row>
    <row r="91" spans="1:8" x14ac:dyDescent="0.2">
      <c r="A91" s="1">
        <v>43525</v>
      </c>
      <c r="B91" s="12">
        <v>45.778584176999999</v>
      </c>
      <c r="C91" s="43">
        <f>+MIN($B$31,$B$43,$B$55,$B$67,$B$79)</f>
        <v>24.407</v>
      </c>
      <c r="D91" s="43">
        <f>+MAX($B$31,$B$43,$B$55,$B$67,$B$79)</f>
        <v>61.761000000000003</v>
      </c>
      <c r="E91" s="17">
        <f t="shared" si="0"/>
        <v>37.353999999999999</v>
      </c>
      <c r="G91" s="43"/>
      <c r="H91" s="17"/>
    </row>
    <row r="92" spans="1:8" x14ac:dyDescent="0.2">
      <c r="A92" s="1">
        <v>43556</v>
      </c>
      <c r="B92" s="12">
        <v>52.446129999999997</v>
      </c>
      <c r="C92" s="43">
        <f>+MIN($B$32,$B$44,$B$56,$B$68,$B$80)</f>
        <v>30.382000000000001</v>
      </c>
      <c r="D92" s="43">
        <f>+MAX($B$32,$B$44,$B$56,$B$68,$B$80)</f>
        <v>68.766000000000005</v>
      </c>
      <c r="E92" s="17">
        <f t="shared" si="0"/>
        <v>38.384</v>
      </c>
      <c r="G92" s="43"/>
      <c r="H92" s="17"/>
    </row>
    <row r="93" spans="1:8" x14ac:dyDescent="0.2">
      <c r="A93" s="1">
        <v>43586</v>
      </c>
      <c r="B93" s="12">
        <v>62.537939999999999</v>
      </c>
      <c r="C93" s="43">
        <f>+MIN($B$33,$B$45,$B$57,$B$69,$B$81)</f>
        <v>41.997</v>
      </c>
      <c r="D93" s="43">
        <f>+MAX($B$33,$B$45,$B$57,$B$69,$B$81)</f>
        <v>71.649000000000001</v>
      </c>
      <c r="E93" s="17">
        <f t="shared" ref="E93:E112" si="1">D93-C93</f>
        <v>29.652000000000001</v>
      </c>
      <c r="G93" s="43"/>
      <c r="H93" s="17"/>
    </row>
    <row r="94" spans="1:8" x14ac:dyDescent="0.2">
      <c r="A94" s="1">
        <v>43617</v>
      </c>
      <c r="B94" s="12">
        <v>71.916929999999994</v>
      </c>
      <c r="C94" s="43">
        <f>+MIN($B$34,$B$46,$B$58,$B$70,$B$82)</f>
        <v>52.515000000000001</v>
      </c>
      <c r="D94" s="43">
        <f>+MAX($B$34,$B$46,$B$58,$B$70,$B$82)</f>
        <v>79.819999999999993</v>
      </c>
      <c r="E94" s="17">
        <f t="shared" si="1"/>
        <v>27.304999999999993</v>
      </c>
      <c r="G94" s="43"/>
      <c r="H94" s="17"/>
    </row>
    <row r="95" spans="1:8" x14ac:dyDescent="0.2">
      <c r="A95" s="1">
        <v>43647</v>
      </c>
      <c r="B95" s="12">
        <v>80.648030000000006</v>
      </c>
      <c r="C95" s="43">
        <f>+MIN($B$35,$B$47,$B$59,$B$71,$B$83)</f>
        <v>60.075000000000003</v>
      </c>
      <c r="D95" s="43">
        <f>+MAX($B$35,$B$47,$B$59,$B$71,$B$83)</f>
        <v>85.808000000000007</v>
      </c>
      <c r="E95" s="17">
        <f t="shared" si="1"/>
        <v>25.733000000000004</v>
      </c>
      <c r="G95" s="43"/>
      <c r="H95" s="17"/>
    </row>
    <row r="96" spans="1:8" x14ac:dyDescent="0.2">
      <c r="A96" s="1">
        <v>43678</v>
      </c>
      <c r="B96" s="12">
        <v>89.297880000000006</v>
      </c>
      <c r="C96" s="43">
        <f>+MIN($B$36,$B$48,$B$60,$B$72,$B$84)</f>
        <v>66.531999999999996</v>
      </c>
      <c r="D96" s="43">
        <f>+MAX($B$36,$B$48,$B$60,$B$72,$B$84)</f>
        <v>94.159000000000006</v>
      </c>
      <c r="E96" s="17">
        <f t="shared" si="1"/>
        <v>27.62700000000001</v>
      </c>
      <c r="G96" s="43"/>
      <c r="H96" s="17"/>
    </row>
    <row r="97" spans="1:8" x14ac:dyDescent="0.2">
      <c r="A97" s="1">
        <v>43709</v>
      </c>
      <c r="B97" s="12">
        <v>94.157660000000007</v>
      </c>
      <c r="C97" s="43">
        <f>+MIN($B$37,$B$49,$B$61,$B$73,$B$85)</f>
        <v>71.391000000000005</v>
      </c>
      <c r="D97" s="43">
        <f>+MAX($B$37,$B$49,$B$61,$B$73,$B$85)</f>
        <v>98.974999999999994</v>
      </c>
      <c r="E97" s="17">
        <f t="shared" si="1"/>
        <v>27.583999999999989</v>
      </c>
      <c r="G97" s="43"/>
      <c r="H97" s="17"/>
    </row>
    <row r="98" spans="1:8" x14ac:dyDescent="0.2">
      <c r="A98" s="1">
        <v>43739</v>
      </c>
      <c r="B98" s="12">
        <v>95.575810000000004</v>
      </c>
      <c r="C98" s="43">
        <f>+MIN($B$38,$B$50,$B$62,$B$74,$B$86)</f>
        <v>72.944000000000003</v>
      </c>
      <c r="D98" s="43">
        <f>+MAX($B$38,$B$50,$B$62,$B$74,$B$86)</f>
        <v>99.213999999999999</v>
      </c>
      <c r="E98" s="17">
        <f t="shared" si="1"/>
        <v>26.269999999999996</v>
      </c>
      <c r="G98" s="43"/>
      <c r="H98" s="17"/>
    </row>
    <row r="99" spans="1:8" x14ac:dyDescent="0.2">
      <c r="A99" s="1">
        <v>43770</v>
      </c>
      <c r="B99" s="12">
        <v>92.408349999999999</v>
      </c>
      <c r="C99" s="43">
        <f>+MIN($B$39,$B$51,$B$63,$B$75,$B$87)</f>
        <v>69.936000000000007</v>
      </c>
      <c r="D99" s="43">
        <f>+MAX($B$39,$B$51,$B$63,$B$75,$B$87)</f>
        <v>99.777000000000001</v>
      </c>
      <c r="E99" s="17">
        <f t="shared" si="1"/>
        <v>29.840999999999994</v>
      </c>
      <c r="G99" s="43"/>
      <c r="H99" s="17"/>
    </row>
    <row r="100" spans="1:8" x14ac:dyDescent="0.2">
      <c r="A100" s="1">
        <v>43800</v>
      </c>
      <c r="B100" s="12">
        <v>82.108530000000002</v>
      </c>
      <c r="C100" s="43">
        <f>+MIN($B$40,$B$52,$B$64,$B$76,$B$88)</f>
        <v>62.183</v>
      </c>
      <c r="D100" s="43">
        <f>+MAX($B$40,$B$52,$B$64,$B$76,$B$88)</f>
        <v>91.379000000000005</v>
      </c>
      <c r="E100" s="17">
        <f t="shared" si="1"/>
        <v>29.196000000000005</v>
      </c>
      <c r="G100" s="43"/>
      <c r="H100" s="17"/>
    </row>
    <row r="101" spans="1:8" x14ac:dyDescent="0.2">
      <c r="A101" s="1">
        <v>43831</v>
      </c>
      <c r="B101" s="12">
        <v>66.829909999999998</v>
      </c>
      <c r="C101" s="43">
        <f>+MIN($B$29,$B$41,$B$53,$B$65,$B$77)</f>
        <v>26.88</v>
      </c>
      <c r="D101" s="17">
        <f>+MAX($B$29,$B$41,$B$53,$B$65,$B$77)</f>
        <v>74.698999999999998</v>
      </c>
      <c r="E101" s="17">
        <f t="shared" si="1"/>
        <v>47.819000000000003</v>
      </c>
      <c r="G101" s="43"/>
      <c r="H101" s="17"/>
    </row>
    <row r="102" spans="1:8" x14ac:dyDescent="0.2">
      <c r="A102" s="1">
        <v>43862</v>
      </c>
      <c r="B102" s="12">
        <v>58.308579999999999</v>
      </c>
      <c r="C102" s="43">
        <f>+MIN($B$30,$B$42,$B$54,$B$66,$B$78)</f>
        <v>23.622</v>
      </c>
      <c r="D102" s="17">
        <f>+MAX($B$30,$B$42,$B$54,$B$66,$B$78)</f>
        <v>61.234999999999999</v>
      </c>
      <c r="E102" s="17">
        <f t="shared" si="1"/>
        <v>37.613</v>
      </c>
      <c r="G102" s="43"/>
      <c r="H102" s="17"/>
    </row>
    <row r="103" spans="1:8" x14ac:dyDescent="0.2">
      <c r="A103" s="1">
        <v>43891</v>
      </c>
      <c r="B103" s="12">
        <v>57.598419999999997</v>
      </c>
      <c r="C103" s="43">
        <f>+MIN($B$31,$B$43,$B$55,$B$67,$B$79)</f>
        <v>24.407</v>
      </c>
      <c r="D103" s="17">
        <f>+MAX($B$31,$B$43,$B$55,$B$67,$B$79)</f>
        <v>61.761000000000003</v>
      </c>
      <c r="E103" s="17">
        <f t="shared" si="1"/>
        <v>37.353999999999999</v>
      </c>
      <c r="G103" s="43"/>
      <c r="H103" s="17"/>
    </row>
    <row r="104" spans="1:8" x14ac:dyDescent="0.2">
      <c r="A104" s="1">
        <v>43922</v>
      </c>
      <c r="B104" s="12">
        <v>62.563740000000003</v>
      </c>
      <c r="C104" s="43">
        <f>+MIN($B$32,$B$44,$B$56,$B$68,$B$80)</f>
        <v>30.382000000000001</v>
      </c>
      <c r="D104" s="17">
        <f>+MAX($B$32,$B$44,$B$56,$B$68,$B$80)</f>
        <v>68.766000000000005</v>
      </c>
      <c r="E104" s="17">
        <f t="shared" si="1"/>
        <v>38.384</v>
      </c>
      <c r="G104" s="43"/>
      <c r="H104" s="17"/>
    </row>
    <row r="105" spans="1:8" x14ac:dyDescent="0.2">
      <c r="A105" s="1">
        <v>43952</v>
      </c>
      <c r="B105" s="12">
        <v>71.180480000000003</v>
      </c>
      <c r="C105" s="43">
        <f>+MIN($B$33,$B$45,$B$57,$B$69,$B$81)</f>
        <v>41.997</v>
      </c>
      <c r="D105" s="17">
        <f>+MAX($B$33,$B$45,$B$57,$B$69,$B$81)</f>
        <v>71.649000000000001</v>
      </c>
      <c r="E105" s="17">
        <f t="shared" si="1"/>
        <v>29.652000000000001</v>
      </c>
      <c r="G105" s="43"/>
      <c r="H105" s="17"/>
    </row>
    <row r="106" spans="1:8" x14ac:dyDescent="0.2">
      <c r="A106" s="1">
        <v>43983</v>
      </c>
      <c r="B106" s="12">
        <v>79.528869999999998</v>
      </c>
      <c r="C106" s="43">
        <f>+MIN($B$34,$B$46,$B$58,$B$70,$B$82)</f>
        <v>52.515000000000001</v>
      </c>
      <c r="D106" s="17">
        <f>+MAX($B$34,$B$46,$B$58,$B$70,$B$82)</f>
        <v>79.819999999999993</v>
      </c>
      <c r="E106" s="17">
        <f t="shared" si="1"/>
        <v>27.304999999999993</v>
      </c>
      <c r="G106" s="43"/>
      <c r="H106" s="17"/>
    </row>
    <row r="107" spans="1:8" x14ac:dyDescent="0.2">
      <c r="A107" s="1">
        <v>44013</v>
      </c>
      <c r="B107" s="12">
        <v>87.363439999999997</v>
      </c>
      <c r="C107" s="43">
        <f>+MIN($B$35,$B$47,$B$59,$B$71,$B$83)</f>
        <v>60.075000000000003</v>
      </c>
      <c r="D107" s="17">
        <f>+MAX($B$35,$B$47,$B$59,$B$71,$B$83)</f>
        <v>85.808000000000007</v>
      </c>
      <c r="E107" s="17">
        <f t="shared" si="1"/>
        <v>25.733000000000004</v>
      </c>
      <c r="G107" s="43"/>
      <c r="H107" s="17"/>
    </row>
    <row r="108" spans="1:8" x14ac:dyDescent="0.2">
      <c r="A108" s="1">
        <v>44044</v>
      </c>
      <c r="B108" s="12">
        <v>95.237189999999998</v>
      </c>
      <c r="C108" s="43">
        <f>+MIN($B$36,$B$48,$B$60,$B$72,$B$84)</f>
        <v>66.531999999999996</v>
      </c>
      <c r="D108" s="17">
        <f>+MAX($B$36,$B$48,$B$60,$B$72,$B$84)</f>
        <v>94.159000000000006</v>
      </c>
      <c r="E108" s="17">
        <f t="shared" si="1"/>
        <v>27.62700000000001</v>
      </c>
      <c r="G108" s="43"/>
      <c r="H108" s="17"/>
    </row>
    <row r="109" spans="1:8" x14ac:dyDescent="0.2">
      <c r="A109" s="1">
        <v>44075</v>
      </c>
      <c r="B109" s="12">
        <v>99.361270000000005</v>
      </c>
      <c r="C109" s="43">
        <f>+MIN($B$37,$B$49,$B$61,$B$73,$B$85)</f>
        <v>71.391000000000005</v>
      </c>
      <c r="D109" s="17">
        <f>+MAX($B$37,$B$49,$B$61,$B$73,$B$85)</f>
        <v>98.974999999999994</v>
      </c>
      <c r="E109" s="17">
        <f t="shared" si="1"/>
        <v>27.583999999999989</v>
      </c>
      <c r="G109" s="43"/>
      <c r="H109" s="17"/>
    </row>
    <row r="110" spans="1:8" x14ac:dyDescent="0.2">
      <c r="A110" s="1">
        <v>44105</v>
      </c>
      <c r="B110" s="12">
        <v>99.38964</v>
      </c>
      <c r="C110" s="43">
        <f>+MIN($B$38,$B$50,$B$62,$B$74,$B$86)</f>
        <v>72.944000000000003</v>
      </c>
      <c r="D110" s="17">
        <f>+MAX($B$38,$B$50,$B$62,$B$74,$B$86)</f>
        <v>99.213999999999999</v>
      </c>
      <c r="E110" s="17">
        <f t="shared" si="1"/>
        <v>26.269999999999996</v>
      </c>
      <c r="G110" s="43"/>
      <c r="H110" s="17"/>
    </row>
    <row r="111" spans="1:8" x14ac:dyDescent="0.2">
      <c r="A111" s="1">
        <v>44136</v>
      </c>
      <c r="B111" s="12">
        <v>97.811359999999993</v>
      </c>
      <c r="C111" s="43">
        <f>+MIN($B$39,$B$51,$B$63,$B$75,$B$87)</f>
        <v>69.936000000000007</v>
      </c>
      <c r="D111" s="17">
        <f>+MAX($B$39,$B$51,$B$63,$B$75,$B$87)</f>
        <v>99.777000000000001</v>
      </c>
      <c r="E111" s="17">
        <f t="shared" si="1"/>
        <v>29.840999999999994</v>
      </c>
      <c r="G111" s="43"/>
      <c r="H111" s="17"/>
    </row>
    <row r="112" spans="1:8" x14ac:dyDescent="0.2">
      <c r="A112" s="65">
        <v>44166</v>
      </c>
      <c r="B112" s="12">
        <v>87.218760000000003</v>
      </c>
      <c r="C112" s="70">
        <f>+MIN($B$40,$B$52,$B$64,$B$76,$B$88)</f>
        <v>62.183</v>
      </c>
      <c r="D112" s="69">
        <f>+MAX($B$40,$B$52,$B$64,$B$76,$B$88)</f>
        <v>91.379000000000005</v>
      </c>
      <c r="E112" s="69">
        <f t="shared" si="1"/>
        <v>29.196000000000005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587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2">
        <v>63</v>
      </c>
      <c r="B117">
        <v>0</v>
      </c>
    </row>
    <row r="118" spans="1:2" x14ac:dyDescent="0.2">
      <c r="A118" s="2">
        <v>63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1"/>
    <col min="2" max="2" width="20.85546875" style="131" customWidth="1"/>
    <col min="3" max="13" width="9.140625" style="131"/>
    <col min="14" max="15" width="9.140625" style="133"/>
    <col min="16" max="16" width="9.140625" style="131"/>
    <col min="17" max="17" width="25" style="131" customWidth="1"/>
    <col min="18" max="18" width="14.425781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297" t="s">
        <v>86</v>
      </c>
      <c r="R6" s="350" t="s">
        <v>313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298" t="s">
        <v>87</v>
      </c>
      <c r="R7" s="351" t="s">
        <v>314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300" t="s">
        <v>504</v>
      </c>
      <c r="R8" s="544" t="s">
        <v>315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2" x14ac:dyDescent="0.25">
      <c r="C24" s="572" t="s">
        <v>499</v>
      </c>
      <c r="D24" s="572"/>
      <c r="E24" s="572"/>
      <c r="F24" s="572"/>
      <c r="G24" s="572"/>
      <c r="H24" s="32"/>
      <c r="I24" s="572" t="s">
        <v>500</v>
      </c>
      <c r="J24" s="572"/>
      <c r="K24" s="572"/>
      <c r="L24" s="572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495" t="s">
        <v>86</v>
      </c>
      <c r="C26" s="83">
        <v>3.2805167486000002</v>
      </c>
      <c r="D26" s="83">
        <v>2.9049302739999998</v>
      </c>
      <c r="E26" s="83">
        <v>2.6712762848999998</v>
      </c>
      <c r="F26" s="83">
        <v>2.8769569067999998</v>
      </c>
      <c r="G26" s="83">
        <v>2.9228598115</v>
      </c>
      <c r="H26" s="154" t="s">
        <v>86</v>
      </c>
      <c r="I26" s="20">
        <f t="shared" ref="I26:L27" si="0">D26-C26</f>
        <v>-0.37558647460000039</v>
      </c>
      <c r="J26" s="20">
        <f t="shared" si="0"/>
        <v>-0.23365398910000001</v>
      </c>
      <c r="K26" s="20">
        <f t="shared" si="0"/>
        <v>0.20568062190000003</v>
      </c>
      <c r="L26" s="20">
        <f t="shared" si="0"/>
        <v>4.5902904700000136E-2</v>
      </c>
    </row>
    <row r="27" spans="1:12" ht="26.25" x14ac:dyDescent="0.25">
      <c r="A27" s="133"/>
      <c r="B27" s="497" t="s">
        <v>87</v>
      </c>
      <c r="C27" s="84">
        <v>73.406096473000005</v>
      </c>
      <c r="D27" s="84">
        <v>76.143443848999993</v>
      </c>
      <c r="E27" s="84">
        <v>86.075312534000005</v>
      </c>
      <c r="F27" s="84">
        <v>94.057213153000006</v>
      </c>
      <c r="G27" s="84">
        <v>95.796516530000005</v>
      </c>
      <c r="H27" s="498" t="s">
        <v>87</v>
      </c>
      <c r="I27" s="68">
        <f t="shared" si="0"/>
        <v>2.7373473759999882</v>
      </c>
      <c r="J27" s="68">
        <f t="shared" si="0"/>
        <v>9.931868685000012</v>
      </c>
      <c r="K27" s="68">
        <f t="shared" si="0"/>
        <v>7.981900619000001</v>
      </c>
      <c r="L27" s="68">
        <f t="shared" si="0"/>
        <v>1.7393033769999988</v>
      </c>
    </row>
    <row r="28" spans="1:12" x14ac:dyDescent="0.25">
      <c r="A28"/>
      <c r="B28" s="496" t="s">
        <v>317</v>
      </c>
      <c r="C28" s="83">
        <f>+C27+C26</f>
        <v>76.686613221599998</v>
      </c>
      <c r="D28" s="83">
        <f>+D27+D26</f>
        <v>79.048374122999988</v>
      </c>
      <c r="E28" s="83">
        <f>+E27+E26</f>
        <v>88.746588818900008</v>
      </c>
      <c r="F28" s="83">
        <f>+F27+F26</f>
        <v>96.93417005980001</v>
      </c>
      <c r="G28" s="83">
        <f>+G27+G26</f>
        <v>98.719376341500009</v>
      </c>
      <c r="H28" s="30" t="s">
        <v>457</v>
      </c>
      <c r="I28" s="12">
        <f>+SUM(I26:I27)</f>
        <v>2.3617609013999878</v>
      </c>
      <c r="J28" s="12">
        <f>+SUM(J26:J27)</f>
        <v>9.6982146959000115</v>
      </c>
      <c r="K28" s="12">
        <f>+SUM(K26:K27)</f>
        <v>8.1875812409000019</v>
      </c>
      <c r="L28" s="12">
        <f>+SUM(L26:L27)</f>
        <v>1.785206281699999</v>
      </c>
    </row>
    <row r="29" spans="1:12" x14ac:dyDescent="0.25">
      <c r="A29" s="367" t="s">
        <v>551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3" t="s">
        <v>316</v>
      </c>
      <c r="D33" s="132" t="s">
        <v>242</v>
      </c>
      <c r="E33" s="472" t="s">
        <v>241</v>
      </c>
      <c r="F33" s="472" t="s">
        <v>498</v>
      </c>
    </row>
    <row r="34" spans="1:7" x14ac:dyDescent="0.25">
      <c r="A34" s="147">
        <f t="shared" ref="A34:A81" si="1">YEAR(B34)</f>
        <v>2017</v>
      </c>
      <c r="B34" s="447">
        <v>42736</v>
      </c>
      <c r="C34" s="448">
        <v>75.979681515999999</v>
      </c>
      <c r="D34" s="141" t="e">
        <v>#N/A</v>
      </c>
      <c r="E34" s="449"/>
      <c r="F34" s="449">
        <v>75.979681515999999</v>
      </c>
      <c r="G34" s="138"/>
    </row>
    <row r="35" spans="1:7" x14ac:dyDescent="0.25">
      <c r="A35" s="147">
        <f t="shared" si="1"/>
        <v>2017</v>
      </c>
      <c r="B35" s="447">
        <v>42767</v>
      </c>
      <c r="C35" s="448">
        <v>76.625913749999995</v>
      </c>
      <c r="D35" s="141" t="e">
        <v>#N/A</v>
      </c>
      <c r="E35" s="449">
        <f t="shared" ref="E35:E44" si="2">AVERAGEIF($A$34:$A$95,A35,$F$34:$F$95)</f>
        <v>79.973231072749996</v>
      </c>
      <c r="F35" s="449">
        <v>76.625913749999995</v>
      </c>
      <c r="G35" s="138"/>
    </row>
    <row r="36" spans="1:7" x14ac:dyDescent="0.25">
      <c r="A36" s="147">
        <f t="shared" si="1"/>
        <v>2017</v>
      </c>
      <c r="B36" s="447">
        <v>42795</v>
      </c>
      <c r="C36" s="448">
        <v>78.418810065000002</v>
      </c>
      <c r="D36" s="141" t="e">
        <v>#N/A</v>
      </c>
      <c r="E36" s="449">
        <f t="shared" si="2"/>
        <v>79.973231072749996</v>
      </c>
      <c r="F36" s="449">
        <v>78.418810065000002</v>
      </c>
      <c r="G36" s="138"/>
    </row>
    <row r="37" spans="1:7" x14ac:dyDescent="0.25">
      <c r="A37" s="147">
        <f t="shared" si="1"/>
        <v>2017</v>
      </c>
      <c r="B37" s="447">
        <v>42826</v>
      </c>
      <c r="C37" s="448">
        <v>78.502159832999993</v>
      </c>
      <c r="D37" s="141" t="e">
        <v>#N/A</v>
      </c>
      <c r="E37" s="449">
        <f t="shared" si="2"/>
        <v>79.973231072749996</v>
      </c>
      <c r="F37" s="449">
        <v>78.502159832999993</v>
      </c>
      <c r="G37" s="138"/>
    </row>
    <row r="38" spans="1:7" x14ac:dyDescent="0.25">
      <c r="A38" s="147">
        <f t="shared" si="1"/>
        <v>2017</v>
      </c>
      <c r="B38" s="447">
        <v>42856</v>
      </c>
      <c r="C38" s="448">
        <v>78.371707870999998</v>
      </c>
      <c r="D38" s="141" t="e">
        <v>#N/A</v>
      </c>
      <c r="E38" s="449">
        <f t="shared" si="2"/>
        <v>79.973231072749996</v>
      </c>
      <c r="F38" s="449">
        <v>78.371707870999998</v>
      </c>
      <c r="G38" s="138"/>
    </row>
    <row r="39" spans="1:7" x14ac:dyDescent="0.25">
      <c r="A39" s="147">
        <f t="shared" si="1"/>
        <v>2017</v>
      </c>
      <c r="B39" s="447">
        <v>42887</v>
      </c>
      <c r="C39" s="448">
        <v>78.987322599999999</v>
      </c>
      <c r="D39" s="141" t="e">
        <v>#N/A</v>
      </c>
      <c r="E39" s="449">
        <f t="shared" si="2"/>
        <v>79.973231072749996</v>
      </c>
      <c r="F39" s="449">
        <v>78.987322599999999</v>
      </c>
      <c r="G39" s="138"/>
    </row>
    <row r="40" spans="1:7" x14ac:dyDescent="0.25">
      <c r="A40" s="147">
        <f t="shared" si="1"/>
        <v>2017</v>
      </c>
      <c r="B40" s="447">
        <v>42917</v>
      </c>
      <c r="C40" s="448">
        <v>79.955689226000004</v>
      </c>
      <c r="D40" s="141" t="e">
        <v>#N/A</v>
      </c>
      <c r="E40" s="449">
        <f t="shared" si="2"/>
        <v>79.973231072749996</v>
      </c>
      <c r="F40" s="449">
        <v>79.955689226000004</v>
      </c>
      <c r="G40" s="138"/>
    </row>
    <row r="41" spans="1:7" x14ac:dyDescent="0.25">
      <c r="A41" s="147">
        <f t="shared" si="1"/>
        <v>2017</v>
      </c>
      <c r="B41" s="447">
        <v>42948</v>
      </c>
      <c r="C41" s="448">
        <v>79.936718225999996</v>
      </c>
      <c r="D41" s="141" t="e">
        <v>#N/A</v>
      </c>
      <c r="E41" s="449">
        <f t="shared" si="2"/>
        <v>79.973231072749996</v>
      </c>
      <c r="F41" s="449">
        <v>79.936718225999996</v>
      </c>
      <c r="G41" s="138"/>
    </row>
    <row r="42" spans="1:7" x14ac:dyDescent="0.25">
      <c r="A42" s="147">
        <f t="shared" si="1"/>
        <v>2017</v>
      </c>
      <c r="B42" s="447">
        <v>42979</v>
      </c>
      <c r="C42" s="448">
        <v>81.133553966999997</v>
      </c>
      <c r="D42" s="141" t="e">
        <v>#N/A</v>
      </c>
      <c r="E42" s="449">
        <f t="shared" si="2"/>
        <v>79.973231072749996</v>
      </c>
      <c r="F42" s="449">
        <v>81.133553966999997</v>
      </c>
      <c r="G42" s="138"/>
    </row>
    <row r="43" spans="1:7" x14ac:dyDescent="0.25">
      <c r="A43" s="147">
        <f t="shared" si="1"/>
        <v>2017</v>
      </c>
      <c r="B43" s="447">
        <v>43009</v>
      </c>
      <c r="C43" s="448">
        <v>82.268117064999998</v>
      </c>
      <c r="D43" s="141" t="e">
        <v>#N/A</v>
      </c>
      <c r="E43" s="449">
        <f t="shared" si="2"/>
        <v>79.973231072749996</v>
      </c>
      <c r="F43" s="449">
        <v>82.268117064999998</v>
      </c>
      <c r="G43" s="138"/>
    </row>
    <row r="44" spans="1:7" x14ac:dyDescent="0.25">
      <c r="A44" s="147">
        <f t="shared" si="1"/>
        <v>2017</v>
      </c>
      <c r="B44" s="447">
        <v>43040</v>
      </c>
      <c r="C44" s="448">
        <v>84.499417367000007</v>
      </c>
      <c r="D44" s="141" t="e">
        <v>#N/A</v>
      </c>
      <c r="E44" s="449">
        <f t="shared" si="2"/>
        <v>79.973231072749996</v>
      </c>
      <c r="F44" s="449">
        <v>84.499417367000007</v>
      </c>
      <c r="G44" s="138"/>
    </row>
    <row r="45" spans="1:7" x14ac:dyDescent="0.25">
      <c r="A45" s="147">
        <f t="shared" si="1"/>
        <v>2017</v>
      </c>
      <c r="B45" s="447">
        <v>43070</v>
      </c>
      <c r="C45" s="448">
        <v>84.999681386999995</v>
      </c>
      <c r="D45" s="141" t="e">
        <v>#N/A</v>
      </c>
      <c r="E45" s="449"/>
      <c r="F45" s="449">
        <v>84.999681386999995</v>
      </c>
      <c r="G45" s="138"/>
    </row>
    <row r="46" spans="1:7" x14ac:dyDescent="0.25">
      <c r="A46" s="147">
        <f t="shared" si="1"/>
        <v>2018</v>
      </c>
      <c r="B46" s="447">
        <v>43101</v>
      </c>
      <c r="C46" s="448">
        <v>83.432426323000001</v>
      </c>
      <c r="D46" s="141" t="e">
        <v>#N/A</v>
      </c>
      <c r="E46" s="449"/>
      <c r="F46" s="449">
        <v>83.432426323000001</v>
      </c>
      <c r="G46" s="138"/>
    </row>
    <row r="47" spans="1:7" x14ac:dyDescent="0.25">
      <c r="A47" s="147">
        <f t="shared" si="1"/>
        <v>2018</v>
      </c>
      <c r="B47" s="447">
        <v>43132</v>
      </c>
      <c r="C47" s="448">
        <v>85.163614499999994</v>
      </c>
      <c r="D47" s="141" t="e">
        <v>#N/A</v>
      </c>
      <c r="E47" s="449">
        <f t="shared" ref="E47" si="3">AVERAGEIF($A$34:$A$95,A47,$F$34:$F$95)</f>
        <v>89.656368745500004</v>
      </c>
      <c r="F47" s="449">
        <v>85.163614499999994</v>
      </c>
      <c r="G47" s="138"/>
    </row>
    <row r="48" spans="1:7" x14ac:dyDescent="0.25">
      <c r="A48" s="147">
        <f t="shared" si="1"/>
        <v>2018</v>
      </c>
      <c r="B48" s="447">
        <v>43160</v>
      </c>
      <c r="C48" s="448">
        <v>86.223440934999999</v>
      </c>
      <c r="D48" s="141" t="e">
        <v>#N/A</v>
      </c>
      <c r="E48" s="449">
        <f t="shared" ref="E48:E56" si="4">AVERAGEIF($A$34:$A$95,A48,$F$34:$F$95)</f>
        <v>89.656368745500004</v>
      </c>
      <c r="F48" s="449">
        <v>86.223440934999999</v>
      </c>
      <c r="G48" s="138"/>
    </row>
    <row r="49" spans="1:7" x14ac:dyDescent="0.25">
      <c r="A49" s="147">
        <f t="shared" si="1"/>
        <v>2018</v>
      </c>
      <c r="B49" s="447">
        <v>43191</v>
      </c>
      <c r="C49" s="448">
        <v>86.596001200000003</v>
      </c>
      <c r="D49" s="141" t="e">
        <v>#N/A</v>
      </c>
      <c r="E49" s="449">
        <f t="shared" si="4"/>
        <v>89.656368745500004</v>
      </c>
      <c r="F49" s="449">
        <v>86.596001200000003</v>
      </c>
      <c r="G49" s="138"/>
    </row>
    <row r="50" spans="1:7" x14ac:dyDescent="0.25">
      <c r="A50" s="147">
        <f t="shared" si="1"/>
        <v>2018</v>
      </c>
      <c r="B50" s="447">
        <v>43221</v>
      </c>
      <c r="C50" s="448">
        <v>87.530164612999997</v>
      </c>
      <c r="D50" s="141" t="e">
        <v>#N/A</v>
      </c>
      <c r="E50" s="449">
        <f t="shared" si="4"/>
        <v>89.656368745500004</v>
      </c>
      <c r="F50" s="449">
        <v>87.530164612999997</v>
      </c>
      <c r="G50" s="138"/>
    </row>
    <row r="51" spans="1:7" x14ac:dyDescent="0.25">
      <c r="A51" s="147">
        <f t="shared" si="1"/>
        <v>2018</v>
      </c>
      <c r="B51" s="447">
        <v>43252</v>
      </c>
      <c r="C51" s="448">
        <v>88.033588899999998</v>
      </c>
      <c r="D51" s="141" t="e">
        <v>#N/A</v>
      </c>
      <c r="E51" s="449">
        <f t="shared" si="4"/>
        <v>89.656368745500004</v>
      </c>
      <c r="F51" s="449">
        <v>88.033588899999998</v>
      </c>
      <c r="G51" s="138"/>
    </row>
    <row r="52" spans="1:7" x14ac:dyDescent="0.25">
      <c r="A52" s="147">
        <f t="shared" si="1"/>
        <v>2018</v>
      </c>
      <c r="B52" s="447">
        <v>43282</v>
      </c>
      <c r="C52" s="448">
        <v>89.794047613000004</v>
      </c>
      <c r="D52" s="141" t="e">
        <v>#N/A</v>
      </c>
      <c r="E52" s="449">
        <f t="shared" si="4"/>
        <v>89.656368745500004</v>
      </c>
      <c r="F52" s="449">
        <v>89.794047613000004</v>
      </c>
      <c r="G52" s="138"/>
    </row>
    <row r="53" spans="1:7" x14ac:dyDescent="0.25">
      <c r="A53" s="147">
        <f t="shared" si="1"/>
        <v>2018</v>
      </c>
      <c r="B53" s="447">
        <v>43313</v>
      </c>
      <c r="C53" s="448">
        <v>91.766870128999997</v>
      </c>
      <c r="D53" s="141" t="e">
        <v>#N/A</v>
      </c>
      <c r="E53" s="449">
        <f t="shared" si="4"/>
        <v>89.656368745500004</v>
      </c>
      <c r="F53" s="449">
        <v>91.766870128999997</v>
      </c>
      <c r="G53" s="138"/>
    </row>
    <row r="54" spans="1:7" x14ac:dyDescent="0.25">
      <c r="A54" s="147">
        <f t="shared" si="1"/>
        <v>2018</v>
      </c>
      <c r="B54" s="447">
        <v>43344</v>
      </c>
      <c r="C54" s="448">
        <v>93.001004332999997</v>
      </c>
      <c r="D54" s="141" t="e">
        <v>#N/A</v>
      </c>
      <c r="E54" s="449">
        <f t="shared" si="4"/>
        <v>89.656368745500004</v>
      </c>
      <c r="F54" s="449">
        <v>93.001004332999997</v>
      </c>
      <c r="G54" s="138"/>
    </row>
    <row r="55" spans="1:7" x14ac:dyDescent="0.25">
      <c r="A55" s="147">
        <f t="shared" si="1"/>
        <v>2018</v>
      </c>
      <c r="B55" s="447">
        <v>43374</v>
      </c>
      <c r="C55" s="448">
        <v>93.836520194000002</v>
      </c>
      <c r="D55" s="141" t="e">
        <v>#N/A</v>
      </c>
      <c r="E55" s="449">
        <f t="shared" si="4"/>
        <v>89.656368745500004</v>
      </c>
      <c r="F55" s="449">
        <v>93.836520194000002</v>
      </c>
      <c r="G55" s="138"/>
    </row>
    <row r="56" spans="1:7" x14ac:dyDescent="0.25">
      <c r="A56" s="147">
        <f t="shared" si="1"/>
        <v>2018</v>
      </c>
      <c r="B56" s="447">
        <v>43405</v>
      </c>
      <c r="C56" s="448">
        <v>95.161740399999999</v>
      </c>
      <c r="D56" s="141" t="e">
        <v>#N/A</v>
      </c>
      <c r="E56" s="449">
        <f t="shared" si="4"/>
        <v>89.656368745500004</v>
      </c>
      <c r="F56" s="449">
        <v>95.161740399999999</v>
      </c>
      <c r="G56" s="138"/>
    </row>
    <row r="57" spans="1:7" x14ac:dyDescent="0.25">
      <c r="A57" s="147">
        <f t="shared" si="1"/>
        <v>2018</v>
      </c>
      <c r="B57" s="447">
        <v>43435</v>
      </c>
      <c r="C57" s="448">
        <v>95.337005805999993</v>
      </c>
      <c r="D57" s="141" t="e">
        <v>#N/A</v>
      </c>
      <c r="E57" s="449"/>
      <c r="F57" s="449">
        <v>95.337005805999993</v>
      </c>
      <c r="G57" s="138"/>
    </row>
    <row r="58" spans="1:7" x14ac:dyDescent="0.25">
      <c r="A58" s="147">
        <f t="shared" si="1"/>
        <v>2019</v>
      </c>
      <c r="B58" s="447">
        <v>43466</v>
      </c>
      <c r="C58" s="448">
        <v>95.185426226000004</v>
      </c>
      <c r="D58" s="141" t="e">
        <v>#N/A</v>
      </c>
      <c r="E58" s="449"/>
      <c r="F58" s="449">
        <v>95.185426226000004</v>
      </c>
      <c r="G58" s="138"/>
    </row>
    <row r="59" spans="1:7" x14ac:dyDescent="0.25">
      <c r="A59" s="147">
        <f t="shared" si="1"/>
        <v>2019</v>
      </c>
      <c r="B59" s="447">
        <v>43497</v>
      </c>
      <c r="C59" s="448">
        <v>95.270610000000005</v>
      </c>
      <c r="D59" s="141" t="e">
        <v>#N/A</v>
      </c>
      <c r="E59" s="449">
        <f t="shared" ref="E59" si="5">AVERAGEIF($A$34:$A$95,A59,$F$34:$F$95)</f>
        <v>97.818898852166683</v>
      </c>
      <c r="F59" s="449">
        <v>95.270610000000005</v>
      </c>
      <c r="G59" s="138"/>
    </row>
    <row r="60" spans="1:7" x14ac:dyDescent="0.25">
      <c r="A60" s="147">
        <f t="shared" si="1"/>
        <v>2019</v>
      </c>
      <c r="B60" s="447">
        <v>43525</v>
      </c>
      <c r="C60" s="448">
        <v>96.114519999999999</v>
      </c>
      <c r="D60" s="141">
        <v>96.114519999999999</v>
      </c>
      <c r="E60" s="449">
        <f t="shared" ref="E60:E68" si="6">AVERAGEIF($A$34:$A$95,A60,$F$34:$F$95)</f>
        <v>97.818898852166683</v>
      </c>
      <c r="F60" s="449">
        <v>96.114519999999999</v>
      </c>
      <c r="G60" s="138"/>
    </row>
    <row r="61" spans="1:7" x14ac:dyDescent="0.25">
      <c r="A61" s="147">
        <f t="shared" si="1"/>
        <v>2019</v>
      </c>
      <c r="B61" s="447">
        <v>43556</v>
      </c>
      <c r="C61" s="448" t="e">
        <v>#N/A</v>
      </c>
      <c r="D61" s="141">
        <v>96.618939999999995</v>
      </c>
      <c r="E61" s="449">
        <f t="shared" si="6"/>
        <v>97.818898852166683</v>
      </c>
      <c r="F61" s="449">
        <v>96.618939999999995</v>
      </c>
      <c r="G61" s="138"/>
    </row>
    <row r="62" spans="1:7" x14ac:dyDescent="0.25">
      <c r="A62" s="147">
        <f t="shared" si="1"/>
        <v>2019</v>
      </c>
      <c r="B62" s="447">
        <v>43586</v>
      </c>
      <c r="C62" s="448" t="e">
        <v>#N/A</v>
      </c>
      <c r="D62" s="141">
        <v>97.119110000000006</v>
      </c>
      <c r="E62" s="449">
        <f t="shared" si="6"/>
        <v>97.818898852166683</v>
      </c>
      <c r="F62" s="449">
        <v>97.119110000000006</v>
      </c>
      <c r="G62" s="138"/>
    </row>
    <row r="63" spans="1:7" x14ac:dyDescent="0.25">
      <c r="A63" s="147">
        <f t="shared" si="1"/>
        <v>2019</v>
      </c>
      <c r="B63" s="447">
        <v>43617</v>
      </c>
      <c r="C63" s="448" t="e">
        <v>#N/A</v>
      </c>
      <c r="D63" s="141">
        <v>97.809619999999995</v>
      </c>
      <c r="E63" s="449">
        <f t="shared" si="6"/>
        <v>97.818898852166683</v>
      </c>
      <c r="F63" s="449">
        <v>97.809619999999995</v>
      </c>
      <c r="G63" s="138"/>
    </row>
    <row r="64" spans="1:7" x14ac:dyDescent="0.25">
      <c r="A64" s="147">
        <f t="shared" si="1"/>
        <v>2019</v>
      </c>
      <c r="B64" s="447">
        <v>43647</v>
      </c>
      <c r="C64" s="448" t="e">
        <v>#N/A</v>
      </c>
      <c r="D64" s="141">
        <v>98.486000000000004</v>
      </c>
      <c r="E64" s="449">
        <f t="shared" si="6"/>
        <v>97.818898852166683</v>
      </c>
      <c r="F64" s="449">
        <v>98.486000000000004</v>
      </c>
      <c r="G64" s="138"/>
    </row>
    <row r="65" spans="1:7" x14ac:dyDescent="0.25">
      <c r="A65" s="147">
        <f t="shared" si="1"/>
        <v>2019</v>
      </c>
      <c r="B65" s="447">
        <v>43678</v>
      </c>
      <c r="C65" s="448" t="e">
        <v>#N/A</v>
      </c>
      <c r="D65" s="141">
        <v>99.114109999999997</v>
      </c>
      <c r="E65" s="449">
        <f t="shared" si="6"/>
        <v>97.818898852166683</v>
      </c>
      <c r="F65" s="449">
        <v>99.114109999999997</v>
      </c>
      <c r="G65" s="138"/>
    </row>
    <row r="66" spans="1:7" x14ac:dyDescent="0.25">
      <c r="A66" s="147">
        <f t="shared" si="1"/>
        <v>2019</v>
      </c>
      <c r="B66" s="447">
        <v>43709</v>
      </c>
      <c r="C66" s="448" t="e">
        <v>#N/A</v>
      </c>
      <c r="D66" s="141">
        <v>99.385890000000003</v>
      </c>
      <c r="E66" s="449">
        <f t="shared" si="6"/>
        <v>97.818898852166683</v>
      </c>
      <c r="F66" s="449">
        <v>99.385890000000003</v>
      </c>
      <c r="G66" s="138"/>
    </row>
    <row r="67" spans="1:7" x14ac:dyDescent="0.25">
      <c r="A67" s="147">
        <f t="shared" si="1"/>
        <v>2019</v>
      </c>
      <c r="B67" s="447">
        <v>43739</v>
      </c>
      <c r="C67" s="448" t="e">
        <v>#N/A</v>
      </c>
      <c r="D67" s="141">
        <v>99.624510000000001</v>
      </c>
      <c r="E67" s="449">
        <f t="shared" si="6"/>
        <v>97.818898852166683</v>
      </c>
      <c r="F67" s="449">
        <v>99.624510000000001</v>
      </c>
      <c r="G67" s="138"/>
    </row>
    <row r="68" spans="1:7" x14ac:dyDescent="0.25">
      <c r="A68" s="147">
        <f t="shared" si="1"/>
        <v>2019</v>
      </c>
      <c r="B68" s="447">
        <v>43770</v>
      </c>
      <c r="C68" s="448" t="e">
        <v>#N/A</v>
      </c>
      <c r="D68" s="141">
        <v>99.606729999999999</v>
      </c>
      <c r="E68" s="449">
        <f t="shared" si="6"/>
        <v>97.818898852166683</v>
      </c>
      <c r="F68" s="449">
        <v>99.606729999999999</v>
      </c>
      <c r="G68" s="138"/>
    </row>
    <row r="69" spans="1:7" x14ac:dyDescent="0.25">
      <c r="A69" s="147">
        <f t="shared" si="1"/>
        <v>2019</v>
      </c>
      <c r="B69" s="447">
        <v>43800</v>
      </c>
      <c r="C69" s="448" t="e">
        <v>#N/A</v>
      </c>
      <c r="D69" s="141">
        <v>99.491320000000002</v>
      </c>
      <c r="E69" s="449"/>
      <c r="F69" s="449">
        <v>99.491320000000002</v>
      </c>
      <c r="G69" s="138"/>
    </row>
    <row r="70" spans="1:7" x14ac:dyDescent="0.25">
      <c r="A70" s="147">
        <f t="shared" si="1"/>
        <v>2020</v>
      </c>
      <c r="B70" s="447">
        <v>43831</v>
      </c>
      <c r="C70" s="448" t="e">
        <v>#N/A</v>
      </c>
      <c r="D70" s="141">
        <v>99.565100000000001</v>
      </c>
      <c r="E70" s="449"/>
      <c r="F70" s="449">
        <v>99.565100000000001</v>
      </c>
      <c r="G70" s="138"/>
    </row>
    <row r="71" spans="1:7" x14ac:dyDescent="0.25">
      <c r="A71" s="147">
        <f t="shared" si="1"/>
        <v>2020</v>
      </c>
      <c r="B71" s="447">
        <v>43862</v>
      </c>
      <c r="C71" s="448" t="e">
        <v>#N/A</v>
      </c>
      <c r="D71" s="141">
        <v>99.563779999999994</v>
      </c>
      <c r="E71" s="449">
        <f t="shared" ref="E71" si="7">AVERAGEIF($A$34:$A$95,A71,$F$34:$F$95)</f>
        <v>99.625177499999992</v>
      </c>
      <c r="F71" s="449">
        <v>99.563779999999994</v>
      </c>
      <c r="G71" s="138"/>
    </row>
    <row r="72" spans="1:7" x14ac:dyDescent="0.25">
      <c r="A72" s="147">
        <f t="shared" si="1"/>
        <v>2020</v>
      </c>
      <c r="B72" s="447">
        <v>43891</v>
      </c>
      <c r="C72" s="448" t="e">
        <v>#N/A</v>
      </c>
      <c r="D72" s="141">
        <v>99.643749999999997</v>
      </c>
      <c r="E72" s="449">
        <f t="shared" ref="E72:E80" si="8">AVERAGEIF($A$34:$A$95,A72,$F$34:$F$95)</f>
        <v>99.625177499999992</v>
      </c>
      <c r="F72" s="449">
        <v>99.643749999999997</v>
      </c>
      <c r="G72" s="138"/>
    </row>
    <row r="73" spans="1:7" x14ac:dyDescent="0.25">
      <c r="A73" s="147">
        <f t="shared" si="1"/>
        <v>2020</v>
      </c>
      <c r="B73" s="447">
        <v>43922</v>
      </c>
      <c r="C73" s="448" t="e">
        <v>#N/A</v>
      </c>
      <c r="D73" s="141">
        <v>99.685869999999994</v>
      </c>
      <c r="E73" s="449">
        <f t="shared" si="8"/>
        <v>99.625177499999992</v>
      </c>
      <c r="F73" s="449">
        <v>99.685869999999994</v>
      </c>
      <c r="G73" s="138"/>
    </row>
    <row r="74" spans="1:7" x14ac:dyDescent="0.25">
      <c r="A74" s="147">
        <f t="shared" si="1"/>
        <v>2020</v>
      </c>
      <c r="B74" s="447">
        <v>43952</v>
      </c>
      <c r="C74" s="448" t="e">
        <v>#N/A</v>
      </c>
      <c r="D74" s="141">
        <v>99.726650000000006</v>
      </c>
      <c r="E74" s="449">
        <f t="shared" si="8"/>
        <v>99.625177499999992</v>
      </c>
      <c r="F74" s="449">
        <v>99.726650000000006</v>
      </c>
      <c r="G74" s="138"/>
    </row>
    <row r="75" spans="1:7" x14ac:dyDescent="0.25">
      <c r="A75" s="147">
        <f t="shared" si="1"/>
        <v>2020</v>
      </c>
      <c r="B75" s="447">
        <v>43983</v>
      </c>
      <c r="C75" s="448" t="e">
        <v>#N/A</v>
      </c>
      <c r="D75" s="141">
        <v>99.731359999999995</v>
      </c>
      <c r="E75" s="449">
        <f t="shared" si="8"/>
        <v>99.625177499999992</v>
      </c>
      <c r="F75" s="449">
        <v>99.731359999999995</v>
      </c>
      <c r="G75" s="138"/>
    </row>
    <row r="76" spans="1:7" x14ac:dyDescent="0.25">
      <c r="A76" s="147">
        <f t="shared" si="1"/>
        <v>2020</v>
      </c>
      <c r="B76" s="447">
        <v>44013</v>
      </c>
      <c r="C76" s="448" t="e">
        <v>#N/A</v>
      </c>
      <c r="D76" s="141">
        <v>99.640150000000006</v>
      </c>
      <c r="E76" s="449">
        <f t="shared" si="8"/>
        <v>99.625177499999992</v>
      </c>
      <c r="F76" s="449">
        <v>99.640150000000006</v>
      </c>
      <c r="G76" s="138"/>
    </row>
    <row r="77" spans="1:7" x14ac:dyDescent="0.25">
      <c r="A77" s="147">
        <f t="shared" si="1"/>
        <v>2020</v>
      </c>
      <c r="B77" s="447">
        <v>44044</v>
      </c>
      <c r="C77" s="448" t="e">
        <v>#N/A</v>
      </c>
      <c r="D77" s="141">
        <v>99.818049999999999</v>
      </c>
      <c r="E77" s="449">
        <f t="shared" si="8"/>
        <v>99.625177499999992</v>
      </c>
      <c r="F77" s="449">
        <v>99.818049999999999</v>
      </c>
      <c r="G77" s="138"/>
    </row>
    <row r="78" spans="1:7" x14ac:dyDescent="0.25">
      <c r="A78" s="147">
        <f t="shared" si="1"/>
        <v>2020</v>
      </c>
      <c r="B78" s="447">
        <v>44075</v>
      </c>
      <c r="C78" s="448" t="e">
        <v>#N/A</v>
      </c>
      <c r="D78" s="141">
        <v>99.854169999999996</v>
      </c>
      <c r="E78" s="449">
        <f t="shared" si="8"/>
        <v>99.625177499999992</v>
      </c>
      <c r="F78" s="449">
        <v>99.854169999999996</v>
      </c>
      <c r="G78" s="138"/>
    </row>
    <row r="79" spans="1:7" x14ac:dyDescent="0.25">
      <c r="A79" s="147">
        <f t="shared" si="1"/>
        <v>2020</v>
      </c>
      <c r="B79" s="447">
        <v>44105</v>
      </c>
      <c r="C79" s="448" t="e">
        <v>#N/A</v>
      </c>
      <c r="D79" s="141">
        <v>99.792259999999999</v>
      </c>
      <c r="E79" s="449">
        <f t="shared" si="8"/>
        <v>99.625177499999992</v>
      </c>
      <c r="F79" s="449">
        <v>99.792259999999999</v>
      </c>
      <c r="G79" s="138"/>
    </row>
    <row r="80" spans="1:7" x14ac:dyDescent="0.25">
      <c r="A80" s="147">
        <f t="shared" si="1"/>
        <v>2020</v>
      </c>
      <c r="B80" s="447">
        <v>44136</v>
      </c>
      <c r="C80" s="448" t="e">
        <v>#N/A</v>
      </c>
      <c r="D80" s="141">
        <v>99.512200000000007</v>
      </c>
      <c r="E80" s="449">
        <f t="shared" si="8"/>
        <v>99.625177499999992</v>
      </c>
      <c r="F80" s="449">
        <v>99.512200000000007</v>
      </c>
      <c r="G80" s="138"/>
    </row>
    <row r="81" spans="1:7" x14ac:dyDescent="0.25">
      <c r="A81" s="147">
        <f t="shared" si="1"/>
        <v>2020</v>
      </c>
      <c r="B81" s="447">
        <v>44166</v>
      </c>
      <c r="C81" s="448" t="e">
        <v>#N/A</v>
      </c>
      <c r="D81" s="141">
        <v>98.968789999999998</v>
      </c>
      <c r="E81" s="449"/>
      <c r="F81" s="449">
        <v>98.968789999999998</v>
      </c>
      <c r="G81" s="138"/>
    </row>
    <row r="82" spans="1:7" x14ac:dyDescent="0.25">
      <c r="A82" s="147"/>
      <c r="B82" s="447"/>
      <c r="C82" s="147"/>
      <c r="D82" s="449"/>
      <c r="E82" s="147"/>
      <c r="F82" s="449"/>
      <c r="G82" s="138"/>
    </row>
    <row r="83" spans="1:7" x14ac:dyDescent="0.25">
      <c r="A83" s="147"/>
      <c r="B83" s="447"/>
      <c r="C83" s="147"/>
      <c r="D83" s="449"/>
      <c r="E83" s="147"/>
      <c r="F83" s="449"/>
      <c r="G83" s="138"/>
    </row>
    <row r="84" spans="1:7" x14ac:dyDescent="0.25">
      <c r="A84" s="147"/>
      <c r="B84" s="447"/>
      <c r="C84" s="147"/>
      <c r="D84" s="449"/>
      <c r="E84" s="147"/>
      <c r="F84" s="449"/>
      <c r="G84" s="138"/>
    </row>
    <row r="85" spans="1:7" x14ac:dyDescent="0.25">
      <c r="A85" s="147"/>
      <c r="B85" s="447"/>
      <c r="C85" s="147"/>
      <c r="D85" s="449"/>
      <c r="E85" s="147"/>
      <c r="F85" s="449"/>
      <c r="G85" s="138"/>
    </row>
    <row r="86" spans="1:7" x14ac:dyDescent="0.25">
      <c r="A86" s="147"/>
      <c r="B86" s="447"/>
      <c r="C86" s="147"/>
      <c r="D86" s="449"/>
      <c r="E86" s="147"/>
      <c r="F86" s="449"/>
      <c r="G86" s="138"/>
    </row>
    <row r="87" spans="1:7" x14ac:dyDescent="0.25">
      <c r="A87" s="147"/>
      <c r="B87" s="447"/>
      <c r="C87" s="147"/>
      <c r="D87" s="449"/>
      <c r="E87" s="147"/>
      <c r="F87" s="449"/>
      <c r="G87" s="138"/>
    </row>
    <row r="88" spans="1:7" x14ac:dyDescent="0.25">
      <c r="A88" s="75"/>
      <c r="B88" s="75" t="s">
        <v>0</v>
      </c>
      <c r="C88" s="147"/>
      <c r="D88" s="449"/>
      <c r="E88" s="147"/>
      <c r="F88" s="449"/>
      <c r="G88" s="138"/>
    </row>
    <row r="89" spans="1:7" x14ac:dyDescent="0.25">
      <c r="A89" s="30">
        <v>2.5</v>
      </c>
      <c r="B89" s="29">
        <v>-2</v>
      </c>
      <c r="C89" s="147"/>
      <c r="D89" s="449"/>
      <c r="E89" s="147"/>
      <c r="F89" s="449"/>
      <c r="G89" s="138"/>
    </row>
    <row r="90" spans="1:7" x14ac:dyDescent="0.25">
      <c r="A90" s="30">
        <v>2.5</v>
      </c>
      <c r="B90" s="29">
        <v>10</v>
      </c>
      <c r="C90" s="147"/>
      <c r="D90" s="449"/>
      <c r="E90" s="147"/>
      <c r="F90" s="449"/>
      <c r="G90" s="138"/>
    </row>
    <row r="91" spans="1:7" x14ac:dyDescent="0.25">
      <c r="B91" s="134"/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5.85546875" style="131" customWidth="1"/>
    <col min="18" max="18" width="11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N1" s="148"/>
      <c r="Q1" s="148"/>
    </row>
    <row r="2" spans="1:18" ht="15.75" x14ac:dyDescent="0.25">
      <c r="A2" s="44" t="s">
        <v>549</v>
      </c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53" t="s">
        <v>272</v>
      </c>
      <c r="R6" s="234" t="s">
        <v>277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54" t="s">
        <v>273</v>
      </c>
      <c r="R7" s="235" t="s">
        <v>278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54" t="s">
        <v>481</v>
      </c>
      <c r="R8" s="299" t="s">
        <v>279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354" t="s">
        <v>480</v>
      </c>
      <c r="R9" s="299" t="s">
        <v>482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  <c r="Q10" s="352" t="s">
        <v>210</v>
      </c>
      <c r="R10" s="296" t="s">
        <v>276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13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13" x14ac:dyDescent="0.25">
      <c r="A24"/>
      <c r="B24"/>
      <c r="C24" s="572" t="s">
        <v>74</v>
      </c>
      <c r="D24" s="572"/>
      <c r="E24" s="572"/>
      <c r="F24" s="572"/>
      <c r="G24" s="572"/>
      <c r="H24" s="32"/>
      <c r="I24" s="572" t="s">
        <v>75</v>
      </c>
      <c r="J24" s="572"/>
      <c r="K24" s="572"/>
      <c r="L24" s="572"/>
    </row>
    <row r="25" spans="1:13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133"/>
      <c r="B26" s="142" t="s">
        <v>272</v>
      </c>
      <c r="C26" s="6">
        <v>27.282158559999999</v>
      </c>
      <c r="D26" s="6">
        <v>25.385081882000001</v>
      </c>
      <c r="E26" s="6">
        <v>29.111489560999999</v>
      </c>
      <c r="F26" s="6">
        <v>29.881242827000001</v>
      </c>
      <c r="G26" s="6">
        <v>30.690261284000002</v>
      </c>
      <c r="H26" s="417" t="s">
        <v>272</v>
      </c>
      <c r="I26" s="6">
        <f t="shared" ref="I26:L29" si="0">D26-C26</f>
        <v>-1.8970766779999977</v>
      </c>
      <c r="J26" s="6">
        <f t="shared" si="0"/>
        <v>3.7264076789999976</v>
      </c>
      <c r="K26" s="6">
        <f t="shared" si="0"/>
        <v>0.76975326600000216</v>
      </c>
      <c r="L26" s="6">
        <f t="shared" si="0"/>
        <v>0.80901845700000052</v>
      </c>
    </row>
    <row r="27" spans="1:13" x14ac:dyDescent="0.25">
      <c r="A27" s="133"/>
      <c r="B27" s="142" t="s">
        <v>273</v>
      </c>
      <c r="C27" s="6">
        <v>21.116617485999999</v>
      </c>
      <c r="D27" s="6">
        <v>21.778613699000001</v>
      </c>
      <c r="E27" s="6">
        <v>22.703460274000001</v>
      </c>
      <c r="F27" s="6">
        <v>23.491428411000001</v>
      </c>
      <c r="G27" s="6">
        <v>23.660586831</v>
      </c>
      <c r="H27" s="417" t="s">
        <v>273</v>
      </c>
      <c r="I27" s="6">
        <f t="shared" si="0"/>
        <v>0.66199621300000189</v>
      </c>
      <c r="J27" s="6">
        <f t="shared" si="0"/>
        <v>0.92484657500000012</v>
      </c>
      <c r="K27" s="6">
        <f t="shared" si="0"/>
        <v>0.78796813700000001</v>
      </c>
      <c r="L27" s="6">
        <f t="shared" si="0"/>
        <v>0.1691584199999987</v>
      </c>
    </row>
    <row r="28" spans="1:13" x14ac:dyDescent="0.25">
      <c r="A28" s="133"/>
      <c r="B28" s="142" t="s">
        <v>274</v>
      </c>
      <c r="C28" s="6">
        <v>20.3720300546</v>
      </c>
      <c r="D28" s="6">
        <v>20.757120548</v>
      </c>
      <c r="E28" s="6">
        <v>23.1851452059</v>
      </c>
      <c r="F28" s="6">
        <v>23.475416734200003</v>
      </c>
      <c r="G28" s="6">
        <v>22.375346292700002</v>
      </c>
      <c r="H28" s="417" t="s">
        <v>274</v>
      </c>
      <c r="I28" s="6">
        <f t="shared" si="0"/>
        <v>0.3850904933999999</v>
      </c>
      <c r="J28" s="6">
        <f t="shared" si="0"/>
        <v>2.4280246579</v>
      </c>
      <c r="K28" s="6">
        <f t="shared" si="0"/>
        <v>0.29027152830000347</v>
      </c>
      <c r="L28" s="6">
        <f t="shared" si="0"/>
        <v>-1.1000704415000016</v>
      </c>
    </row>
    <row r="29" spans="1:13" x14ac:dyDescent="0.25">
      <c r="A29" s="133"/>
      <c r="B29" s="143" t="s">
        <v>263</v>
      </c>
      <c r="C29" s="66">
        <f>+C30-SUM(C26:C28)</f>
        <v>6.2133224054000067</v>
      </c>
      <c r="D29" s="66">
        <f t="shared" ref="D29:G29" si="1">+D30-SUM(D26:D28)</f>
        <v>6.3962438359999965</v>
      </c>
      <c r="E29" s="66">
        <f t="shared" si="1"/>
        <v>7.1095013701000056</v>
      </c>
      <c r="F29" s="66">
        <f t="shared" si="1"/>
        <v>7.758130629799993</v>
      </c>
      <c r="G29" s="66">
        <f t="shared" si="1"/>
        <v>8.0329851552999969</v>
      </c>
      <c r="H29" s="414" t="s">
        <v>263</v>
      </c>
      <c r="I29" s="66">
        <f t="shared" si="0"/>
        <v>0.18292143059998978</v>
      </c>
      <c r="J29" s="66">
        <f t="shared" si="0"/>
        <v>0.71325753410000914</v>
      </c>
      <c r="K29" s="66">
        <f t="shared" si="0"/>
        <v>0.64862925969998741</v>
      </c>
      <c r="L29" s="66">
        <f t="shared" si="0"/>
        <v>0.27485452550000389</v>
      </c>
    </row>
    <row r="30" spans="1:13" x14ac:dyDescent="0.25">
      <c r="A30"/>
      <c r="B30" s="126" t="s">
        <v>235</v>
      </c>
      <c r="C30" s="6">
        <v>74.984128506000005</v>
      </c>
      <c r="D30" s="6">
        <v>74.317059964999999</v>
      </c>
      <c r="E30" s="6">
        <v>82.109596410999998</v>
      </c>
      <c r="F30" s="6">
        <v>84.606218601999998</v>
      </c>
      <c r="G30" s="6">
        <v>84.759179563000004</v>
      </c>
      <c r="H30" s="6"/>
      <c r="I30" s="12">
        <f>+SUM(I26:I29)</f>
        <v>-0.66706854100000612</v>
      </c>
      <c r="J30" s="12">
        <f>+SUM(J26:J29)</f>
        <v>7.7925364460000068</v>
      </c>
      <c r="K30" s="12">
        <f>+SUM(K26:K29)</f>
        <v>2.4966221909999931</v>
      </c>
      <c r="L30" s="12">
        <f>+SUM(L26:L29)</f>
        <v>0.15296096100000156</v>
      </c>
    </row>
    <row r="31" spans="1:13" x14ac:dyDescent="0.25">
      <c r="A31" s="367" t="s">
        <v>551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275</v>
      </c>
      <c r="D35" s="147" t="s">
        <v>242</v>
      </c>
      <c r="E35" s="472" t="s">
        <v>241</v>
      </c>
      <c r="F35" s="472" t="s">
        <v>498</v>
      </c>
    </row>
    <row r="36" spans="1:7" x14ac:dyDescent="0.25">
      <c r="A36" s="147">
        <f t="shared" ref="A36:A83" si="2">YEAR(B36)</f>
        <v>2017</v>
      </c>
      <c r="B36" s="447">
        <v>42736</v>
      </c>
      <c r="C36" s="487">
        <v>93.971454483000002</v>
      </c>
      <c r="D36" s="136" t="e">
        <v>#N/A</v>
      </c>
      <c r="E36" s="486"/>
      <c r="F36" s="486">
        <v>93.971454483000002</v>
      </c>
      <c r="G36" s="138"/>
    </row>
    <row r="37" spans="1:7" x14ac:dyDescent="0.25">
      <c r="A37" s="147">
        <f t="shared" si="2"/>
        <v>2017</v>
      </c>
      <c r="B37" s="447">
        <v>42767</v>
      </c>
      <c r="C37" s="487">
        <v>83.541220213000003</v>
      </c>
      <c r="D37" s="136" t="e">
        <v>#N/A</v>
      </c>
      <c r="E37" s="486">
        <f t="shared" ref="E37:E46" si="3">AVERAGEIF($A$36:$A$97,A37,$F$36:$F$97)</f>
        <v>74.319437042083337</v>
      </c>
      <c r="F37" s="486">
        <v>83.541220213000003</v>
      </c>
      <c r="G37" s="138"/>
    </row>
    <row r="38" spans="1:7" x14ac:dyDescent="0.25">
      <c r="A38" s="147">
        <f t="shared" si="2"/>
        <v>2017</v>
      </c>
      <c r="B38" s="447">
        <v>42795</v>
      </c>
      <c r="C38" s="487">
        <v>81.372219091999995</v>
      </c>
      <c r="D38" s="136" t="e">
        <v>#N/A</v>
      </c>
      <c r="E38" s="486">
        <f t="shared" si="3"/>
        <v>74.319437042083337</v>
      </c>
      <c r="F38" s="486">
        <v>81.372219091999995</v>
      </c>
      <c r="G38" s="138"/>
    </row>
    <row r="39" spans="1:7" x14ac:dyDescent="0.25">
      <c r="A39" s="147">
        <f t="shared" si="2"/>
        <v>2017</v>
      </c>
      <c r="B39" s="447">
        <v>42826</v>
      </c>
      <c r="C39" s="487">
        <v>64.367193936999996</v>
      </c>
      <c r="D39" s="136" t="e">
        <v>#N/A</v>
      </c>
      <c r="E39" s="486">
        <f t="shared" si="3"/>
        <v>74.319437042083337</v>
      </c>
      <c r="F39" s="486">
        <v>64.367193936999996</v>
      </c>
      <c r="G39" s="138"/>
    </row>
    <row r="40" spans="1:7" x14ac:dyDescent="0.25">
      <c r="A40" s="147">
        <f t="shared" si="2"/>
        <v>2017</v>
      </c>
      <c r="B40" s="447">
        <v>42856</v>
      </c>
      <c r="C40" s="487">
        <v>60.993230029000003</v>
      </c>
      <c r="D40" s="136" t="e">
        <v>#N/A</v>
      </c>
      <c r="E40" s="486">
        <f t="shared" si="3"/>
        <v>74.319437042083337</v>
      </c>
      <c r="F40" s="486">
        <v>60.993230029000003</v>
      </c>
      <c r="G40" s="138"/>
    </row>
    <row r="41" spans="1:7" x14ac:dyDescent="0.25">
      <c r="A41" s="147">
        <f t="shared" si="2"/>
        <v>2017</v>
      </c>
      <c r="B41" s="447">
        <v>42887</v>
      </c>
      <c r="C41" s="487">
        <v>63.633924</v>
      </c>
      <c r="D41" s="136" t="e">
        <v>#N/A</v>
      </c>
      <c r="E41" s="486">
        <f t="shared" si="3"/>
        <v>74.319437042083337</v>
      </c>
      <c r="F41" s="486">
        <v>63.633924</v>
      </c>
      <c r="G41" s="138"/>
    </row>
    <row r="42" spans="1:7" x14ac:dyDescent="0.25">
      <c r="A42" s="147">
        <f t="shared" si="2"/>
        <v>2017</v>
      </c>
      <c r="B42" s="447">
        <v>42917</v>
      </c>
      <c r="C42" s="487">
        <v>69.040276519000003</v>
      </c>
      <c r="D42" s="136" t="e">
        <v>#N/A</v>
      </c>
      <c r="E42" s="486">
        <f t="shared" si="3"/>
        <v>74.319437042083337</v>
      </c>
      <c r="F42" s="486">
        <v>69.040276519000003</v>
      </c>
      <c r="G42" s="138"/>
    </row>
    <row r="43" spans="1:7" x14ac:dyDescent="0.25">
      <c r="A43" s="147">
        <f t="shared" si="2"/>
        <v>2017</v>
      </c>
      <c r="B43" s="447">
        <v>42948</v>
      </c>
      <c r="C43" s="487">
        <v>67.523258455999994</v>
      </c>
      <c r="D43" s="136" t="e">
        <v>#N/A</v>
      </c>
      <c r="E43" s="486">
        <f t="shared" si="3"/>
        <v>74.319437042083337</v>
      </c>
      <c r="F43" s="486">
        <v>67.523258455999994</v>
      </c>
      <c r="G43" s="138"/>
    </row>
    <row r="44" spans="1:7" x14ac:dyDescent="0.25">
      <c r="A44" s="147">
        <f t="shared" si="2"/>
        <v>2017</v>
      </c>
      <c r="B44" s="447">
        <v>42979</v>
      </c>
      <c r="C44" s="487">
        <v>63.991618903000003</v>
      </c>
      <c r="D44" s="136" t="e">
        <v>#N/A</v>
      </c>
      <c r="E44" s="486">
        <f t="shared" si="3"/>
        <v>74.319437042083337</v>
      </c>
      <c r="F44" s="486">
        <v>63.991618903000003</v>
      </c>
      <c r="G44" s="138"/>
    </row>
    <row r="45" spans="1:7" x14ac:dyDescent="0.25">
      <c r="A45" s="147">
        <f t="shared" si="2"/>
        <v>2017</v>
      </c>
      <c r="B45" s="447">
        <v>43009</v>
      </c>
      <c r="C45" s="487">
        <v>65.473677874000003</v>
      </c>
      <c r="D45" s="136" t="e">
        <v>#N/A</v>
      </c>
      <c r="E45" s="486">
        <f t="shared" si="3"/>
        <v>74.319437042083337</v>
      </c>
      <c r="F45" s="486">
        <v>65.473677874000003</v>
      </c>
      <c r="G45" s="138"/>
    </row>
    <row r="46" spans="1:7" x14ac:dyDescent="0.25">
      <c r="A46" s="147">
        <f t="shared" si="2"/>
        <v>2017</v>
      </c>
      <c r="B46" s="447">
        <v>43040</v>
      </c>
      <c r="C46" s="487">
        <v>78.487295099999997</v>
      </c>
      <c r="D46" s="136" t="e">
        <v>#N/A</v>
      </c>
      <c r="E46" s="486">
        <f t="shared" si="3"/>
        <v>74.319437042083337</v>
      </c>
      <c r="F46" s="486">
        <v>78.487295099999997</v>
      </c>
      <c r="G46" s="138"/>
    </row>
    <row r="47" spans="1:7" x14ac:dyDescent="0.25">
      <c r="A47" s="147">
        <f t="shared" si="2"/>
        <v>2017</v>
      </c>
      <c r="B47" s="447">
        <v>43070</v>
      </c>
      <c r="C47" s="487">
        <v>99.437875899000005</v>
      </c>
      <c r="D47" s="136" t="e">
        <v>#N/A</v>
      </c>
      <c r="E47" s="486"/>
      <c r="F47" s="486">
        <v>99.437875899000005</v>
      </c>
      <c r="G47" s="138"/>
    </row>
    <row r="48" spans="1:7" x14ac:dyDescent="0.25">
      <c r="A48" s="147">
        <f t="shared" si="2"/>
        <v>2018</v>
      </c>
      <c r="B48" s="447">
        <v>43101</v>
      </c>
      <c r="C48" s="487">
        <v>106.78713442</v>
      </c>
      <c r="D48" s="136" t="e">
        <v>#N/A</v>
      </c>
      <c r="E48" s="486"/>
      <c r="F48" s="486">
        <v>106.78713442</v>
      </c>
      <c r="G48" s="138"/>
    </row>
    <row r="49" spans="1:7" x14ac:dyDescent="0.25">
      <c r="A49" s="147">
        <f t="shared" si="2"/>
        <v>2018</v>
      </c>
      <c r="B49" s="447">
        <v>43132</v>
      </c>
      <c r="C49" s="487">
        <v>96.456016750000003</v>
      </c>
      <c r="D49" s="136" t="e">
        <v>#N/A</v>
      </c>
      <c r="E49" s="486">
        <f t="shared" ref="E49" si="4">AVERAGEIF($A$36:$A$97,A49,$F$36:$F$97)</f>
        <v>82.169853900749999</v>
      </c>
      <c r="F49" s="486">
        <v>96.456016750000003</v>
      </c>
      <c r="G49" s="138"/>
    </row>
    <row r="50" spans="1:7" x14ac:dyDescent="0.25">
      <c r="A50" s="147">
        <f t="shared" si="2"/>
        <v>2018</v>
      </c>
      <c r="B50" s="447">
        <v>43160</v>
      </c>
      <c r="C50" s="487">
        <v>89.461310514999994</v>
      </c>
      <c r="D50" s="136" t="e">
        <v>#N/A</v>
      </c>
      <c r="E50" s="486">
        <f t="shared" ref="E50" si="5">AVERAGEIF($A$36:$A$97,A50,$F$36:$F$97)</f>
        <v>82.169853900749999</v>
      </c>
      <c r="F50" s="486">
        <v>89.461310514999994</v>
      </c>
      <c r="G50" s="138"/>
    </row>
    <row r="51" spans="1:7" x14ac:dyDescent="0.25">
      <c r="A51" s="147">
        <f t="shared" si="2"/>
        <v>2018</v>
      </c>
      <c r="B51" s="447">
        <v>43191</v>
      </c>
      <c r="C51" s="487">
        <v>77.888530032999995</v>
      </c>
      <c r="D51" s="136" t="e">
        <v>#N/A</v>
      </c>
      <c r="E51" s="486">
        <f t="shared" ref="E51:E58" si="6">AVERAGEIF($A$36:$A$97,A51,$F$36:$F$97)</f>
        <v>82.169853900749999</v>
      </c>
      <c r="F51" s="486">
        <v>77.888530032999995</v>
      </c>
      <c r="G51" s="138"/>
    </row>
    <row r="52" spans="1:7" x14ac:dyDescent="0.25">
      <c r="A52" s="147">
        <f t="shared" si="2"/>
        <v>2018</v>
      </c>
      <c r="B52" s="447">
        <v>43221</v>
      </c>
      <c r="C52" s="487">
        <v>66.043533483999994</v>
      </c>
      <c r="D52" s="136" t="e">
        <v>#N/A</v>
      </c>
      <c r="E52" s="486">
        <f t="shared" si="6"/>
        <v>82.169853900749999</v>
      </c>
      <c r="F52" s="486">
        <v>66.043533483999994</v>
      </c>
      <c r="G52" s="138"/>
    </row>
    <row r="53" spans="1:7" x14ac:dyDescent="0.25">
      <c r="A53" s="147">
        <f t="shared" si="2"/>
        <v>2018</v>
      </c>
      <c r="B53" s="447">
        <v>43252</v>
      </c>
      <c r="C53" s="487">
        <v>68.338942770000003</v>
      </c>
      <c r="D53" s="136" t="e">
        <v>#N/A</v>
      </c>
      <c r="E53" s="486">
        <f t="shared" si="6"/>
        <v>82.169853900749999</v>
      </c>
      <c r="F53" s="486">
        <v>68.338942770000003</v>
      </c>
      <c r="G53" s="138"/>
    </row>
    <row r="54" spans="1:7" x14ac:dyDescent="0.25">
      <c r="A54" s="147">
        <f t="shared" si="2"/>
        <v>2018</v>
      </c>
      <c r="B54" s="447">
        <v>43282</v>
      </c>
      <c r="C54" s="487">
        <v>75.690725294999993</v>
      </c>
      <c r="D54" s="136" t="e">
        <v>#N/A</v>
      </c>
      <c r="E54" s="486">
        <f t="shared" si="6"/>
        <v>82.169853900749999</v>
      </c>
      <c r="F54" s="486">
        <v>75.690725294999993</v>
      </c>
      <c r="G54" s="138"/>
    </row>
    <row r="55" spans="1:7" x14ac:dyDescent="0.25">
      <c r="A55" s="147">
        <f t="shared" si="2"/>
        <v>2018</v>
      </c>
      <c r="B55" s="447">
        <v>43313</v>
      </c>
      <c r="C55" s="487">
        <v>74.562776255000003</v>
      </c>
      <c r="D55" s="136" t="e">
        <v>#N/A</v>
      </c>
      <c r="E55" s="486">
        <f t="shared" si="6"/>
        <v>82.169853900749999</v>
      </c>
      <c r="F55" s="486">
        <v>74.562776255000003</v>
      </c>
      <c r="G55" s="138"/>
    </row>
    <row r="56" spans="1:7" x14ac:dyDescent="0.25">
      <c r="A56" s="147">
        <f t="shared" si="2"/>
        <v>2018</v>
      </c>
      <c r="B56" s="447">
        <v>43344</v>
      </c>
      <c r="C56" s="487">
        <v>71.955770866999998</v>
      </c>
      <c r="D56" s="136" t="e">
        <v>#N/A</v>
      </c>
      <c r="E56" s="486">
        <f t="shared" si="6"/>
        <v>82.169853900749999</v>
      </c>
      <c r="F56" s="486">
        <v>71.955770866999998</v>
      </c>
      <c r="G56" s="138"/>
    </row>
    <row r="57" spans="1:7" x14ac:dyDescent="0.25">
      <c r="A57" s="147">
        <f t="shared" si="2"/>
        <v>2018</v>
      </c>
      <c r="B57" s="447">
        <v>43374</v>
      </c>
      <c r="C57" s="487">
        <v>73.429359610000006</v>
      </c>
      <c r="D57" s="136" t="e">
        <v>#N/A</v>
      </c>
      <c r="E57" s="486">
        <f t="shared" si="6"/>
        <v>82.169853900749999</v>
      </c>
      <c r="F57" s="486">
        <v>73.429359610000006</v>
      </c>
      <c r="G57" s="138"/>
    </row>
    <row r="58" spans="1:7" x14ac:dyDescent="0.25">
      <c r="A58" s="147">
        <f t="shared" si="2"/>
        <v>2018</v>
      </c>
      <c r="B58" s="447">
        <v>43405</v>
      </c>
      <c r="C58" s="487">
        <v>89.631667230000005</v>
      </c>
      <c r="D58" s="136" t="e">
        <v>#N/A</v>
      </c>
      <c r="E58" s="486">
        <f t="shared" si="6"/>
        <v>82.169853900749999</v>
      </c>
      <c r="F58" s="486">
        <v>89.631667230000005</v>
      </c>
      <c r="G58" s="138"/>
    </row>
    <row r="59" spans="1:7" x14ac:dyDescent="0.25">
      <c r="A59" s="147">
        <f t="shared" si="2"/>
        <v>2018</v>
      </c>
      <c r="B59" s="447">
        <v>43435</v>
      </c>
      <c r="C59" s="487">
        <v>95.792479580000006</v>
      </c>
      <c r="D59" s="136" t="e">
        <v>#N/A</v>
      </c>
      <c r="E59" s="486"/>
      <c r="F59" s="486">
        <v>95.792479580000006</v>
      </c>
      <c r="G59" s="138"/>
    </row>
    <row r="60" spans="1:7" x14ac:dyDescent="0.25">
      <c r="A60" s="147">
        <f t="shared" si="2"/>
        <v>2019</v>
      </c>
      <c r="B60" s="447">
        <v>43466</v>
      </c>
      <c r="C60" s="487">
        <v>109.24929716</v>
      </c>
      <c r="D60" s="136" t="e">
        <v>#N/A</v>
      </c>
      <c r="E60" s="486"/>
      <c r="F60" s="486">
        <v>109.24929716</v>
      </c>
      <c r="G60" s="138"/>
    </row>
    <row r="61" spans="1:7" x14ac:dyDescent="0.25">
      <c r="A61" s="147">
        <f t="shared" si="2"/>
        <v>2019</v>
      </c>
      <c r="B61" s="447">
        <v>43497</v>
      </c>
      <c r="C61" s="487">
        <v>106.29840230000001</v>
      </c>
      <c r="D61" s="136" t="e">
        <v>#N/A</v>
      </c>
      <c r="E61" s="486">
        <f t="shared" ref="E61:E70" si="7">AVERAGEIF($A$36:$A$97,A61,$F$36:$F$97)</f>
        <v>84.691252813333321</v>
      </c>
      <c r="F61" s="486">
        <v>106.29840230000001</v>
      </c>
      <c r="G61" s="138"/>
    </row>
    <row r="62" spans="1:7" x14ac:dyDescent="0.25">
      <c r="A62" s="147">
        <f t="shared" si="2"/>
        <v>2019</v>
      </c>
      <c r="B62" s="447">
        <v>43525</v>
      </c>
      <c r="C62" s="487">
        <v>95.705294300000006</v>
      </c>
      <c r="D62" s="136">
        <v>95.705294300000006</v>
      </c>
      <c r="E62" s="486">
        <f t="shared" si="7"/>
        <v>84.691252813333321</v>
      </c>
      <c r="F62" s="486">
        <v>95.705294300000006</v>
      </c>
      <c r="G62" s="138"/>
    </row>
    <row r="63" spans="1:7" x14ac:dyDescent="0.25">
      <c r="A63" s="147">
        <f t="shared" si="2"/>
        <v>2019</v>
      </c>
      <c r="B63" s="447">
        <v>43556</v>
      </c>
      <c r="C63" s="487" t="e">
        <v>#N/A</v>
      </c>
      <c r="D63" s="136">
        <v>76.038899999999998</v>
      </c>
      <c r="E63" s="486">
        <f t="shared" si="7"/>
        <v>84.691252813333321</v>
      </c>
      <c r="F63" s="486">
        <v>76.038899999999998</v>
      </c>
      <c r="G63" s="138"/>
    </row>
    <row r="64" spans="1:7" x14ac:dyDescent="0.25">
      <c r="A64" s="147">
        <f t="shared" si="2"/>
        <v>2019</v>
      </c>
      <c r="B64" s="447">
        <v>43586</v>
      </c>
      <c r="C64" s="487" t="e">
        <v>#N/A</v>
      </c>
      <c r="D64" s="136">
        <v>69.807680000000005</v>
      </c>
      <c r="E64" s="486">
        <f t="shared" si="7"/>
        <v>84.691252813333321</v>
      </c>
      <c r="F64" s="486">
        <v>69.807680000000005</v>
      </c>
      <c r="G64" s="138"/>
    </row>
    <row r="65" spans="1:7" x14ac:dyDescent="0.25">
      <c r="A65" s="147">
        <f t="shared" si="2"/>
        <v>2019</v>
      </c>
      <c r="B65" s="447">
        <v>43617</v>
      </c>
      <c r="C65" s="487" t="e">
        <v>#N/A</v>
      </c>
      <c r="D65" s="136">
        <v>71.561700000000002</v>
      </c>
      <c r="E65" s="486">
        <f t="shared" si="7"/>
        <v>84.691252813333321</v>
      </c>
      <c r="F65" s="486">
        <v>71.561700000000002</v>
      </c>
      <c r="G65" s="138"/>
    </row>
    <row r="66" spans="1:7" x14ac:dyDescent="0.25">
      <c r="A66" s="147">
        <f t="shared" si="2"/>
        <v>2019</v>
      </c>
      <c r="B66" s="447">
        <v>43647</v>
      </c>
      <c r="C66" s="487" t="e">
        <v>#N/A</v>
      </c>
      <c r="D66" s="136">
        <v>76.959199999999996</v>
      </c>
      <c r="E66" s="486">
        <f t="shared" si="7"/>
        <v>84.691252813333321</v>
      </c>
      <c r="F66" s="486">
        <v>76.959199999999996</v>
      </c>
      <c r="G66" s="138"/>
    </row>
    <row r="67" spans="1:7" x14ac:dyDescent="0.25">
      <c r="A67" s="147">
        <f t="shared" si="2"/>
        <v>2019</v>
      </c>
      <c r="B67" s="447">
        <v>43678</v>
      </c>
      <c r="C67" s="487" t="e">
        <v>#N/A</v>
      </c>
      <c r="D67" s="136">
        <v>77.484679999999997</v>
      </c>
      <c r="E67" s="486">
        <f t="shared" si="7"/>
        <v>84.691252813333321</v>
      </c>
      <c r="F67" s="486">
        <v>77.484679999999997</v>
      </c>
      <c r="G67" s="138"/>
    </row>
    <row r="68" spans="1:7" x14ac:dyDescent="0.25">
      <c r="A68" s="147">
        <f t="shared" si="2"/>
        <v>2019</v>
      </c>
      <c r="B68" s="447">
        <v>43709</v>
      </c>
      <c r="C68" s="487" t="e">
        <v>#N/A</v>
      </c>
      <c r="D68" s="136">
        <v>71.314840000000004</v>
      </c>
      <c r="E68" s="486">
        <f t="shared" si="7"/>
        <v>84.691252813333321</v>
      </c>
      <c r="F68" s="486">
        <v>71.314840000000004</v>
      </c>
      <c r="G68" s="138"/>
    </row>
    <row r="69" spans="1:7" x14ac:dyDescent="0.25">
      <c r="A69" s="147">
        <f t="shared" si="2"/>
        <v>2019</v>
      </c>
      <c r="B69" s="447">
        <v>43739</v>
      </c>
      <c r="C69" s="487" t="e">
        <v>#N/A</v>
      </c>
      <c r="D69" s="136">
        <v>74.632630000000006</v>
      </c>
      <c r="E69" s="486">
        <f t="shared" si="7"/>
        <v>84.691252813333321</v>
      </c>
      <c r="F69" s="486">
        <v>74.632630000000006</v>
      </c>
      <c r="G69" s="138"/>
    </row>
    <row r="70" spans="1:7" x14ac:dyDescent="0.25">
      <c r="A70" s="147">
        <f t="shared" si="2"/>
        <v>2019</v>
      </c>
      <c r="B70" s="447">
        <v>43770</v>
      </c>
      <c r="C70" s="487" t="e">
        <v>#N/A</v>
      </c>
      <c r="D70" s="136">
        <v>86.065610000000007</v>
      </c>
      <c r="E70" s="486">
        <f t="shared" si="7"/>
        <v>84.691252813333321</v>
      </c>
      <c r="F70" s="486">
        <v>86.065610000000007</v>
      </c>
      <c r="G70" s="138"/>
    </row>
    <row r="71" spans="1:7" x14ac:dyDescent="0.25">
      <c r="A71" s="147">
        <f t="shared" si="2"/>
        <v>2019</v>
      </c>
      <c r="B71" s="447">
        <v>43800</v>
      </c>
      <c r="C71" s="487" t="e">
        <v>#N/A</v>
      </c>
      <c r="D71" s="136">
        <v>101.1768</v>
      </c>
      <c r="E71" s="486"/>
      <c r="F71" s="486">
        <v>101.1768</v>
      </c>
      <c r="G71" s="138"/>
    </row>
    <row r="72" spans="1:7" x14ac:dyDescent="0.25">
      <c r="A72" s="147">
        <f t="shared" si="2"/>
        <v>2020</v>
      </c>
      <c r="B72" s="447">
        <v>43831</v>
      </c>
      <c r="C72" s="487" t="e">
        <v>#N/A</v>
      </c>
      <c r="D72" s="136">
        <v>109.3278</v>
      </c>
      <c r="E72" s="486"/>
      <c r="F72" s="486">
        <v>109.3278</v>
      </c>
      <c r="G72" s="138"/>
    </row>
    <row r="73" spans="1:7" x14ac:dyDescent="0.25">
      <c r="A73" s="147">
        <f t="shared" si="2"/>
        <v>2020</v>
      </c>
      <c r="B73" s="447">
        <v>43862</v>
      </c>
      <c r="C73" s="487" t="e">
        <v>#N/A</v>
      </c>
      <c r="D73" s="136">
        <v>102.47410000000001</v>
      </c>
      <c r="E73" s="486">
        <f t="shared" ref="E73:E82" si="8">AVERAGEIF($A$36:$A$97,A73,$F$36:$F$97)</f>
        <v>84.776159166666673</v>
      </c>
      <c r="F73" s="486">
        <v>102.47410000000001</v>
      </c>
      <c r="G73" s="138"/>
    </row>
    <row r="74" spans="1:7" x14ac:dyDescent="0.25">
      <c r="A74" s="147">
        <f t="shared" si="2"/>
        <v>2020</v>
      </c>
      <c r="B74" s="447">
        <v>43891</v>
      </c>
      <c r="C74" s="487" t="e">
        <v>#N/A</v>
      </c>
      <c r="D74" s="136">
        <v>91.002579999999995</v>
      </c>
      <c r="E74" s="486">
        <f t="shared" si="8"/>
        <v>84.776159166666673</v>
      </c>
      <c r="F74" s="486">
        <v>91.002579999999995</v>
      </c>
      <c r="G74" s="138"/>
    </row>
    <row r="75" spans="1:7" x14ac:dyDescent="0.25">
      <c r="A75" s="147">
        <f t="shared" si="2"/>
        <v>2020</v>
      </c>
      <c r="B75" s="447">
        <v>43922</v>
      </c>
      <c r="C75" s="487" t="e">
        <v>#N/A</v>
      </c>
      <c r="D75" s="136">
        <v>77.377660000000006</v>
      </c>
      <c r="E75" s="486">
        <f t="shared" si="8"/>
        <v>84.776159166666673</v>
      </c>
      <c r="F75" s="486">
        <v>77.377660000000006</v>
      </c>
      <c r="G75" s="138"/>
    </row>
    <row r="76" spans="1:7" x14ac:dyDescent="0.25">
      <c r="A76" s="147">
        <f t="shared" si="2"/>
        <v>2020</v>
      </c>
      <c r="B76" s="447">
        <v>43952</v>
      </c>
      <c r="C76" s="487" t="e">
        <v>#N/A</v>
      </c>
      <c r="D76" s="136">
        <v>71.212100000000007</v>
      </c>
      <c r="E76" s="486">
        <f t="shared" si="8"/>
        <v>84.776159166666673</v>
      </c>
      <c r="F76" s="486">
        <v>71.212100000000007</v>
      </c>
      <c r="G76" s="138"/>
    </row>
    <row r="77" spans="1:7" x14ac:dyDescent="0.25">
      <c r="A77" s="147">
        <f t="shared" si="2"/>
        <v>2020</v>
      </c>
      <c r="B77" s="447">
        <v>43983</v>
      </c>
      <c r="C77" s="487" t="e">
        <v>#N/A</v>
      </c>
      <c r="D77" s="136">
        <v>73.719070000000002</v>
      </c>
      <c r="E77" s="486">
        <f t="shared" si="8"/>
        <v>84.776159166666673</v>
      </c>
      <c r="F77" s="486">
        <v>73.719070000000002</v>
      </c>
      <c r="G77" s="138"/>
    </row>
    <row r="78" spans="1:7" x14ac:dyDescent="0.25">
      <c r="A78" s="147">
        <f t="shared" si="2"/>
        <v>2020</v>
      </c>
      <c r="B78" s="447">
        <v>44013</v>
      </c>
      <c r="C78" s="487" t="e">
        <v>#N/A</v>
      </c>
      <c r="D78" s="136">
        <v>78.613960000000006</v>
      </c>
      <c r="E78" s="486">
        <f t="shared" si="8"/>
        <v>84.776159166666673</v>
      </c>
      <c r="F78" s="486">
        <v>78.613960000000006</v>
      </c>
      <c r="G78" s="138"/>
    </row>
    <row r="79" spans="1:7" x14ac:dyDescent="0.25">
      <c r="A79" s="147">
        <f t="shared" si="2"/>
        <v>2020</v>
      </c>
      <c r="B79" s="447">
        <v>44044</v>
      </c>
      <c r="C79" s="487" t="e">
        <v>#N/A</v>
      </c>
      <c r="D79" s="136">
        <v>78.959029999999998</v>
      </c>
      <c r="E79" s="486">
        <f t="shared" si="8"/>
        <v>84.776159166666673</v>
      </c>
      <c r="F79" s="486">
        <v>78.959029999999998</v>
      </c>
      <c r="G79" s="138"/>
    </row>
    <row r="80" spans="1:7" x14ac:dyDescent="0.25">
      <c r="A80" s="147">
        <f t="shared" si="2"/>
        <v>2020</v>
      </c>
      <c r="B80" s="447">
        <v>44075</v>
      </c>
      <c r="C80" s="487" t="e">
        <v>#N/A</v>
      </c>
      <c r="D80" s="136">
        <v>73.009919999999994</v>
      </c>
      <c r="E80" s="486">
        <f t="shared" si="8"/>
        <v>84.776159166666673</v>
      </c>
      <c r="F80" s="486">
        <v>73.009919999999994</v>
      </c>
      <c r="G80" s="138"/>
    </row>
    <row r="81" spans="1:7" x14ac:dyDescent="0.25">
      <c r="A81" s="147">
        <f t="shared" si="2"/>
        <v>2020</v>
      </c>
      <c r="B81" s="447">
        <v>44105</v>
      </c>
      <c r="C81" s="487" t="e">
        <v>#N/A</v>
      </c>
      <c r="D81" s="136">
        <v>75.365549999999999</v>
      </c>
      <c r="E81" s="486">
        <f t="shared" si="8"/>
        <v>84.776159166666673</v>
      </c>
      <c r="F81" s="486">
        <v>75.365549999999999</v>
      </c>
      <c r="G81" s="138"/>
    </row>
    <row r="82" spans="1:7" x14ac:dyDescent="0.25">
      <c r="A82" s="147">
        <f t="shared" si="2"/>
        <v>2020</v>
      </c>
      <c r="B82" s="447">
        <v>44136</v>
      </c>
      <c r="C82" s="487" t="e">
        <v>#N/A</v>
      </c>
      <c r="D82" s="136">
        <v>85.816640000000007</v>
      </c>
      <c r="E82" s="486">
        <f t="shared" si="8"/>
        <v>84.776159166666673</v>
      </c>
      <c r="F82" s="486">
        <v>85.816640000000007</v>
      </c>
      <c r="G82" s="138"/>
    </row>
    <row r="83" spans="1:7" x14ac:dyDescent="0.25">
      <c r="A83" s="147">
        <f t="shared" si="2"/>
        <v>2020</v>
      </c>
      <c r="B83" s="447">
        <v>44166</v>
      </c>
      <c r="C83" s="487" t="e">
        <v>#N/A</v>
      </c>
      <c r="D83" s="136">
        <v>100.4355</v>
      </c>
      <c r="E83" s="486"/>
      <c r="F83" s="486">
        <v>100.4355</v>
      </c>
      <c r="G83" s="138"/>
    </row>
    <row r="84" spans="1:7" x14ac:dyDescent="0.25">
      <c r="A84" s="147"/>
      <c r="B84" s="447"/>
      <c r="C84" s="147"/>
      <c r="D84" s="449"/>
      <c r="E84" s="147"/>
      <c r="F84" s="449"/>
      <c r="G84" s="138"/>
    </row>
    <row r="85" spans="1:7" x14ac:dyDescent="0.25">
      <c r="A85" s="147"/>
      <c r="B85" s="447"/>
      <c r="C85" s="147"/>
      <c r="D85" s="449"/>
      <c r="E85" s="147"/>
      <c r="F85" s="449"/>
      <c r="G85" s="138"/>
    </row>
    <row r="86" spans="1:7" x14ac:dyDescent="0.25">
      <c r="A86" s="147"/>
      <c r="B86" s="447"/>
      <c r="C86" s="147"/>
      <c r="D86" s="449"/>
      <c r="E86" s="147"/>
      <c r="F86" s="449"/>
      <c r="G86" s="138"/>
    </row>
    <row r="87" spans="1:7" x14ac:dyDescent="0.25">
      <c r="A87" s="147"/>
      <c r="B87" s="447"/>
      <c r="C87" s="147"/>
      <c r="D87" s="449"/>
      <c r="E87" s="147"/>
      <c r="F87" s="449"/>
      <c r="G87" s="138"/>
    </row>
    <row r="88" spans="1:7" x14ac:dyDescent="0.25">
      <c r="A88" s="147"/>
      <c r="B88" s="447"/>
      <c r="C88" s="147"/>
      <c r="D88" s="449"/>
      <c r="E88" s="147"/>
      <c r="F88" s="449"/>
      <c r="G88" s="138"/>
    </row>
    <row r="89" spans="1:7" x14ac:dyDescent="0.25">
      <c r="A89" s="75"/>
      <c r="B89" s="75" t="s">
        <v>0</v>
      </c>
      <c r="C89" s="147"/>
      <c r="D89" s="449"/>
      <c r="E89" s="147"/>
      <c r="F89" s="449"/>
      <c r="G89" s="138"/>
    </row>
    <row r="90" spans="1:7" x14ac:dyDescent="0.25">
      <c r="A90" s="30">
        <v>2.5</v>
      </c>
      <c r="B90" s="29">
        <v>-2</v>
      </c>
      <c r="C90" s="147"/>
      <c r="D90" s="449"/>
      <c r="E90" s="147"/>
      <c r="F90" s="449"/>
      <c r="G90" s="138"/>
    </row>
    <row r="91" spans="1:7" x14ac:dyDescent="0.25">
      <c r="A91" s="30">
        <v>2.5</v>
      </c>
      <c r="B91" s="29">
        <v>4</v>
      </c>
      <c r="C91" s="147"/>
      <c r="D91" s="449"/>
      <c r="E91" s="147"/>
      <c r="F91" s="449"/>
      <c r="G91" s="138"/>
    </row>
    <row r="92" spans="1:7" x14ac:dyDescent="0.25">
      <c r="A92" s="147"/>
      <c r="B92" s="447"/>
      <c r="C92" s="147"/>
      <c r="D92" s="449"/>
      <c r="E92" s="147"/>
      <c r="F92" s="449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98"/>
    <col min="11" max="11" width="10.42578125" style="98" customWidth="1"/>
    <col min="12" max="16" width="9.140625" style="98"/>
    <col min="17" max="17" width="27.5703125" style="98" customWidth="1"/>
    <col min="18" max="18" width="14.5703125" style="98" customWidth="1"/>
    <col min="19" max="16384" width="9.140625" style="98"/>
  </cols>
  <sheetData>
    <row r="1" spans="1:31" x14ac:dyDescent="0.2">
      <c r="A1" s="119" t="s">
        <v>95</v>
      </c>
    </row>
    <row r="2" spans="1:31" ht="15.75" x14ac:dyDescent="0.25">
      <c r="A2" s="44" t="s">
        <v>549</v>
      </c>
      <c r="F2" s="120"/>
    </row>
    <row r="3" spans="1:31" x14ac:dyDescent="0.2">
      <c r="A3" s="22" t="s">
        <v>16</v>
      </c>
      <c r="F3" s="120"/>
    </row>
    <row r="4" spans="1:31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  <c r="K4" s="184"/>
      <c r="M4" s="99"/>
    </row>
    <row r="5" spans="1:31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K5" s="184"/>
      <c r="Q5" s="180" t="s">
        <v>369</v>
      </c>
      <c r="R5" s="181"/>
    </row>
    <row r="6" spans="1:3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  <c r="M6" s="99"/>
      <c r="Q6" s="355" t="s">
        <v>464</v>
      </c>
      <c r="R6" s="356" t="s">
        <v>357</v>
      </c>
      <c r="AE6"/>
    </row>
    <row r="7" spans="1:31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K7" s="184"/>
      <c r="Q7" s="357" t="s">
        <v>467</v>
      </c>
      <c r="R7" s="358" t="s">
        <v>366</v>
      </c>
      <c r="U7"/>
    </row>
    <row r="8" spans="1:31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K8" s="184"/>
      <c r="Q8" s="357" t="s">
        <v>469</v>
      </c>
      <c r="R8" s="358" t="s">
        <v>359</v>
      </c>
    </row>
    <row r="9" spans="1:31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K9" s="184"/>
      <c r="Q9" s="357" t="s">
        <v>465</v>
      </c>
      <c r="R9" s="358" t="s">
        <v>276</v>
      </c>
    </row>
    <row r="10" spans="1:31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Q10" s="357" t="s">
        <v>466</v>
      </c>
      <c r="R10" s="358" t="s">
        <v>367</v>
      </c>
    </row>
    <row r="11" spans="1:31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Q11" s="359" t="s">
        <v>468</v>
      </c>
      <c r="R11" s="360" t="s">
        <v>358</v>
      </c>
    </row>
    <row r="12" spans="1:31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K12" s="184"/>
    </row>
    <row r="13" spans="1:31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  <c r="K13" s="184"/>
    </row>
    <row r="14" spans="1:31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  <c r="K14" s="184"/>
    </row>
    <row r="15" spans="1:31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  <c r="K15" s="184"/>
    </row>
    <row r="16" spans="1:31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  <c r="K16" s="184"/>
    </row>
    <row r="17" spans="1:14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  <c r="K17" s="184"/>
    </row>
    <row r="18" spans="1:14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  <c r="K18" s="184"/>
    </row>
    <row r="19" spans="1:14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  <c r="K19" s="184"/>
    </row>
    <row r="20" spans="1:14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  <c r="K20" s="184"/>
    </row>
    <row r="21" spans="1:14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  <c r="K21" s="184"/>
    </row>
    <row r="22" spans="1:14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  <c r="K22" s="184"/>
    </row>
    <row r="23" spans="1:14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  <c r="K23" s="184"/>
    </row>
    <row r="24" spans="1:14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  <c r="K24" s="184"/>
    </row>
    <row r="25" spans="1:14" x14ac:dyDescent="0.2">
      <c r="A25" s="184"/>
      <c r="B25" s="184"/>
      <c r="C25" s="184"/>
      <c r="D25" s="184"/>
      <c r="E25" s="184"/>
      <c r="F25" s="184"/>
      <c r="G25" s="184"/>
      <c r="H25" s="184"/>
      <c r="I25" s="184"/>
      <c r="J25" s="184"/>
      <c r="K25" s="184"/>
    </row>
    <row r="26" spans="1:14" x14ac:dyDescent="0.2">
      <c r="A26" s="119"/>
      <c r="B26" s="466"/>
      <c r="C26" s="119"/>
      <c r="D26" s="466"/>
      <c r="E26" s="466"/>
      <c r="F26" s="467"/>
      <c r="G26" s="119"/>
      <c r="H26" s="467"/>
      <c r="I26" s="467"/>
      <c r="J26" s="119"/>
      <c r="K26" s="119"/>
      <c r="N26" s="119"/>
    </row>
    <row r="27" spans="1:14" x14ac:dyDescent="0.2">
      <c r="A27" s="119"/>
      <c r="B27" s="466"/>
      <c r="C27" s="119"/>
      <c r="D27" s="466"/>
      <c r="E27" s="467"/>
      <c r="F27" s="467"/>
      <c r="G27" s="119"/>
      <c r="H27" s="467"/>
      <c r="I27" s="467"/>
      <c r="J27" s="119"/>
      <c r="K27" s="119"/>
      <c r="N27" s="119"/>
    </row>
    <row r="28" spans="1:14" ht="48" x14ac:dyDescent="0.2">
      <c r="A28" s="508" t="s">
        <v>15</v>
      </c>
      <c r="B28" s="156"/>
      <c r="C28" s="160"/>
      <c r="D28" s="508" t="s">
        <v>73</v>
      </c>
      <c r="E28" s="509" t="s">
        <v>501</v>
      </c>
      <c r="F28" s="509" t="s">
        <v>521</v>
      </c>
      <c r="G28" s="510" t="s">
        <v>469</v>
      </c>
      <c r="H28" s="509" t="s">
        <v>502</v>
      </c>
      <c r="I28" s="509" t="s">
        <v>520</v>
      </c>
      <c r="J28" s="510" t="s">
        <v>365</v>
      </c>
      <c r="K28" s="510" t="s">
        <v>468</v>
      </c>
      <c r="L28" s="510" t="s">
        <v>523</v>
      </c>
      <c r="M28" s="510" t="s">
        <v>522</v>
      </c>
    </row>
    <row r="29" spans="1:14" x14ac:dyDescent="0.2">
      <c r="A29" s="500" t="s">
        <v>553</v>
      </c>
      <c r="B29" s="582" t="str">
        <f>LEFT(A29,4)</f>
        <v>2014</v>
      </c>
      <c r="C29" s="501" t="str">
        <f t="shared" ref="C29:C56" si="0">RIGHT(A29,2)</f>
        <v>Q1</v>
      </c>
      <c r="D29" s="502">
        <v>41640</v>
      </c>
      <c r="E29" s="29">
        <v>67.987677778000005</v>
      </c>
      <c r="F29" s="29">
        <v>8.6107464999999994</v>
      </c>
      <c r="G29" s="29">
        <v>-0.91108997767</v>
      </c>
      <c r="H29" s="29">
        <v>94.480549389000004</v>
      </c>
      <c r="I29" s="29">
        <v>4.6984960221999996</v>
      </c>
      <c r="J29" s="503">
        <f>+F29-I29</f>
        <v>3.9122504777999998</v>
      </c>
      <c r="K29" s="29">
        <v>23.335100000000001</v>
      </c>
      <c r="L29" s="503">
        <f>+IF(K29&gt;0,+K29,0)*-1</f>
        <v>-23.335100000000001</v>
      </c>
      <c r="M29" s="503">
        <f>+IF(K29&lt;0,+K29,0)*-1</f>
        <v>0</v>
      </c>
    </row>
    <row r="30" spans="1:14" x14ac:dyDescent="0.2">
      <c r="A30" s="500" t="s">
        <v>554</v>
      </c>
      <c r="B30" s="581"/>
      <c r="C30" s="501" t="str">
        <f t="shared" si="0"/>
        <v>Q2</v>
      </c>
      <c r="D30" s="502">
        <v>41730</v>
      </c>
      <c r="E30" s="29">
        <v>70.404945054999999</v>
      </c>
      <c r="F30" s="29">
        <v>6.6920889670000001</v>
      </c>
      <c r="G30" s="29">
        <v>0.30533504143000001</v>
      </c>
      <c r="H30" s="29">
        <v>60.629018051999999</v>
      </c>
      <c r="I30" s="29">
        <v>3.9109554065999999</v>
      </c>
      <c r="J30" s="503">
        <f t="shared" ref="J30:J56" si="1">+F30-I30</f>
        <v>2.7811335604000003</v>
      </c>
      <c r="K30" s="29">
        <v>-13.024571429</v>
      </c>
      <c r="L30" s="503">
        <f t="shared" ref="L30:L56" si="2">+IF(K30&gt;0,+K30,0)*-1</f>
        <v>0</v>
      </c>
      <c r="M30" s="503">
        <f t="shared" ref="M30:M56" si="3">+IF(K30&lt;0,+K30,0)*-1</f>
        <v>13.024571429</v>
      </c>
      <c r="N30" s="503"/>
    </row>
    <row r="31" spans="1:14" x14ac:dyDescent="0.2">
      <c r="A31" s="500" t="s">
        <v>555</v>
      </c>
      <c r="B31" s="581"/>
      <c r="C31" s="501" t="str">
        <f t="shared" si="0"/>
        <v>Q3</v>
      </c>
      <c r="D31" s="502">
        <v>41821</v>
      </c>
      <c r="E31" s="29">
        <v>72.273456522000004</v>
      </c>
      <c r="F31" s="29">
        <v>6.6233909999999998</v>
      </c>
      <c r="G31" s="29">
        <v>-0.71122712054000004</v>
      </c>
      <c r="H31" s="29">
        <v>61.123470302999998</v>
      </c>
      <c r="I31" s="29">
        <v>3.9409544457000001</v>
      </c>
      <c r="J31" s="503">
        <f t="shared" si="1"/>
        <v>2.6824365542999997</v>
      </c>
      <c r="K31" s="29">
        <v>-13.287673913000001</v>
      </c>
      <c r="L31" s="503">
        <f t="shared" si="2"/>
        <v>0</v>
      </c>
      <c r="M31" s="503">
        <f t="shared" si="3"/>
        <v>13.287673913000001</v>
      </c>
      <c r="N31" s="503"/>
    </row>
    <row r="32" spans="1:14" x14ac:dyDescent="0.2">
      <c r="A32" s="500" t="s">
        <v>556</v>
      </c>
      <c r="B32" s="581"/>
      <c r="C32" s="501" t="str">
        <f t="shared" si="0"/>
        <v>Q4</v>
      </c>
      <c r="D32" s="502">
        <v>41913</v>
      </c>
      <c r="E32" s="29">
        <v>72.985858695999994</v>
      </c>
      <c r="F32" s="29">
        <v>7.6312957390999996</v>
      </c>
      <c r="G32" s="29">
        <v>-1.7812177899999999</v>
      </c>
      <c r="H32" s="29">
        <v>75.537899134</v>
      </c>
      <c r="I32" s="29">
        <v>4.0533962065000004</v>
      </c>
      <c r="J32" s="503">
        <f t="shared" si="1"/>
        <v>3.5778995325999992</v>
      </c>
      <c r="K32" s="29">
        <v>0.58723913042999998</v>
      </c>
      <c r="L32" s="503">
        <f t="shared" si="2"/>
        <v>-0.58723913042999998</v>
      </c>
      <c r="M32" s="503">
        <f t="shared" si="3"/>
        <v>0</v>
      </c>
      <c r="N32" s="503"/>
    </row>
    <row r="33" spans="1:14" x14ac:dyDescent="0.2">
      <c r="A33" s="500" t="s">
        <v>557</v>
      </c>
      <c r="B33" s="581" t="str">
        <f>LEFT(A33,4)</f>
        <v>2015</v>
      </c>
      <c r="C33" s="501" t="str">
        <f t="shared" si="0"/>
        <v>Q1</v>
      </c>
      <c r="D33" s="502">
        <v>42005</v>
      </c>
      <c r="E33" s="29">
        <v>73.796366667000001</v>
      </c>
      <c r="F33" s="29">
        <v>8.7877897888999996</v>
      </c>
      <c r="G33" s="29">
        <v>-0.67454482166999996</v>
      </c>
      <c r="H33" s="29">
        <v>95.905291656000003</v>
      </c>
      <c r="I33" s="29">
        <v>5.0382644222000001</v>
      </c>
      <c r="J33" s="503">
        <f t="shared" si="1"/>
        <v>3.7495253666999995</v>
      </c>
      <c r="K33" s="29">
        <v>18.874111111000001</v>
      </c>
      <c r="L33" s="503">
        <f t="shared" si="2"/>
        <v>-18.874111111000001</v>
      </c>
      <c r="M33" s="503">
        <f t="shared" si="3"/>
        <v>0</v>
      </c>
      <c r="N33" s="503"/>
    </row>
    <row r="34" spans="1:14" x14ac:dyDescent="0.2">
      <c r="A34" s="74" t="s">
        <v>558</v>
      </c>
      <c r="B34" s="581"/>
      <c r="C34" s="501" t="str">
        <f t="shared" si="0"/>
        <v>Q2</v>
      </c>
      <c r="D34" s="502">
        <v>42095</v>
      </c>
      <c r="E34" s="29">
        <v>74.423439560000006</v>
      </c>
      <c r="F34" s="29">
        <v>6.7663856043999999</v>
      </c>
      <c r="G34" s="29">
        <v>-0.30560804253000001</v>
      </c>
      <c r="H34" s="29">
        <v>63.362289979000003</v>
      </c>
      <c r="I34" s="29">
        <v>4.4261689010999996</v>
      </c>
      <c r="J34" s="503">
        <f t="shared" si="1"/>
        <v>2.3402167033000003</v>
      </c>
      <c r="K34" s="29">
        <v>-13.256956044000001</v>
      </c>
      <c r="L34" s="503">
        <f t="shared" si="2"/>
        <v>0</v>
      </c>
      <c r="M34" s="503">
        <f t="shared" si="3"/>
        <v>13.256956044000001</v>
      </c>
      <c r="N34" s="503"/>
    </row>
    <row r="35" spans="1:14" x14ac:dyDescent="0.2">
      <c r="A35" s="74" t="s">
        <v>559</v>
      </c>
      <c r="B35" s="581"/>
      <c r="C35" s="501" t="str">
        <f t="shared" si="0"/>
        <v>Q3</v>
      </c>
      <c r="D35" s="502">
        <v>42186</v>
      </c>
      <c r="E35" s="29">
        <v>74.394119564999997</v>
      </c>
      <c r="F35" s="29">
        <v>6.9528910978000003</v>
      </c>
      <c r="G35" s="29">
        <v>-0.39754909934999999</v>
      </c>
      <c r="H35" s="29">
        <v>65.454016856999999</v>
      </c>
      <c r="I35" s="29">
        <v>4.905183837</v>
      </c>
      <c r="J35" s="503">
        <f t="shared" si="1"/>
        <v>2.0477072608000002</v>
      </c>
      <c r="K35" s="29">
        <v>-10.751391304</v>
      </c>
      <c r="L35" s="503">
        <f t="shared" si="2"/>
        <v>0</v>
      </c>
      <c r="M35" s="503">
        <f t="shared" si="3"/>
        <v>10.751391304</v>
      </c>
      <c r="N35" s="503"/>
    </row>
    <row r="36" spans="1:14" x14ac:dyDescent="0.2">
      <c r="A36" s="74" t="s">
        <v>560</v>
      </c>
      <c r="B36" s="581"/>
      <c r="C36" s="501" t="str">
        <f t="shared" si="0"/>
        <v>Q4</v>
      </c>
      <c r="D36" s="502">
        <v>42278</v>
      </c>
      <c r="E36" s="29">
        <v>73.989010870000001</v>
      </c>
      <c r="F36" s="29">
        <v>7.3020150978</v>
      </c>
      <c r="G36" s="29">
        <v>-1.5525762489999999</v>
      </c>
      <c r="H36" s="29">
        <v>74.180554001000004</v>
      </c>
      <c r="I36" s="29">
        <v>5.1740261521999997</v>
      </c>
      <c r="J36" s="503">
        <f t="shared" si="1"/>
        <v>2.1279889456000003</v>
      </c>
      <c r="K36" s="29">
        <v>-0.54411956522000005</v>
      </c>
      <c r="L36" s="503">
        <f t="shared" si="2"/>
        <v>0</v>
      </c>
      <c r="M36" s="503">
        <f t="shared" si="3"/>
        <v>0.54411956522000005</v>
      </c>
      <c r="N36" s="503"/>
    </row>
    <row r="37" spans="1:14" x14ac:dyDescent="0.2">
      <c r="A37" s="74" t="s">
        <v>561</v>
      </c>
      <c r="B37" s="581" t="str">
        <f>LEFT(A37,4)</f>
        <v>2016</v>
      </c>
      <c r="C37" s="501" t="str">
        <f t="shared" si="0"/>
        <v>Q1</v>
      </c>
      <c r="D37" s="502">
        <v>42370</v>
      </c>
      <c r="E37" s="29">
        <v>73.959274725</v>
      </c>
      <c r="F37" s="29">
        <v>8.4191165274999999</v>
      </c>
      <c r="G37" s="29">
        <v>-0.98358408758000004</v>
      </c>
      <c r="H37" s="29">
        <v>89.013702867999996</v>
      </c>
      <c r="I37" s="29">
        <v>5.7823350658999999</v>
      </c>
      <c r="J37" s="503">
        <f t="shared" si="1"/>
        <v>2.6367814616</v>
      </c>
      <c r="K37" s="29">
        <v>13.242186813</v>
      </c>
      <c r="L37" s="503">
        <f t="shared" si="2"/>
        <v>-13.242186813</v>
      </c>
      <c r="M37" s="503">
        <f t="shared" si="3"/>
        <v>0</v>
      </c>
      <c r="N37" s="503"/>
    </row>
    <row r="38" spans="1:14" x14ac:dyDescent="0.2">
      <c r="A38" s="74" t="s">
        <v>562</v>
      </c>
      <c r="B38" s="581"/>
      <c r="C38" s="501" t="str">
        <f t="shared" si="0"/>
        <v>Q2</v>
      </c>
      <c r="D38" s="502">
        <v>42461</v>
      </c>
      <c r="E38" s="29">
        <v>72.914340659000004</v>
      </c>
      <c r="F38" s="29">
        <v>8.0386799451000002</v>
      </c>
      <c r="G38" s="29">
        <v>-0.49796526374</v>
      </c>
      <c r="H38" s="29">
        <v>66.486767757999999</v>
      </c>
      <c r="I38" s="29">
        <v>6.0345073626000003</v>
      </c>
      <c r="J38" s="503">
        <f t="shared" si="1"/>
        <v>2.0041725824999999</v>
      </c>
      <c r="K38" s="29">
        <v>-8.0905714286000006</v>
      </c>
      <c r="L38" s="503">
        <f t="shared" si="2"/>
        <v>0</v>
      </c>
      <c r="M38" s="503">
        <f t="shared" si="3"/>
        <v>8.0905714286000006</v>
      </c>
      <c r="N38" s="503"/>
    </row>
    <row r="39" spans="1:14" x14ac:dyDescent="0.2">
      <c r="A39" s="74" t="s">
        <v>563</v>
      </c>
      <c r="B39" s="581"/>
      <c r="C39" s="501" t="str">
        <f t="shared" si="0"/>
        <v>Q3</v>
      </c>
      <c r="D39" s="502">
        <v>42552</v>
      </c>
      <c r="E39" s="29">
        <v>72.221652173999999</v>
      </c>
      <c r="F39" s="29">
        <v>8.3206048696000003</v>
      </c>
      <c r="G39" s="29">
        <v>0.66983319390999996</v>
      </c>
      <c r="H39" s="29">
        <v>68.942769694000006</v>
      </c>
      <c r="I39" s="29">
        <v>6.5749401086999999</v>
      </c>
      <c r="J39" s="503">
        <f t="shared" si="1"/>
        <v>1.7456647609000004</v>
      </c>
      <c r="K39" s="29">
        <v>-5.8496847825999998</v>
      </c>
      <c r="L39" s="503">
        <f t="shared" si="2"/>
        <v>0</v>
      </c>
      <c r="M39" s="503">
        <f t="shared" si="3"/>
        <v>5.8496847825999998</v>
      </c>
      <c r="N39" s="503"/>
    </row>
    <row r="40" spans="1:14" x14ac:dyDescent="0.2">
      <c r="A40" s="74" t="s">
        <v>564</v>
      </c>
      <c r="B40" s="581"/>
      <c r="C40" s="501" t="str">
        <f t="shared" si="0"/>
        <v>Q4</v>
      </c>
      <c r="D40" s="502">
        <v>42644</v>
      </c>
      <c r="E40" s="29">
        <v>71.545858695999996</v>
      </c>
      <c r="F40" s="29">
        <v>8.0791769457000004</v>
      </c>
      <c r="G40" s="29">
        <v>-1.5576506176</v>
      </c>
      <c r="H40" s="29">
        <v>75.553406457999998</v>
      </c>
      <c r="I40" s="29">
        <v>7.1219676957000004</v>
      </c>
      <c r="J40" s="503">
        <f t="shared" si="1"/>
        <v>0.95720925000000001</v>
      </c>
      <c r="K40" s="29">
        <v>4.4541413043000002</v>
      </c>
      <c r="L40" s="503">
        <f t="shared" si="2"/>
        <v>-4.4541413043000002</v>
      </c>
      <c r="M40" s="503">
        <f t="shared" si="3"/>
        <v>0</v>
      </c>
      <c r="N40" s="503"/>
    </row>
    <row r="41" spans="1:14" x14ac:dyDescent="0.2">
      <c r="A41" s="74" t="s">
        <v>565</v>
      </c>
      <c r="B41" s="581" t="str">
        <f>LEFT(A41,4)</f>
        <v>2017</v>
      </c>
      <c r="C41" s="501" t="str">
        <f t="shared" si="0"/>
        <v>Q1</v>
      </c>
      <c r="D41" s="502">
        <v>42736</v>
      </c>
      <c r="E41" s="29">
        <v>71.993366667000004</v>
      </c>
      <c r="F41" s="29">
        <v>9.1868909777999992</v>
      </c>
      <c r="G41" s="29">
        <v>-9.6429457999999996E-2</v>
      </c>
      <c r="H41" s="29">
        <v>86.386756074999994</v>
      </c>
      <c r="I41" s="29">
        <v>8.8739609999999995</v>
      </c>
      <c r="J41" s="503">
        <f t="shared" si="1"/>
        <v>0.31292997779999965</v>
      </c>
      <c r="K41" s="29">
        <v>14.003611111</v>
      </c>
      <c r="L41" s="503">
        <f t="shared" si="2"/>
        <v>-14.003611111</v>
      </c>
      <c r="M41" s="503">
        <f t="shared" si="3"/>
        <v>0</v>
      </c>
      <c r="N41" s="503"/>
    </row>
    <row r="42" spans="1:14" x14ac:dyDescent="0.2">
      <c r="A42" s="74" t="s">
        <v>566</v>
      </c>
      <c r="B42" s="581"/>
      <c r="C42" s="501" t="str">
        <f t="shared" si="0"/>
        <v>Q2</v>
      </c>
      <c r="D42" s="502">
        <v>42826</v>
      </c>
      <c r="E42" s="29">
        <v>73.485934065999999</v>
      </c>
      <c r="F42" s="29">
        <v>7.9388673625999999</v>
      </c>
      <c r="G42" s="29">
        <v>-0.76719191198000003</v>
      </c>
      <c r="H42" s="29">
        <v>62.976084274999998</v>
      </c>
      <c r="I42" s="29">
        <v>8.2905142526999995</v>
      </c>
      <c r="J42" s="503">
        <f t="shared" si="1"/>
        <v>-0.35164689009999961</v>
      </c>
      <c r="K42" s="29">
        <v>-9.5678901099000004</v>
      </c>
      <c r="L42" s="503">
        <f t="shared" si="2"/>
        <v>0</v>
      </c>
      <c r="M42" s="503">
        <f t="shared" si="3"/>
        <v>9.5678901099000004</v>
      </c>
      <c r="N42" s="503"/>
    </row>
    <row r="43" spans="1:14" x14ac:dyDescent="0.2">
      <c r="A43" s="74" t="s">
        <v>567</v>
      </c>
      <c r="B43" s="581"/>
      <c r="C43" s="501" t="str">
        <f t="shared" si="0"/>
        <v>Q3</v>
      </c>
      <c r="D43" s="502">
        <v>42917</v>
      </c>
      <c r="E43" s="29">
        <v>75.089652173999994</v>
      </c>
      <c r="F43" s="29">
        <v>7.9117121303999998</v>
      </c>
      <c r="G43" s="29">
        <v>-0.80886511597999999</v>
      </c>
      <c r="H43" s="29">
        <v>66.882805993000005</v>
      </c>
      <c r="I43" s="29">
        <v>8.1046388478000004</v>
      </c>
      <c r="J43" s="503">
        <f t="shared" si="1"/>
        <v>-0.19292671740000067</v>
      </c>
      <c r="K43" s="29">
        <v>-7.3857934783000001</v>
      </c>
      <c r="L43" s="503">
        <f t="shared" si="2"/>
        <v>0</v>
      </c>
      <c r="M43" s="503">
        <f t="shared" si="3"/>
        <v>7.3857934783000001</v>
      </c>
      <c r="N43" s="503"/>
    </row>
    <row r="44" spans="1:14" x14ac:dyDescent="0.2">
      <c r="A44" s="74" t="s">
        <v>568</v>
      </c>
      <c r="B44" s="581"/>
      <c r="C44" s="501" t="str">
        <f t="shared" si="0"/>
        <v>Q4</v>
      </c>
      <c r="D44" s="502">
        <v>43009</v>
      </c>
      <c r="E44" s="29">
        <v>78.438543478</v>
      </c>
      <c r="F44" s="29">
        <v>8.3180007499999995</v>
      </c>
      <c r="G44" s="29">
        <v>-2.2489596745</v>
      </c>
      <c r="H44" s="29">
        <v>81.161706738999996</v>
      </c>
      <c r="I44" s="29">
        <v>9.4471386848000005</v>
      </c>
      <c r="J44" s="503">
        <f t="shared" si="1"/>
        <v>-1.129137934800001</v>
      </c>
      <c r="K44" s="29">
        <v>5.9124565217000002</v>
      </c>
      <c r="L44" s="503">
        <f t="shared" si="2"/>
        <v>-5.9124565217000002</v>
      </c>
      <c r="M44" s="503">
        <f t="shared" si="3"/>
        <v>0</v>
      </c>
      <c r="N44" s="503"/>
    </row>
    <row r="45" spans="1:14" x14ac:dyDescent="0.2">
      <c r="A45" s="74" t="s">
        <v>569</v>
      </c>
      <c r="B45" s="581" t="str">
        <f>LEFT(A45,4)</f>
        <v>2018</v>
      </c>
      <c r="C45" s="501" t="str">
        <f t="shared" si="0"/>
        <v>Q1</v>
      </c>
      <c r="D45" s="502">
        <v>43101</v>
      </c>
      <c r="E45" s="29">
        <v>79.130588888999995</v>
      </c>
      <c r="F45" s="29">
        <v>9.0944984666999993</v>
      </c>
      <c r="G45" s="29">
        <v>0.51758342221999998</v>
      </c>
      <c r="H45" s="29">
        <v>97.605225133000005</v>
      </c>
      <c r="I45" s="29">
        <v>9.6587011999999994</v>
      </c>
      <c r="J45" s="503">
        <f t="shared" si="1"/>
        <v>-0.56420273330000015</v>
      </c>
      <c r="K45" s="29">
        <v>18.314766667000001</v>
      </c>
      <c r="L45" s="503">
        <f t="shared" si="2"/>
        <v>-18.314766667000001</v>
      </c>
      <c r="M45" s="503">
        <f t="shared" si="3"/>
        <v>0</v>
      </c>
      <c r="N45" s="503"/>
    </row>
    <row r="46" spans="1:14" x14ac:dyDescent="0.2">
      <c r="A46" s="74" t="s">
        <v>570</v>
      </c>
      <c r="B46" s="581"/>
      <c r="C46" s="501" t="str">
        <f t="shared" si="0"/>
        <v>Q2</v>
      </c>
      <c r="D46" s="502">
        <v>43191</v>
      </c>
      <c r="E46" s="29">
        <v>81.173043956000001</v>
      </c>
      <c r="F46" s="29">
        <v>7.7307749780000004</v>
      </c>
      <c r="G46" s="29">
        <v>-0.56676483407</v>
      </c>
      <c r="H46" s="29">
        <v>70.705205737</v>
      </c>
      <c r="I46" s="29">
        <v>8.9434747363000007</v>
      </c>
      <c r="J46" s="503">
        <f t="shared" si="1"/>
        <v>-1.2126997583000003</v>
      </c>
      <c r="K46" s="29">
        <v>-8.8540329670000002</v>
      </c>
      <c r="L46" s="503">
        <f t="shared" si="2"/>
        <v>0</v>
      </c>
      <c r="M46" s="503">
        <f t="shared" si="3"/>
        <v>8.8540329670000002</v>
      </c>
      <c r="N46" s="503"/>
    </row>
    <row r="47" spans="1:14" x14ac:dyDescent="0.2">
      <c r="A47" s="74" t="s">
        <v>571</v>
      </c>
      <c r="B47" s="581"/>
      <c r="C47" s="501" t="str">
        <f t="shared" si="0"/>
        <v>Q3</v>
      </c>
      <c r="D47" s="502">
        <v>43282</v>
      </c>
      <c r="E47" s="29">
        <v>84.956380435</v>
      </c>
      <c r="F47" s="29">
        <v>7.6540237174000003</v>
      </c>
      <c r="G47" s="29">
        <v>-0.49936743424000002</v>
      </c>
      <c r="H47" s="29">
        <v>74.092735587000007</v>
      </c>
      <c r="I47" s="29">
        <v>9.9764315652000004</v>
      </c>
      <c r="J47" s="503">
        <f t="shared" si="1"/>
        <v>-2.3224078478000001</v>
      </c>
      <c r="K47" s="29">
        <v>-8.2288478261000009</v>
      </c>
      <c r="L47" s="503">
        <f t="shared" si="2"/>
        <v>0</v>
      </c>
      <c r="M47" s="503">
        <f t="shared" si="3"/>
        <v>8.2288478261000009</v>
      </c>
      <c r="N47" s="503"/>
    </row>
    <row r="48" spans="1:14" x14ac:dyDescent="0.2">
      <c r="A48" s="74" t="s">
        <v>572</v>
      </c>
      <c r="B48" s="581"/>
      <c r="C48" s="501" t="str">
        <f t="shared" si="0"/>
        <v>Q4</v>
      </c>
      <c r="D48" s="502">
        <v>43374</v>
      </c>
      <c r="E48" s="29">
        <v>88.202978260999998</v>
      </c>
      <c r="F48" s="29">
        <v>7.4755909564999996</v>
      </c>
      <c r="G48" s="29">
        <v>-1.2788175895</v>
      </c>
      <c r="H48" s="29">
        <v>86.248119911000003</v>
      </c>
      <c r="I48" s="29">
        <v>10.913664325999999</v>
      </c>
      <c r="J48" s="503">
        <f t="shared" si="1"/>
        <v>-3.4380733694999996</v>
      </c>
      <c r="K48" s="29">
        <v>2.5792173912999998</v>
      </c>
      <c r="L48" s="503">
        <f t="shared" si="2"/>
        <v>-2.5792173912999998</v>
      </c>
      <c r="M48" s="503">
        <f t="shared" si="3"/>
        <v>0</v>
      </c>
      <c r="N48" s="503"/>
    </row>
    <row r="49" spans="1:14" x14ac:dyDescent="0.2">
      <c r="A49" s="74" t="s">
        <v>573</v>
      </c>
      <c r="B49" s="581" t="str">
        <f>LEFT(A49,4)</f>
        <v>2019</v>
      </c>
      <c r="C49" s="501" t="str">
        <f t="shared" si="0"/>
        <v>Q1</v>
      </c>
      <c r="D49" s="502">
        <v>43466</v>
      </c>
      <c r="E49" s="29">
        <v>88.926644667000005</v>
      </c>
      <c r="F49" s="29">
        <v>8.8799459333000001</v>
      </c>
      <c r="G49" s="29">
        <v>0.30354812311000001</v>
      </c>
      <c r="H49" s="29">
        <v>103.66608444000001</v>
      </c>
      <c r="I49" s="29">
        <v>11.770737778000001</v>
      </c>
      <c r="J49" s="503">
        <f t="shared" si="1"/>
        <v>-2.8907918447000007</v>
      </c>
      <c r="K49" s="29">
        <v>17.145377778</v>
      </c>
      <c r="L49" s="503">
        <f t="shared" si="2"/>
        <v>-17.145377778</v>
      </c>
      <c r="M49" s="503">
        <f t="shared" si="3"/>
        <v>0</v>
      </c>
      <c r="N49" s="503"/>
    </row>
    <row r="50" spans="1:14" x14ac:dyDescent="0.2">
      <c r="A50" s="74" t="s">
        <v>574</v>
      </c>
      <c r="B50" s="581"/>
      <c r="C50" s="501" t="str">
        <f t="shared" si="0"/>
        <v>Q2</v>
      </c>
      <c r="D50" s="502">
        <v>43556</v>
      </c>
      <c r="E50" s="29">
        <v>90.419654395999999</v>
      </c>
      <c r="F50" s="29">
        <v>7.3309399559999999</v>
      </c>
      <c r="G50" s="29">
        <v>-0.86976038462000005</v>
      </c>
      <c r="H50" s="29">
        <v>72.440176703000006</v>
      </c>
      <c r="I50" s="29">
        <v>11.399877142999999</v>
      </c>
      <c r="J50" s="503">
        <f t="shared" si="1"/>
        <v>-4.0689371869999995</v>
      </c>
      <c r="K50" s="29">
        <v>-13.23624989</v>
      </c>
      <c r="L50" s="503">
        <f t="shared" si="2"/>
        <v>0</v>
      </c>
      <c r="M50" s="503">
        <f t="shared" si="3"/>
        <v>13.23624989</v>
      </c>
      <c r="N50" s="503"/>
    </row>
    <row r="51" spans="1:14" x14ac:dyDescent="0.2">
      <c r="A51" s="74" t="s">
        <v>575</v>
      </c>
      <c r="B51" s="581"/>
      <c r="C51" s="501" t="str">
        <f t="shared" si="0"/>
        <v>Q3</v>
      </c>
      <c r="D51" s="502">
        <v>43647</v>
      </c>
      <c r="E51" s="29">
        <v>92.055192934999994</v>
      </c>
      <c r="F51" s="29">
        <v>7.1035551848000003</v>
      </c>
      <c r="G51" s="29">
        <v>-1.2000314760999999</v>
      </c>
      <c r="H51" s="29">
        <v>75.295711738999998</v>
      </c>
      <c r="I51" s="29">
        <v>12.362170325999999</v>
      </c>
      <c r="J51" s="503">
        <f t="shared" si="1"/>
        <v>-5.2586151411999991</v>
      </c>
      <c r="K51" s="29">
        <v>-10.499839109</v>
      </c>
      <c r="L51" s="503">
        <f t="shared" si="2"/>
        <v>0</v>
      </c>
      <c r="M51" s="503">
        <f t="shared" si="3"/>
        <v>10.499839109</v>
      </c>
      <c r="N51" s="503"/>
    </row>
    <row r="52" spans="1:14" x14ac:dyDescent="0.2">
      <c r="A52" s="74" t="s">
        <v>576</v>
      </c>
      <c r="B52" s="581"/>
      <c r="C52" s="501" t="str">
        <f t="shared" si="0"/>
        <v>Q4</v>
      </c>
      <c r="D52" s="502">
        <v>43739</v>
      </c>
      <c r="E52" s="29">
        <v>92.547175435</v>
      </c>
      <c r="F52" s="29">
        <v>7.7379474564999997</v>
      </c>
      <c r="G52" s="29">
        <v>-1.8215283804</v>
      </c>
      <c r="H52" s="29">
        <v>87.305006848000005</v>
      </c>
      <c r="I52" s="29">
        <v>14.039122282999999</v>
      </c>
      <c r="J52" s="503">
        <f t="shared" si="1"/>
        <v>-6.3011748264999996</v>
      </c>
      <c r="K52" s="29">
        <v>2.6804653261000002</v>
      </c>
      <c r="L52" s="503">
        <f t="shared" si="2"/>
        <v>-2.6804653261000002</v>
      </c>
      <c r="M52" s="503">
        <f t="shared" si="3"/>
        <v>0</v>
      </c>
      <c r="N52" s="503"/>
    </row>
    <row r="53" spans="1:14" x14ac:dyDescent="0.2">
      <c r="A53" s="74" t="s">
        <v>577</v>
      </c>
      <c r="B53" s="581" t="str">
        <f>LEFT(A53,4)</f>
        <v>2020</v>
      </c>
      <c r="C53" s="501" t="str">
        <f t="shared" si="0"/>
        <v>Q1</v>
      </c>
      <c r="D53" s="502">
        <v>43831</v>
      </c>
      <c r="E53" s="29">
        <v>92.514596812999997</v>
      </c>
      <c r="F53" s="29">
        <v>8.6802894945000002</v>
      </c>
      <c r="G53" s="29">
        <v>-0.11152293516</v>
      </c>
      <c r="H53" s="29">
        <v>100.90099648</v>
      </c>
      <c r="I53" s="29">
        <v>16.130182307999998</v>
      </c>
      <c r="J53" s="503">
        <f t="shared" si="1"/>
        <v>-7.4498928134999982</v>
      </c>
      <c r="K53" s="29">
        <v>15.747834198</v>
      </c>
      <c r="L53" s="503">
        <f t="shared" si="2"/>
        <v>-15.747834198</v>
      </c>
      <c r="M53" s="503">
        <f t="shared" si="3"/>
        <v>0</v>
      </c>
      <c r="N53" s="503"/>
    </row>
    <row r="54" spans="1:14" x14ac:dyDescent="0.2">
      <c r="A54" s="74" t="s">
        <v>578</v>
      </c>
      <c r="B54" s="581"/>
      <c r="C54" s="501" t="str">
        <f t="shared" si="0"/>
        <v>Q2</v>
      </c>
      <c r="D54" s="502">
        <v>43922</v>
      </c>
      <c r="E54" s="29">
        <v>92.580012526999994</v>
      </c>
      <c r="F54" s="29">
        <v>7.0371373297000002</v>
      </c>
      <c r="G54" s="29">
        <v>-0.32238913405000003</v>
      </c>
      <c r="H54" s="29">
        <v>74.071175823999994</v>
      </c>
      <c r="I54" s="29">
        <v>14.258378571</v>
      </c>
      <c r="J54" s="503">
        <f t="shared" si="1"/>
        <v>-7.2212412412999996</v>
      </c>
      <c r="K54" s="29">
        <v>-11.165344065999999</v>
      </c>
      <c r="L54" s="503">
        <f t="shared" si="2"/>
        <v>0</v>
      </c>
      <c r="M54" s="503">
        <f t="shared" si="3"/>
        <v>11.165344065999999</v>
      </c>
      <c r="N54" s="503"/>
    </row>
    <row r="55" spans="1:14" x14ac:dyDescent="0.2">
      <c r="A55" s="74" t="s">
        <v>579</v>
      </c>
      <c r="B55" s="581"/>
      <c r="C55" s="501" t="str">
        <f t="shared" si="0"/>
        <v>Q3</v>
      </c>
      <c r="D55" s="502">
        <v>44013</v>
      </c>
      <c r="E55" s="29">
        <v>92.581999022000005</v>
      </c>
      <c r="F55" s="29">
        <v>7.1430606739</v>
      </c>
      <c r="G55" s="29">
        <v>-0.75400521629999995</v>
      </c>
      <c r="H55" s="29">
        <v>76.902829238999999</v>
      </c>
      <c r="I55" s="29">
        <v>14.201287065000001</v>
      </c>
      <c r="J55" s="503">
        <f t="shared" si="1"/>
        <v>-7.0582263911000007</v>
      </c>
      <c r="K55" s="29">
        <v>-8.0670797174000004</v>
      </c>
      <c r="L55" s="503">
        <f t="shared" si="2"/>
        <v>0</v>
      </c>
      <c r="M55" s="503">
        <f t="shared" si="3"/>
        <v>8.0670797174000004</v>
      </c>
      <c r="N55" s="503"/>
    </row>
    <row r="56" spans="1:14" x14ac:dyDescent="0.2">
      <c r="A56" s="75" t="s">
        <v>580</v>
      </c>
      <c r="B56" s="581"/>
      <c r="C56" s="499" t="str">
        <f t="shared" si="0"/>
        <v>Q4</v>
      </c>
      <c r="D56" s="504">
        <v>44105</v>
      </c>
      <c r="E56" s="67">
        <v>92.210338042999993</v>
      </c>
      <c r="F56" s="67">
        <v>7.2436427065000002</v>
      </c>
      <c r="G56" s="67">
        <v>-0.11461206087</v>
      </c>
      <c r="H56" s="67">
        <v>87.220997283000003</v>
      </c>
      <c r="I56" s="67">
        <v>15.483469783</v>
      </c>
      <c r="J56" s="505">
        <f t="shared" si="1"/>
        <v>-8.2398270764999992</v>
      </c>
      <c r="K56" s="67">
        <v>3.1657699891000002</v>
      </c>
      <c r="L56" s="505">
        <f t="shared" si="2"/>
        <v>-3.1657699891000002</v>
      </c>
      <c r="M56" s="505">
        <f t="shared" si="3"/>
        <v>0</v>
      </c>
      <c r="N56" s="505"/>
    </row>
    <row r="57" spans="1:14" x14ac:dyDescent="0.2">
      <c r="A57" s="119"/>
      <c r="B57" s="119"/>
      <c r="C57" s="30"/>
      <c r="D57" s="30"/>
      <c r="E57" s="119"/>
      <c r="F57" s="29"/>
      <c r="G57" s="119"/>
      <c r="H57" s="30"/>
      <c r="I57" s="119"/>
      <c r="J57" s="119"/>
      <c r="K57" s="119"/>
      <c r="L57" s="119"/>
      <c r="M57" s="119"/>
      <c r="N57" s="119"/>
    </row>
    <row r="58" spans="1:14" x14ac:dyDescent="0.2">
      <c r="A58" s="30"/>
      <c r="B58" s="376" t="s">
        <v>551</v>
      </c>
      <c r="C58" s="30"/>
      <c r="D58" s="119"/>
      <c r="E58" s="30"/>
      <c r="F58" s="119"/>
      <c r="G58" s="30"/>
      <c r="H58" s="119"/>
      <c r="I58" s="119"/>
      <c r="J58" s="119"/>
      <c r="K58" s="119"/>
      <c r="L58" s="119"/>
      <c r="M58" s="119"/>
      <c r="N58" s="119"/>
    </row>
    <row r="59" spans="1:14" x14ac:dyDescent="0.2">
      <c r="A59" s="75"/>
      <c r="B59" s="75" t="s">
        <v>0</v>
      </c>
      <c r="C59" s="30"/>
      <c r="D59" s="119"/>
      <c r="E59" s="30"/>
      <c r="F59" s="119"/>
      <c r="G59" s="30"/>
      <c r="H59" s="119"/>
      <c r="I59" s="119"/>
      <c r="J59" s="119"/>
      <c r="K59" s="119"/>
      <c r="L59" s="119"/>
      <c r="M59" s="119"/>
      <c r="N59" s="119"/>
    </row>
    <row r="60" spans="1:14" x14ac:dyDescent="0.2">
      <c r="A60" s="30">
        <v>21.5</v>
      </c>
      <c r="B60" s="506">
        <v>-25</v>
      </c>
      <c r="C60" s="30"/>
      <c r="D60" s="119"/>
      <c r="E60" s="30"/>
      <c r="F60" s="119"/>
      <c r="G60" s="30"/>
      <c r="H60" s="119"/>
      <c r="I60" s="119"/>
      <c r="J60" s="119"/>
      <c r="K60" s="119"/>
      <c r="L60" s="119"/>
      <c r="M60" s="119"/>
      <c r="N60" s="119"/>
    </row>
    <row r="61" spans="1:14" x14ac:dyDescent="0.2">
      <c r="A61" s="30">
        <v>21.5</v>
      </c>
      <c r="B61" s="506">
        <v>125</v>
      </c>
      <c r="C61" s="30"/>
      <c r="D61" s="119"/>
      <c r="E61" s="30"/>
      <c r="F61" s="119"/>
      <c r="G61" s="30"/>
      <c r="H61" s="119"/>
      <c r="I61" s="119"/>
      <c r="J61" s="119"/>
      <c r="K61" s="119"/>
      <c r="L61" s="119"/>
      <c r="M61" s="119"/>
      <c r="N61" s="119"/>
    </row>
    <row r="62" spans="1:14" x14ac:dyDescent="0.2">
      <c r="A62" s="119"/>
      <c r="B62" s="499" t="s">
        <v>0</v>
      </c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</row>
    <row r="63" spans="1:14" x14ac:dyDescent="0.2">
      <c r="A63" s="30">
        <v>21.5</v>
      </c>
      <c r="B63" s="507">
        <v>-50</v>
      </c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</row>
    <row r="64" spans="1:14" x14ac:dyDescent="0.2">
      <c r="A64" s="30">
        <v>21.5</v>
      </c>
      <c r="B64" s="507">
        <v>50</v>
      </c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6.7109375" style="171" customWidth="1"/>
    <col min="18" max="18" width="14.28515625" style="171" customWidth="1"/>
    <col min="19" max="24" width="9.140625" style="171"/>
    <col min="25" max="25" width="27" style="171" customWidth="1"/>
    <col min="26" max="16384" width="9.140625" style="17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18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</row>
    <row r="5" spans="1:18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369</v>
      </c>
      <c r="R5" s="181"/>
    </row>
    <row r="6" spans="1:18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517" t="s">
        <v>363</v>
      </c>
      <c r="R6" s="518" t="s">
        <v>355</v>
      </c>
    </row>
    <row r="7" spans="1:18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519" t="s">
        <v>361</v>
      </c>
      <c r="R7" s="520" t="s">
        <v>353</v>
      </c>
    </row>
    <row r="8" spans="1:18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519" t="s">
        <v>364</v>
      </c>
      <c r="R8" s="520" t="s">
        <v>356</v>
      </c>
    </row>
    <row r="9" spans="1:18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521" t="s">
        <v>362</v>
      </c>
      <c r="R9" s="522" t="s">
        <v>354</v>
      </c>
    </row>
    <row r="10" spans="1:18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Q10" s="193"/>
    </row>
    <row r="11" spans="1:18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</row>
    <row r="12" spans="1:18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</row>
    <row r="13" spans="1:18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</row>
    <row r="14" spans="1:18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</row>
    <row r="15" spans="1:18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</row>
    <row r="16" spans="1:18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</row>
    <row r="17" spans="1:18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</row>
    <row r="18" spans="1:18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</row>
    <row r="19" spans="1:18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</row>
    <row r="20" spans="1:18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</row>
    <row r="21" spans="1:18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</row>
    <row r="23" spans="1:18" x14ac:dyDescent="0.25">
      <c r="N23" s="191"/>
    </row>
    <row r="24" spans="1:18" x14ac:dyDescent="0.25">
      <c r="N24" s="172"/>
      <c r="O24" s="172"/>
      <c r="P24" s="172"/>
      <c r="Q24" s="172"/>
    </row>
    <row r="25" spans="1:18" x14ac:dyDescent="0.25">
      <c r="B25" s="511" t="s">
        <v>12</v>
      </c>
      <c r="C25" s="511">
        <v>2016</v>
      </c>
      <c r="D25" s="511">
        <f>+C25+1</f>
        <v>2017</v>
      </c>
      <c r="E25" s="511">
        <f t="shared" ref="E25:G25" si="0">+D25+1</f>
        <v>2018</v>
      </c>
      <c r="F25" s="511">
        <f t="shared" si="0"/>
        <v>2019</v>
      </c>
      <c r="G25" s="511">
        <f t="shared" si="0"/>
        <v>2020</v>
      </c>
    </row>
    <row r="26" spans="1:18" x14ac:dyDescent="0.25">
      <c r="B26" s="512" t="s">
        <v>363</v>
      </c>
      <c r="C26" s="513">
        <v>7.9720594179999997</v>
      </c>
      <c r="D26" s="513">
        <v>8.1206433562000004</v>
      </c>
      <c r="E26" s="513">
        <v>7.7729309507000002</v>
      </c>
      <c r="F26" s="513">
        <v>7.5335625999999998</v>
      </c>
      <c r="G26" s="513">
        <v>7.3059116475000003</v>
      </c>
      <c r="N26" s="172"/>
      <c r="O26" s="172"/>
      <c r="P26" s="172"/>
      <c r="Q26" s="172"/>
      <c r="R26" s="172"/>
    </row>
    <row r="27" spans="1:18" x14ac:dyDescent="0.25">
      <c r="B27" s="511" t="s">
        <v>361</v>
      </c>
      <c r="C27" s="514">
        <v>0.24144010929000001</v>
      </c>
      <c r="D27" s="514">
        <v>0.21372901095999999</v>
      </c>
      <c r="E27" s="514">
        <v>0.20945425478999999</v>
      </c>
      <c r="F27" s="514">
        <v>0.22448416235999999</v>
      </c>
      <c r="G27" s="514">
        <v>0.21830308470000001</v>
      </c>
      <c r="N27" s="172"/>
      <c r="O27" s="172"/>
      <c r="P27" s="172"/>
      <c r="Q27" s="172"/>
      <c r="R27" s="172"/>
    </row>
    <row r="28" spans="1:18" x14ac:dyDescent="0.25">
      <c r="B28" s="511" t="s">
        <v>364</v>
      </c>
      <c r="C28" s="514">
        <v>-5.8705115519</v>
      </c>
      <c r="D28" s="514">
        <v>-6.7405887699000004</v>
      </c>
      <c r="E28" s="514">
        <v>-6.9093432301000002</v>
      </c>
      <c r="F28" s="514">
        <v>-7.5596573178000002</v>
      </c>
      <c r="G28" s="514">
        <v>-8.3887488470000005</v>
      </c>
      <c r="N28" s="172"/>
      <c r="O28" s="172"/>
      <c r="P28" s="172"/>
      <c r="Q28" s="172"/>
      <c r="R28" s="172"/>
    </row>
    <row r="29" spans="1:18" x14ac:dyDescent="0.25">
      <c r="B29" s="511" t="s">
        <v>362</v>
      </c>
      <c r="C29" s="514">
        <v>-0.51049440164000004</v>
      </c>
      <c r="D29" s="514">
        <v>-1.9384710110000001</v>
      </c>
      <c r="E29" s="514">
        <v>-2.9674461699000001</v>
      </c>
      <c r="F29" s="514">
        <v>-4.8394480675000002</v>
      </c>
      <c r="G29" s="514">
        <v>-6.628620765</v>
      </c>
      <c r="N29" s="172"/>
      <c r="O29" s="172"/>
      <c r="P29" s="172"/>
      <c r="Q29" s="172"/>
      <c r="R29" s="172"/>
    </row>
    <row r="30" spans="1:18" x14ac:dyDescent="0.25">
      <c r="B30" s="515" t="s">
        <v>375</v>
      </c>
      <c r="C30" s="516">
        <f>+SUM(C26:C29)</f>
        <v>1.832493573749999</v>
      </c>
      <c r="D30" s="516">
        <f t="shared" ref="D30:G30" si="1">+SUM(D26:D29)</f>
        <v>-0.34468741374000023</v>
      </c>
      <c r="E30" s="516">
        <f t="shared" si="1"/>
        <v>-1.8944041945100003</v>
      </c>
      <c r="F30" s="516">
        <f t="shared" si="1"/>
        <v>-4.641058622940001</v>
      </c>
      <c r="G30" s="516">
        <f t="shared" si="1"/>
        <v>-7.4931548798000005</v>
      </c>
      <c r="N30" s="172"/>
      <c r="O30" s="172"/>
      <c r="P30" s="172"/>
      <c r="Q30" s="172"/>
      <c r="R30" s="172"/>
    </row>
    <row r="32" spans="1:18" x14ac:dyDescent="0.25">
      <c r="B32" s="376" t="s">
        <v>551</v>
      </c>
      <c r="C32" s="511"/>
    </row>
    <row r="33" spans="2:3" x14ac:dyDescent="0.25">
      <c r="B33" s="511"/>
      <c r="C33" s="511"/>
    </row>
    <row r="34" spans="2:3" x14ac:dyDescent="0.25">
      <c r="B34" s="511"/>
      <c r="C34" s="511"/>
    </row>
    <row r="35" spans="2:3" x14ac:dyDescent="0.25">
      <c r="B35" s="511"/>
      <c r="C35" s="511"/>
    </row>
    <row r="36" spans="2:3" x14ac:dyDescent="0.25">
      <c r="B36" s="511"/>
      <c r="C36" s="511"/>
    </row>
    <row r="37" spans="2:3" x14ac:dyDescent="0.25">
      <c r="B37" s="511"/>
      <c r="C37" s="511"/>
    </row>
    <row r="38" spans="2:3" x14ac:dyDescent="0.25">
      <c r="B38" s="511"/>
      <c r="C38" s="511"/>
    </row>
    <row r="39" spans="2:3" x14ac:dyDescent="0.25">
      <c r="B39" s="511"/>
      <c r="C39" s="511"/>
    </row>
    <row r="40" spans="2:3" x14ac:dyDescent="0.25">
      <c r="B40" s="511"/>
      <c r="C40" s="511"/>
    </row>
    <row r="41" spans="2:3" x14ac:dyDescent="0.25">
      <c r="B41" s="511"/>
      <c r="C41" s="511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7"/>
    </row>
    <row r="2" spans="1:18" ht="15.75" x14ac:dyDescent="0.25">
      <c r="A2" s="44" t="s">
        <v>549</v>
      </c>
      <c r="B2" s="325"/>
    </row>
    <row r="3" spans="1:18" x14ac:dyDescent="0.2">
      <c r="A3" s="22" t="s">
        <v>16</v>
      </c>
      <c r="B3" s="22"/>
    </row>
    <row r="4" spans="1:18" x14ac:dyDescent="0.2">
      <c r="A4" s="406"/>
      <c r="B4" s="322"/>
      <c r="C4" s="322"/>
      <c r="D4" s="322"/>
      <c r="E4" s="322"/>
      <c r="F4" s="322"/>
      <c r="G4" s="322"/>
      <c r="H4" s="322"/>
      <c r="I4" s="322"/>
      <c r="J4" s="322"/>
      <c r="K4" s="322"/>
    </row>
    <row r="5" spans="1:18" x14ac:dyDescent="0.2">
      <c r="A5" s="406"/>
      <c r="B5" s="322"/>
      <c r="C5" s="322"/>
      <c r="D5" s="322"/>
      <c r="E5" s="322"/>
      <c r="F5" s="322"/>
      <c r="G5" s="322"/>
      <c r="H5" s="322"/>
      <c r="I5" s="322"/>
      <c r="J5" s="322"/>
      <c r="K5" s="322"/>
      <c r="Q5" s="180" t="s">
        <v>369</v>
      </c>
      <c r="R5" s="181"/>
    </row>
    <row r="6" spans="1:18" x14ac:dyDescent="0.2">
      <c r="A6" s="406"/>
      <c r="B6" s="322"/>
      <c r="C6" s="322"/>
      <c r="D6" s="322"/>
      <c r="E6" s="322"/>
      <c r="F6" s="322"/>
      <c r="G6" s="322"/>
      <c r="H6" s="322"/>
      <c r="I6" s="322"/>
      <c r="J6" s="322"/>
      <c r="K6" s="322"/>
      <c r="Q6" s="329" t="s">
        <v>211</v>
      </c>
      <c r="R6" s="246" t="s">
        <v>360</v>
      </c>
    </row>
    <row r="7" spans="1:18" x14ac:dyDescent="0.2">
      <c r="A7" s="406"/>
      <c r="B7" s="322"/>
      <c r="C7" s="322"/>
      <c r="D7" s="322"/>
      <c r="E7" s="322"/>
      <c r="F7" s="322"/>
      <c r="G7" s="322"/>
      <c r="H7" s="322"/>
      <c r="I7" s="322"/>
      <c r="J7" s="322"/>
      <c r="K7" s="322"/>
    </row>
    <row r="8" spans="1:18" x14ac:dyDescent="0.2">
      <c r="A8" s="406"/>
      <c r="B8" s="322"/>
      <c r="C8" s="322"/>
      <c r="D8" s="322"/>
      <c r="E8" s="322"/>
      <c r="F8" s="322"/>
      <c r="G8" s="322"/>
      <c r="H8" s="322"/>
      <c r="I8" s="322"/>
      <c r="J8" s="322"/>
      <c r="K8" s="322"/>
    </row>
    <row r="9" spans="1:18" x14ac:dyDescent="0.2">
      <c r="A9" s="406"/>
      <c r="B9" s="322"/>
      <c r="C9" s="322"/>
      <c r="D9" s="322"/>
      <c r="E9" s="322"/>
      <c r="F9" s="322"/>
      <c r="G9" s="322"/>
      <c r="H9" s="322"/>
      <c r="I9" s="322"/>
      <c r="J9" s="322"/>
      <c r="K9" s="322"/>
    </row>
    <row r="10" spans="1:18" x14ac:dyDescent="0.2">
      <c r="A10" s="406"/>
      <c r="B10" s="322"/>
      <c r="C10" s="322"/>
      <c r="D10" s="322"/>
      <c r="E10" s="322"/>
      <c r="F10" s="322"/>
      <c r="G10" s="322"/>
      <c r="H10" s="322"/>
      <c r="I10" s="322"/>
      <c r="J10" s="322"/>
      <c r="K10" s="322"/>
    </row>
    <row r="11" spans="1:18" x14ac:dyDescent="0.2">
      <c r="A11" s="406"/>
      <c r="B11" s="322"/>
      <c r="C11" s="322"/>
      <c r="D11" s="322"/>
      <c r="E11" s="322"/>
      <c r="F11" s="322"/>
      <c r="G11" s="322"/>
      <c r="H11" s="322"/>
      <c r="I11" s="322"/>
      <c r="J11" s="322"/>
      <c r="K11" s="322"/>
    </row>
    <row r="12" spans="1:18" x14ac:dyDescent="0.2">
      <c r="A12" s="406"/>
      <c r="B12" s="322"/>
      <c r="C12" s="322"/>
      <c r="D12" s="322"/>
      <c r="E12" s="322"/>
      <c r="F12" s="322"/>
      <c r="G12" s="322"/>
      <c r="H12" s="322"/>
      <c r="I12" s="322"/>
      <c r="J12" s="322"/>
      <c r="K12" s="322"/>
    </row>
    <row r="13" spans="1:18" x14ac:dyDescent="0.2">
      <c r="A13" s="406"/>
      <c r="B13" s="322"/>
      <c r="C13" s="322"/>
      <c r="D13" s="322"/>
      <c r="E13" s="322"/>
      <c r="F13" s="322"/>
      <c r="G13" s="322"/>
      <c r="H13" s="322"/>
      <c r="I13" s="322"/>
      <c r="J13" s="322"/>
      <c r="K13" s="322"/>
    </row>
    <row r="14" spans="1:18" x14ac:dyDescent="0.2">
      <c r="A14" s="406"/>
      <c r="B14" s="322"/>
      <c r="C14" s="322"/>
      <c r="D14" s="322"/>
      <c r="E14" s="322"/>
      <c r="F14" s="322"/>
      <c r="G14" s="322"/>
      <c r="H14" s="322"/>
      <c r="I14" s="322"/>
      <c r="J14" s="322"/>
      <c r="K14" s="322"/>
    </row>
    <row r="15" spans="1:18" x14ac:dyDescent="0.2">
      <c r="A15" s="406"/>
      <c r="B15" s="322"/>
      <c r="C15" s="322"/>
      <c r="D15" s="322"/>
      <c r="E15" s="322"/>
      <c r="F15" s="322"/>
      <c r="G15" s="322"/>
      <c r="H15" s="322"/>
      <c r="I15" s="322"/>
      <c r="J15" s="322"/>
      <c r="K15" s="322"/>
    </row>
    <row r="16" spans="1:18" x14ac:dyDescent="0.2">
      <c r="A16" s="406"/>
      <c r="B16" s="322"/>
      <c r="C16" s="322"/>
      <c r="D16" s="322"/>
      <c r="E16" s="322"/>
      <c r="F16" s="322"/>
      <c r="G16" s="322"/>
      <c r="H16" s="322"/>
      <c r="I16" s="322"/>
      <c r="J16" s="322"/>
      <c r="K16" s="322"/>
    </row>
    <row r="17" spans="1:11" x14ac:dyDescent="0.2">
      <c r="A17" s="406"/>
      <c r="B17" s="322"/>
      <c r="C17" s="322"/>
      <c r="D17" s="322"/>
      <c r="E17" s="322"/>
      <c r="F17" s="322"/>
      <c r="G17" s="322"/>
      <c r="H17" s="322"/>
      <c r="I17" s="322"/>
      <c r="J17" s="322"/>
      <c r="K17" s="322"/>
    </row>
    <row r="18" spans="1:11" x14ac:dyDescent="0.2">
      <c r="A18" s="406"/>
      <c r="B18" s="322"/>
      <c r="C18" s="322"/>
      <c r="D18" s="322"/>
      <c r="E18" s="322"/>
      <c r="F18" s="322"/>
      <c r="G18" s="322"/>
      <c r="H18" s="322"/>
      <c r="I18" s="322"/>
      <c r="J18" s="322"/>
      <c r="K18" s="322"/>
    </row>
    <row r="19" spans="1:11" x14ac:dyDescent="0.2">
      <c r="A19" s="406"/>
      <c r="B19" s="322"/>
      <c r="C19" s="322"/>
      <c r="D19" s="322"/>
      <c r="E19" s="322"/>
      <c r="F19" s="322"/>
      <c r="G19" s="322"/>
      <c r="H19" s="322"/>
      <c r="I19" s="322"/>
      <c r="J19" s="322"/>
      <c r="K19" s="322"/>
    </row>
    <row r="20" spans="1:11" x14ac:dyDescent="0.2">
      <c r="A20" s="406"/>
      <c r="B20" s="322"/>
      <c r="C20" s="322"/>
      <c r="D20" s="322"/>
      <c r="E20" s="322"/>
      <c r="F20" s="322"/>
      <c r="G20" s="322"/>
      <c r="H20" s="322"/>
      <c r="I20" s="322"/>
      <c r="J20" s="322"/>
      <c r="K20" s="322"/>
    </row>
    <row r="21" spans="1:11" x14ac:dyDescent="0.2">
      <c r="A21" s="406"/>
      <c r="B21" s="322"/>
      <c r="C21" s="322"/>
      <c r="D21" s="322"/>
      <c r="E21" s="322"/>
      <c r="F21" s="322"/>
      <c r="G21" s="322"/>
      <c r="H21" s="322"/>
      <c r="I21" s="322"/>
      <c r="J21" s="322"/>
      <c r="K21" s="322"/>
    </row>
    <row r="22" spans="1:11" x14ac:dyDescent="0.2">
      <c r="A22" s="406"/>
      <c r="B22" s="322"/>
      <c r="C22" s="322"/>
      <c r="D22" s="322"/>
      <c r="E22" s="322"/>
      <c r="F22" s="322"/>
      <c r="G22" s="322"/>
      <c r="H22" s="322"/>
      <c r="I22" s="322"/>
      <c r="J22" s="322"/>
      <c r="K22" s="322"/>
    </row>
    <row r="23" spans="1:11" x14ac:dyDescent="0.2">
      <c r="A23" s="406"/>
      <c r="B23" s="322"/>
      <c r="C23" s="322"/>
      <c r="D23" s="322"/>
      <c r="E23" s="322"/>
      <c r="F23" s="322"/>
      <c r="G23" s="322"/>
      <c r="H23" s="322"/>
      <c r="I23" s="322"/>
      <c r="J23" s="322"/>
      <c r="K23" s="322"/>
    </row>
    <row r="24" spans="1:11" x14ac:dyDescent="0.2">
      <c r="A24" s="406"/>
      <c r="B24" s="322"/>
      <c r="C24" s="322"/>
      <c r="D24" s="322"/>
      <c r="E24" s="322"/>
      <c r="F24" s="322"/>
      <c r="G24" s="322"/>
      <c r="H24" s="322"/>
      <c r="I24" s="322"/>
      <c r="J24" s="322"/>
      <c r="K24" s="322"/>
    </row>
    <row r="25" spans="1:11" x14ac:dyDescent="0.2">
      <c r="A25" s="406"/>
      <c r="B25" s="322"/>
      <c r="C25" s="322"/>
      <c r="D25" s="322"/>
      <c r="E25" s="322"/>
      <c r="F25" s="322"/>
      <c r="G25" s="322"/>
      <c r="H25" s="322"/>
      <c r="I25" s="322"/>
      <c r="J25" s="322"/>
      <c r="K25" s="322"/>
    </row>
    <row r="26" spans="1:11" ht="25.15" customHeight="1" x14ac:dyDescent="0.2">
      <c r="A26" s="523"/>
      <c r="B26" s="583" t="s">
        <v>524</v>
      </c>
      <c r="C26" s="583"/>
      <c r="D26" s="583"/>
      <c r="E26" s="583"/>
      <c r="F26" s="583"/>
      <c r="G26" s="583"/>
    </row>
    <row r="27" spans="1:11" x14ac:dyDescent="0.2">
      <c r="A27" s="523"/>
      <c r="B27" s="524" t="s">
        <v>45</v>
      </c>
      <c r="C27" s="584" t="s">
        <v>582</v>
      </c>
      <c r="D27" s="584"/>
      <c r="E27" s="584"/>
      <c r="F27" s="584"/>
      <c r="G27" s="584"/>
    </row>
    <row r="28" spans="1:11" ht="12.75" customHeight="1" x14ac:dyDescent="0.2">
      <c r="A28" s="107"/>
      <c r="B28" s="430" t="s">
        <v>39</v>
      </c>
      <c r="C28" s="430" t="s">
        <v>8</v>
      </c>
      <c r="D28" s="430" t="s">
        <v>9</v>
      </c>
      <c r="E28" s="76" t="s">
        <v>13</v>
      </c>
      <c r="F28" s="76" t="s">
        <v>11</v>
      </c>
      <c r="G28" s="525" t="s">
        <v>46</v>
      </c>
      <c r="H28" t="s">
        <v>47</v>
      </c>
    </row>
    <row r="29" spans="1:11" x14ac:dyDescent="0.2">
      <c r="A29" s="526">
        <v>41640</v>
      </c>
      <c r="B29" s="527">
        <v>1924.922</v>
      </c>
      <c r="C29" s="527">
        <f>MIN($B$29,$B$41,$B$53,$B$65,$B$77)</f>
        <v>1924.922</v>
      </c>
      <c r="D29" s="527">
        <f>MAX($B$29,$B$41,$B$53,$B$65,$B$77)</f>
        <v>2938.0889999999999</v>
      </c>
      <c r="E29" s="527">
        <f t="shared" ref="E29:E92" si="0">D29-C29</f>
        <v>1013.1669999999999</v>
      </c>
      <c r="F29" s="527">
        <f>AVERAGE($B$29,$B$41,$B$53,$B$65,$B$77)</f>
        <v>2406.6318000000001</v>
      </c>
      <c r="G29" s="31">
        <f t="shared" ref="G29:G92" si="1">B29/F29-1</f>
        <v>-0.20015932640796985</v>
      </c>
    </row>
    <row r="30" spans="1:11" x14ac:dyDescent="0.2">
      <c r="A30" s="526">
        <v>41671</v>
      </c>
      <c r="B30" s="527">
        <v>1199.9870000000001</v>
      </c>
      <c r="C30" s="527">
        <f>MIN($B$30,$B$42,$B$54,$B$66,$B$78)</f>
        <v>1199.9870000000001</v>
      </c>
      <c r="D30" s="527">
        <f>MAX($B$30,$B$42,$B$54,$B$66,$B$78)</f>
        <v>2534.2919999999999</v>
      </c>
      <c r="E30" s="527">
        <f t="shared" si="0"/>
        <v>1334.3049999999998</v>
      </c>
      <c r="F30" s="527">
        <f>AVERAGE($B$30,$B$42,$B$54,$B$66,$B$78)</f>
        <v>1882.0969999999998</v>
      </c>
      <c r="G30" s="31">
        <f t="shared" si="1"/>
        <v>-0.36242021532365221</v>
      </c>
    </row>
    <row r="31" spans="1:11" x14ac:dyDescent="0.2">
      <c r="A31" s="526">
        <v>41699</v>
      </c>
      <c r="B31" s="527">
        <v>857.31</v>
      </c>
      <c r="C31" s="527">
        <f>MIN($B$31,$B$43,$B$55,$B$67,$B$79)</f>
        <v>857.31</v>
      </c>
      <c r="D31" s="527">
        <f>MAX($B$31,$B$43,$B$55,$B$67,$B$79)</f>
        <v>2486.3220000000001</v>
      </c>
      <c r="E31" s="527">
        <f t="shared" si="0"/>
        <v>1629.0120000000002</v>
      </c>
      <c r="F31" s="527">
        <f>AVERAGE($B$31,$B$43,$B$55,$B$67,$B$79)</f>
        <v>1653.7159999999999</v>
      </c>
      <c r="G31" s="31">
        <f t="shared" si="1"/>
        <v>-0.48158571362918423</v>
      </c>
    </row>
    <row r="32" spans="1:11" x14ac:dyDescent="0.2">
      <c r="A32" s="526">
        <v>41730</v>
      </c>
      <c r="B32" s="527">
        <v>1066.3800000000001</v>
      </c>
      <c r="C32" s="527">
        <f>MIN($B$32,$B$44,$B$56,$B$68,$B$80)</f>
        <v>1066.3800000000001</v>
      </c>
      <c r="D32" s="527">
        <f>MAX($B$32,$B$44,$B$56,$B$68,$B$80)</f>
        <v>2645.56</v>
      </c>
      <c r="E32" s="527">
        <f t="shared" si="0"/>
        <v>1579.1799999999998</v>
      </c>
      <c r="F32" s="527">
        <f>AVERAGE($B$32,$B$44,$B$56,$B$68,$B$80)</f>
        <v>1844.7529999999999</v>
      </c>
      <c r="G32" s="31">
        <f t="shared" si="1"/>
        <v>-0.42193887203327485</v>
      </c>
    </row>
    <row r="33" spans="1:7" x14ac:dyDescent="0.2">
      <c r="A33" s="526">
        <v>41760</v>
      </c>
      <c r="B33" s="527">
        <v>1547.944</v>
      </c>
      <c r="C33" s="527">
        <f>MIN($B$33,$B$45,$B$57,$B$69,$B$81)</f>
        <v>1547.944</v>
      </c>
      <c r="D33" s="527">
        <f>MAX($B$33,$B$45,$B$57,$B$69,$B$81)</f>
        <v>2966.2649999999999</v>
      </c>
      <c r="E33" s="527">
        <f t="shared" si="0"/>
        <v>1418.3209999999999</v>
      </c>
      <c r="F33" s="527">
        <f>AVERAGE($B$33,$B$45,$B$57,$B$69,$B$81)</f>
        <v>2255.2194</v>
      </c>
      <c r="G33" s="31">
        <f t="shared" si="1"/>
        <v>-0.31361711414862781</v>
      </c>
    </row>
    <row r="34" spans="1:7" x14ac:dyDescent="0.2">
      <c r="A34" s="526">
        <v>41791</v>
      </c>
      <c r="B34" s="527">
        <v>2005.4749999999999</v>
      </c>
      <c r="C34" s="527">
        <f>MIN($B$34,$B$46,$B$58,$B$70,$B$82)</f>
        <v>2005.4749999999999</v>
      </c>
      <c r="D34" s="527">
        <f>MAX($B$34,$B$46,$B$58,$B$70,$B$82)</f>
        <v>3186.0320000000002</v>
      </c>
      <c r="E34" s="527">
        <f t="shared" si="0"/>
        <v>1180.5570000000002</v>
      </c>
      <c r="F34" s="527">
        <f>AVERAGE($B$34,$B$46,$B$58,$B$70,$B$82)</f>
        <v>2588.1578</v>
      </c>
      <c r="G34" s="31">
        <f t="shared" si="1"/>
        <v>-0.22513418617674708</v>
      </c>
    </row>
    <row r="35" spans="1:7" x14ac:dyDescent="0.2">
      <c r="A35" s="526">
        <v>41821</v>
      </c>
      <c r="B35" s="527">
        <v>2399.9740000000002</v>
      </c>
      <c r="C35" s="527">
        <f>MIN($B$35,$B$47,$B$59,$B$71,$B$83)</f>
        <v>2381.9940000000001</v>
      </c>
      <c r="D35" s="527">
        <f>MAX($B$35,$B$47,$B$59,$B$71,$B$83)</f>
        <v>3318.1390000000001</v>
      </c>
      <c r="E35" s="527">
        <f t="shared" si="0"/>
        <v>936.14499999999998</v>
      </c>
      <c r="F35" s="527">
        <f>AVERAGE($B$35,$B$47,$B$59,$B$71,$B$83)</f>
        <v>2815.7368000000001</v>
      </c>
      <c r="G35" s="31">
        <f t="shared" si="1"/>
        <v>-0.14765684065357243</v>
      </c>
    </row>
    <row r="36" spans="1:7" x14ac:dyDescent="0.2">
      <c r="A36" s="526">
        <v>41852</v>
      </c>
      <c r="B36" s="527">
        <v>2768.3980000000001</v>
      </c>
      <c r="C36" s="527">
        <f>MIN($B$36,$B$48,$B$60,$B$72,$B$84)</f>
        <v>2617.5360000000001</v>
      </c>
      <c r="D36" s="527">
        <f>MAX($B$36,$B$48,$B$60,$B$72,$B$84)</f>
        <v>3441.3249999999998</v>
      </c>
      <c r="E36" s="527">
        <f t="shared" si="0"/>
        <v>823.78899999999976</v>
      </c>
      <c r="F36" s="527">
        <f>AVERAGE($B$36,$B$48,$B$60,$B$72,$B$84)</f>
        <v>3063.7572</v>
      </c>
      <c r="G36" s="31">
        <f t="shared" si="1"/>
        <v>-9.6404245088350993E-2</v>
      </c>
    </row>
    <row r="37" spans="1:7" x14ac:dyDescent="0.2">
      <c r="A37" s="526">
        <v>41883</v>
      </c>
      <c r="B37" s="527">
        <v>3187.0160000000001</v>
      </c>
      <c r="C37" s="527">
        <f>MIN($B$37,$B$49,$B$61,$B$73,$B$85)</f>
        <v>2951.0619999999999</v>
      </c>
      <c r="D37" s="527">
        <f>MAX($B$37,$B$49,$B$61,$B$73,$B$85)</f>
        <v>3705.1610000000001</v>
      </c>
      <c r="E37" s="527">
        <f t="shared" si="0"/>
        <v>754.09900000000016</v>
      </c>
      <c r="F37" s="527">
        <f>AVERAGE($B$37,$B$49,$B$61,$B$73,$B$85)</f>
        <v>3404.9093999999996</v>
      </c>
      <c r="G37" s="31">
        <f t="shared" si="1"/>
        <v>-6.3993890703817113E-2</v>
      </c>
    </row>
    <row r="38" spans="1:7" x14ac:dyDescent="0.2">
      <c r="A38" s="526">
        <v>41913</v>
      </c>
      <c r="B38" s="527">
        <v>3587.27</v>
      </c>
      <c r="C38" s="527">
        <f>MIN($B$38,$B$50,$B$62,$B$74,$B$86)</f>
        <v>3236.9490000000001</v>
      </c>
      <c r="D38" s="527">
        <f>MAX($B$38,$B$50,$B$62,$B$74,$B$86)</f>
        <v>4012.723</v>
      </c>
      <c r="E38" s="527">
        <f t="shared" si="0"/>
        <v>775.77399999999989</v>
      </c>
      <c r="F38" s="527">
        <f>AVERAGE($B$38,$B$50,$B$62,$B$74,$B$86)</f>
        <v>3719.1433999999999</v>
      </c>
      <c r="G38" s="31">
        <f t="shared" si="1"/>
        <v>-3.545800358222273E-2</v>
      </c>
    </row>
    <row r="39" spans="1:7" x14ac:dyDescent="0.2">
      <c r="A39" s="526">
        <v>41944</v>
      </c>
      <c r="B39" s="527">
        <v>3426.8679999999999</v>
      </c>
      <c r="C39" s="527">
        <f>MIN($B$39,$B$51,$B$63,$B$75,$B$87)</f>
        <v>3030.7739999999999</v>
      </c>
      <c r="D39" s="527">
        <f>MAX($B$39,$B$51,$B$63,$B$75,$B$87)</f>
        <v>3976.5810000000001</v>
      </c>
      <c r="E39" s="527">
        <f t="shared" si="0"/>
        <v>945.80700000000024</v>
      </c>
      <c r="F39" s="527">
        <f>AVERAGE($B$39,$B$51,$B$63,$B$75,$B$87)</f>
        <v>3614.0616</v>
      </c>
      <c r="G39" s="31">
        <f t="shared" si="1"/>
        <v>-5.1795907407887087E-2</v>
      </c>
    </row>
    <row r="40" spans="1:7" x14ac:dyDescent="0.2">
      <c r="A40" s="526">
        <v>41974</v>
      </c>
      <c r="B40" s="527">
        <v>3141.2220000000002</v>
      </c>
      <c r="C40" s="527">
        <f>MIN($B$40,$B$52,$B$64,$B$76,$B$88)</f>
        <v>2709.0149999999999</v>
      </c>
      <c r="D40" s="527">
        <f>MAX($B$40,$B$52,$B$64,$B$76,$B$88)</f>
        <v>3666.6320000000001</v>
      </c>
      <c r="E40" s="527">
        <f t="shared" si="0"/>
        <v>957.61700000000019</v>
      </c>
      <c r="F40" s="527">
        <f>AVERAGE($B$40,$B$52,$B$64,$B$76,$B$88)</f>
        <v>3169.2828</v>
      </c>
      <c r="G40" s="31">
        <f t="shared" si="1"/>
        <v>-8.8539905621548565E-3</v>
      </c>
    </row>
    <row r="41" spans="1:7" x14ac:dyDescent="0.2">
      <c r="A41" s="526">
        <v>42005</v>
      </c>
      <c r="B41" s="527">
        <v>2407.1210000000001</v>
      </c>
      <c r="C41" s="527">
        <f>MIN($B$29,$B$41,$B$53,$B$65,$B$77)</f>
        <v>1924.922</v>
      </c>
      <c r="D41" s="527">
        <f>MAX($B$29,$B$41,$B$53,$B$65,$B$77)</f>
        <v>2938.0889999999999</v>
      </c>
      <c r="E41" s="527">
        <f t="shared" si="0"/>
        <v>1013.1669999999999</v>
      </c>
      <c r="F41" s="527">
        <f>AVERAGE($B$29,$B$41,$B$53,$B$65,$B$77)</f>
        <v>2406.6318000000001</v>
      </c>
      <c r="G41" s="31">
        <f t="shared" si="1"/>
        <v>2.032716429658521E-4</v>
      </c>
    </row>
    <row r="42" spans="1:7" x14ac:dyDescent="0.2">
      <c r="A42" s="526">
        <v>42036</v>
      </c>
      <c r="B42" s="527">
        <v>1665.548</v>
      </c>
      <c r="C42" s="527">
        <f>MIN($B$30,$B$42,$B$54,$B$66,$B$78)</f>
        <v>1199.9870000000001</v>
      </c>
      <c r="D42" s="527">
        <f>MAX($B$30,$B$42,$B$54,$B$66,$B$78)</f>
        <v>2534.2919999999999</v>
      </c>
      <c r="E42" s="527">
        <f t="shared" si="0"/>
        <v>1334.3049999999998</v>
      </c>
      <c r="F42" s="527">
        <f>AVERAGE($B$30,$B$42,$B$54,$B$66,$B$78)</f>
        <v>1882.0969999999998</v>
      </c>
      <c r="G42" s="31">
        <f t="shared" si="1"/>
        <v>-0.1150573004473201</v>
      </c>
    </row>
    <row r="43" spans="1:7" x14ac:dyDescent="0.2">
      <c r="A43" s="526">
        <v>42064</v>
      </c>
      <c r="B43" s="527">
        <v>1471.4760000000001</v>
      </c>
      <c r="C43" s="527">
        <f>MIN($B$31,$B$43,$B$55,$B$67,$B$79)</f>
        <v>857.31</v>
      </c>
      <c r="D43" s="527">
        <f>MAX($B$31,$B$43,$B$55,$B$67,$B$79)</f>
        <v>2486.3220000000001</v>
      </c>
      <c r="E43" s="527">
        <f t="shared" si="0"/>
        <v>1629.0120000000002</v>
      </c>
      <c r="F43" s="527">
        <f>AVERAGE($B$31,$B$43,$B$55,$B$67,$B$79)</f>
        <v>1653.7159999999999</v>
      </c>
      <c r="G43" s="31">
        <f t="shared" si="1"/>
        <v>-0.11020030041433948</v>
      </c>
    </row>
    <row r="44" spans="1:7" x14ac:dyDescent="0.2">
      <c r="A44" s="526">
        <v>42095</v>
      </c>
      <c r="B44" s="527">
        <v>1793.086</v>
      </c>
      <c r="C44" s="527">
        <f>MIN($B$32,$B$44,$B$56,$B$68,$B$80)</f>
        <v>1066.3800000000001</v>
      </c>
      <c r="D44" s="527">
        <f>MAX($B$32,$B$44,$B$56,$B$68,$B$80)</f>
        <v>2645.56</v>
      </c>
      <c r="E44" s="527">
        <f t="shared" si="0"/>
        <v>1579.1799999999998</v>
      </c>
      <c r="F44" s="527">
        <f>AVERAGE($B$32,$B$44,$B$56,$B$68,$B$80)</f>
        <v>1844.7529999999999</v>
      </c>
      <c r="G44" s="31">
        <f t="shared" si="1"/>
        <v>-2.8007543557321712E-2</v>
      </c>
    </row>
    <row r="45" spans="1:7" x14ac:dyDescent="0.2">
      <c r="A45" s="526">
        <v>42125</v>
      </c>
      <c r="B45" s="527">
        <v>2287.2379999999998</v>
      </c>
      <c r="C45" s="527">
        <f>MIN($B$33,$B$45,$B$57,$B$69,$B$81)</f>
        <v>1547.944</v>
      </c>
      <c r="D45" s="527">
        <f>MAX($B$33,$B$45,$B$57,$B$69,$B$81)</f>
        <v>2966.2649999999999</v>
      </c>
      <c r="E45" s="527">
        <f t="shared" si="0"/>
        <v>1418.3209999999999</v>
      </c>
      <c r="F45" s="527">
        <f>AVERAGE($B$33,$B$45,$B$57,$B$69,$B$81)</f>
        <v>2255.2194</v>
      </c>
      <c r="G45" s="31">
        <f t="shared" si="1"/>
        <v>1.4197554348813979E-2</v>
      </c>
    </row>
    <row r="46" spans="1:7" x14ac:dyDescent="0.2">
      <c r="A46" s="526">
        <v>42156</v>
      </c>
      <c r="B46" s="527">
        <v>2646.5329999999999</v>
      </c>
      <c r="C46" s="527">
        <f>MIN($B$34,$B$46,$B$58,$B$70,$B$82)</f>
        <v>2005.4749999999999</v>
      </c>
      <c r="D46" s="527">
        <f>MAX($B$34,$B$46,$B$58,$B$70,$B$82)</f>
        <v>3186.0320000000002</v>
      </c>
      <c r="E46" s="527">
        <f t="shared" si="0"/>
        <v>1180.5570000000002</v>
      </c>
      <c r="F46" s="527">
        <f>AVERAGE($B$34,$B$46,$B$58,$B$70,$B$82)</f>
        <v>2588.1578</v>
      </c>
      <c r="G46" s="31">
        <f t="shared" si="1"/>
        <v>2.2554729854570743E-2</v>
      </c>
    </row>
    <row r="47" spans="1:7" x14ac:dyDescent="0.2">
      <c r="A47" s="526">
        <v>42186</v>
      </c>
      <c r="B47" s="527">
        <v>2924.4259999999999</v>
      </c>
      <c r="C47" s="527">
        <f>MIN($B$35,$B$47,$B$59,$B$71,$B$83)</f>
        <v>2381.9940000000001</v>
      </c>
      <c r="D47" s="527">
        <f>MAX($B$35,$B$47,$B$59,$B$71,$B$83)</f>
        <v>3318.1390000000001</v>
      </c>
      <c r="E47" s="527">
        <f t="shared" si="0"/>
        <v>936.14499999999998</v>
      </c>
      <c r="F47" s="527">
        <f>AVERAGE($B$35,$B$47,$B$59,$B$71,$B$83)</f>
        <v>2815.7368000000001</v>
      </c>
      <c r="G47" s="31">
        <f t="shared" si="1"/>
        <v>3.8600624887951129E-2</v>
      </c>
    </row>
    <row r="48" spans="1:7" x14ac:dyDescent="0.2">
      <c r="A48" s="526">
        <v>42217</v>
      </c>
      <c r="B48" s="527">
        <v>3241.6309999999999</v>
      </c>
      <c r="C48" s="527">
        <f>MIN($B$36,$B$48,$B$60,$B$72,$B$84)</f>
        <v>2617.5360000000001</v>
      </c>
      <c r="D48" s="527">
        <f>MAX($B$36,$B$48,$B$60,$B$72,$B$84)</f>
        <v>3441.3249999999998</v>
      </c>
      <c r="E48" s="527">
        <f t="shared" si="0"/>
        <v>823.78899999999976</v>
      </c>
      <c r="F48" s="527">
        <f>AVERAGE($B$36,$B$48,$B$60,$B$72,$B$84)</f>
        <v>3063.7572</v>
      </c>
      <c r="G48" s="31">
        <f t="shared" si="1"/>
        <v>5.8057407421188589E-2</v>
      </c>
    </row>
    <row r="49" spans="1:7" x14ac:dyDescent="0.2">
      <c r="A49" s="526">
        <v>42248</v>
      </c>
      <c r="B49" s="527">
        <v>3614.08</v>
      </c>
      <c r="C49" s="527">
        <f>MIN($B$37,$B$49,$B$61,$B$73,$B$85)</f>
        <v>2951.0619999999999</v>
      </c>
      <c r="D49" s="527">
        <f>MAX($B$37,$B$49,$B$61,$B$73,$B$85)</f>
        <v>3705.1610000000001</v>
      </c>
      <c r="E49" s="527">
        <f t="shared" si="0"/>
        <v>754.09900000000016</v>
      </c>
      <c r="F49" s="527">
        <f>AVERAGE($B$37,$B$49,$B$61,$B$73,$B$85)</f>
        <v>3404.9093999999996</v>
      </c>
      <c r="G49" s="31">
        <f t="shared" si="1"/>
        <v>6.1432060424280399E-2</v>
      </c>
    </row>
    <row r="50" spans="1:7" x14ac:dyDescent="0.2">
      <c r="A50" s="526">
        <v>42278</v>
      </c>
      <c r="B50" s="527">
        <v>3942.279</v>
      </c>
      <c r="C50" s="527">
        <f>MIN($B$38,$B$50,$B$62,$B$74,$B$86)</f>
        <v>3236.9490000000001</v>
      </c>
      <c r="D50" s="527">
        <f>MAX($B$38,$B$50,$B$62,$B$74,$B$86)</f>
        <v>4012.723</v>
      </c>
      <c r="E50" s="527">
        <f t="shared" si="0"/>
        <v>775.77399999999989</v>
      </c>
      <c r="F50" s="527">
        <f>AVERAGE($B$38,$B$50,$B$62,$B$74,$B$86)</f>
        <v>3719.1433999999999</v>
      </c>
      <c r="G50" s="31">
        <f t="shared" si="1"/>
        <v>5.9996503495939324E-2</v>
      </c>
    </row>
    <row r="51" spans="1:7" x14ac:dyDescent="0.2">
      <c r="A51" s="526">
        <v>42309</v>
      </c>
      <c r="B51" s="527">
        <v>3926.8220000000001</v>
      </c>
      <c r="C51" s="527">
        <f>MIN($B$39,$B$51,$B$63,$B$75,$B$87)</f>
        <v>3030.7739999999999</v>
      </c>
      <c r="D51" s="527">
        <f>MAX($B$39,$B$51,$B$63,$B$75,$B$87)</f>
        <v>3976.5810000000001</v>
      </c>
      <c r="E51" s="527">
        <f t="shared" si="0"/>
        <v>945.80700000000024</v>
      </c>
      <c r="F51" s="527">
        <f>AVERAGE($B$39,$B$51,$B$63,$B$75,$B$87)</f>
        <v>3614.0616</v>
      </c>
      <c r="G51" s="31">
        <f t="shared" si="1"/>
        <v>8.653986417940418E-2</v>
      </c>
    </row>
    <row r="52" spans="1:7" x14ac:dyDescent="0.2">
      <c r="A52" s="526">
        <v>42339</v>
      </c>
      <c r="B52" s="527">
        <v>3666.6320000000001</v>
      </c>
      <c r="C52" s="527">
        <f>MIN($B$40,$B$52,$B$64,$B$76,$B$88)</f>
        <v>2709.0149999999999</v>
      </c>
      <c r="D52" s="527">
        <f>MAX($B$40,$B$52,$B$64,$B$76,$B$88)</f>
        <v>3666.6320000000001</v>
      </c>
      <c r="E52" s="527">
        <f t="shared" si="0"/>
        <v>957.61700000000019</v>
      </c>
      <c r="F52" s="527">
        <f>AVERAGE($B$40,$B$52,$B$64,$B$76,$B$88)</f>
        <v>3169.2828</v>
      </c>
      <c r="G52" s="31">
        <f t="shared" si="1"/>
        <v>0.15692799645396116</v>
      </c>
    </row>
    <row r="53" spans="1:7" x14ac:dyDescent="0.2">
      <c r="A53" s="526">
        <v>42370</v>
      </c>
      <c r="B53" s="527">
        <v>2938.0889999999999</v>
      </c>
      <c r="C53" s="527">
        <f>MIN($B$29,$B$41,$B$53,$B$65,$B$77)</f>
        <v>1924.922</v>
      </c>
      <c r="D53" s="527">
        <f>MAX($B$29,$B$41,$B$53,$B$65,$B$77)</f>
        <v>2938.0889999999999</v>
      </c>
      <c r="E53" s="527">
        <f t="shared" si="0"/>
        <v>1013.1669999999999</v>
      </c>
      <c r="F53" s="527">
        <f>AVERAGE($B$29,$B$41,$B$53,$B$65,$B$77)</f>
        <v>2406.6318000000001</v>
      </c>
      <c r="G53" s="31">
        <f t="shared" si="1"/>
        <v>0.22083029069922522</v>
      </c>
    </row>
    <row r="54" spans="1:7" x14ac:dyDescent="0.2">
      <c r="A54" s="526">
        <v>42401</v>
      </c>
      <c r="B54" s="527">
        <v>2534.2919999999999</v>
      </c>
      <c r="C54" s="527">
        <f>MIN($B$30,$B$42,$B$54,$B$66,$B$78)</f>
        <v>1199.9870000000001</v>
      </c>
      <c r="D54" s="527">
        <f>MAX($B$30,$B$42,$B$54,$B$66,$B$78)</f>
        <v>2534.2919999999999</v>
      </c>
      <c r="E54" s="527">
        <f t="shared" si="0"/>
        <v>1334.3049999999998</v>
      </c>
      <c r="F54" s="527">
        <f>AVERAGE($B$30,$B$42,$B$54,$B$66,$B$78)</f>
        <v>1882.0969999999998</v>
      </c>
      <c r="G54" s="31">
        <f t="shared" si="1"/>
        <v>0.34652571041768843</v>
      </c>
    </row>
    <row r="55" spans="1:7" x14ac:dyDescent="0.2">
      <c r="A55" s="526">
        <v>42430</v>
      </c>
      <c r="B55" s="527">
        <v>2486.3220000000001</v>
      </c>
      <c r="C55" s="527">
        <f>MIN($B$31,$B$43,$B$55,$B$67,$B$79)</f>
        <v>857.31</v>
      </c>
      <c r="D55" s="527">
        <f>MAX($B$31,$B$43,$B$55,$B$67,$B$79)</f>
        <v>2486.3220000000001</v>
      </c>
      <c r="E55" s="527">
        <f t="shared" si="0"/>
        <v>1629.0120000000002</v>
      </c>
      <c r="F55" s="527">
        <f>AVERAGE($B$31,$B$43,$B$55,$B$67,$B$79)</f>
        <v>1653.7159999999999</v>
      </c>
      <c r="G55" s="31">
        <f t="shared" si="1"/>
        <v>0.50347580842176054</v>
      </c>
    </row>
    <row r="56" spans="1:7" x14ac:dyDescent="0.2">
      <c r="A56" s="526">
        <v>42461</v>
      </c>
      <c r="B56" s="527">
        <v>2645.56</v>
      </c>
      <c r="C56" s="527">
        <f>MIN($B$32,$B$44,$B$56,$B$68,$B$80)</f>
        <v>1066.3800000000001</v>
      </c>
      <c r="D56" s="527">
        <f>MAX($B$32,$B$44,$B$56,$B$68,$B$80)</f>
        <v>2645.56</v>
      </c>
      <c r="E56" s="527">
        <f t="shared" si="0"/>
        <v>1579.1799999999998</v>
      </c>
      <c r="F56" s="527">
        <f>AVERAGE($B$32,$B$44,$B$56,$B$68,$B$80)</f>
        <v>1844.7529999999999</v>
      </c>
      <c r="G56" s="31">
        <f t="shared" si="1"/>
        <v>0.43409984968177318</v>
      </c>
    </row>
    <row r="57" spans="1:7" x14ac:dyDescent="0.2">
      <c r="A57" s="526">
        <v>42491</v>
      </c>
      <c r="B57" s="527">
        <v>2966.2649999999999</v>
      </c>
      <c r="C57" s="527">
        <f>MIN($B$33,$B$45,$B$57,$B$69,$B$81)</f>
        <v>1547.944</v>
      </c>
      <c r="D57" s="527">
        <f>MAX($B$33,$B$45,$B$57,$B$69,$B$81)</f>
        <v>2966.2649999999999</v>
      </c>
      <c r="E57" s="527">
        <f t="shared" si="0"/>
        <v>1418.3209999999999</v>
      </c>
      <c r="F57" s="527">
        <f>AVERAGE($B$33,$B$45,$B$57,$B$69,$B$81)</f>
        <v>2255.2194</v>
      </c>
      <c r="G57" s="31">
        <f t="shared" si="1"/>
        <v>0.31528888054084669</v>
      </c>
    </row>
    <row r="58" spans="1:7" x14ac:dyDescent="0.2">
      <c r="A58" s="526">
        <v>42522</v>
      </c>
      <c r="B58" s="527">
        <v>3186.0320000000002</v>
      </c>
      <c r="C58" s="527">
        <f>MIN($B$34,$B$46,$B$58,$B$70,$B$82)</f>
        <v>2005.4749999999999</v>
      </c>
      <c r="D58" s="527">
        <f>MAX($B$34,$B$46,$B$58,$B$70,$B$82)</f>
        <v>3186.0320000000002</v>
      </c>
      <c r="E58" s="527">
        <f t="shared" si="0"/>
        <v>1180.5570000000002</v>
      </c>
      <c r="F58" s="527">
        <f>AVERAGE($B$34,$B$46,$B$58,$B$70,$B$82)</f>
        <v>2588.1578</v>
      </c>
      <c r="G58" s="31">
        <f t="shared" si="1"/>
        <v>0.23100376646277132</v>
      </c>
    </row>
    <row r="59" spans="1:7" x14ac:dyDescent="0.2">
      <c r="A59" s="526">
        <v>42552</v>
      </c>
      <c r="B59" s="527">
        <v>3318.1390000000001</v>
      </c>
      <c r="C59" s="527">
        <f>MIN($B$35,$B$47,$B$59,$B$71,$B$83)</f>
        <v>2381.9940000000001</v>
      </c>
      <c r="D59" s="527">
        <f>MAX($B$35,$B$47,$B$59,$B$71,$B$83)</f>
        <v>3318.1390000000001</v>
      </c>
      <c r="E59" s="527">
        <f t="shared" si="0"/>
        <v>936.14499999999998</v>
      </c>
      <c r="F59" s="527">
        <f>AVERAGE($B$35,$B$47,$B$59,$B$71,$B$83)</f>
        <v>2815.7368000000001</v>
      </c>
      <c r="G59" s="31">
        <f t="shared" si="1"/>
        <v>0.17842654895869536</v>
      </c>
    </row>
    <row r="60" spans="1:7" x14ac:dyDescent="0.2">
      <c r="A60" s="526">
        <v>42583</v>
      </c>
      <c r="B60" s="527">
        <v>3441.3249999999998</v>
      </c>
      <c r="C60" s="527">
        <f>MIN($B$36,$B$48,$B$60,$B$72,$B$84)</f>
        <v>2617.5360000000001</v>
      </c>
      <c r="D60" s="527">
        <f>MAX($B$36,$B$48,$B$60,$B$72,$B$84)</f>
        <v>3441.3249999999998</v>
      </c>
      <c r="E60" s="527">
        <f t="shared" si="0"/>
        <v>823.78899999999976</v>
      </c>
      <c r="F60" s="527">
        <f>AVERAGE($B$36,$B$48,$B$60,$B$72,$B$84)</f>
        <v>3063.7572</v>
      </c>
      <c r="G60" s="31">
        <f t="shared" si="1"/>
        <v>0.12323685440869792</v>
      </c>
    </row>
    <row r="61" spans="1:7" x14ac:dyDescent="0.2">
      <c r="A61" s="526">
        <v>42614</v>
      </c>
      <c r="B61" s="527">
        <v>3705.1610000000001</v>
      </c>
      <c r="C61" s="527">
        <f>MIN($B$37,$B$49,$B$61,$B$73,$B$85)</f>
        <v>2951.0619999999999</v>
      </c>
      <c r="D61" s="527">
        <f>MAX($B$37,$B$49,$B$61,$B$73,$B$85)</f>
        <v>3705.1610000000001</v>
      </c>
      <c r="E61" s="527">
        <f t="shared" si="0"/>
        <v>754.09900000000016</v>
      </c>
      <c r="F61" s="527">
        <f>AVERAGE($B$37,$B$49,$B$61,$B$73,$B$85)</f>
        <v>3404.9093999999996</v>
      </c>
      <c r="G61" s="31">
        <f t="shared" si="1"/>
        <v>8.8181964548014191E-2</v>
      </c>
    </row>
    <row r="62" spans="1:7" x14ac:dyDescent="0.2">
      <c r="A62" s="526">
        <v>42644</v>
      </c>
      <c r="B62" s="527">
        <v>4012.723</v>
      </c>
      <c r="C62" s="527">
        <f>MIN($B$38,$B$50,$B$62,$B$74,$B$86)</f>
        <v>3236.9490000000001</v>
      </c>
      <c r="D62" s="527">
        <f>MAX($B$38,$B$50,$B$62,$B$74,$B$86)</f>
        <v>4012.723</v>
      </c>
      <c r="E62" s="527">
        <f t="shared" si="0"/>
        <v>775.77399999999989</v>
      </c>
      <c r="F62" s="527">
        <f>AVERAGE($B$38,$B$50,$B$62,$B$74,$B$86)</f>
        <v>3719.1433999999999</v>
      </c>
      <c r="G62" s="31">
        <f t="shared" si="1"/>
        <v>7.893742413911764E-2</v>
      </c>
    </row>
    <row r="63" spans="1:7" x14ac:dyDescent="0.2">
      <c r="A63" s="526">
        <v>42675</v>
      </c>
      <c r="B63" s="527">
        <v>3976.5810000000001</v>
      </c>
      <c r="C63" s="527">
        <f>MIN($B$39,$B$51,$B$63,$B$75,$B$87)</f>
        <v>3030.7739999999999</v>
      </c>
      <c r="D63" s="527">
        <f>MAX($B$39,$B$51,$B$63,$B$75,$B$87)</f>
        <v>3976.5810000000001</v>
      </c>
      <c r="E63" s="527">
        <f t="shared" si="0"/>
        <v>945.80700000000024</v>
      </c>
      <c r="F63" s="527">
        <f>AVERAGE($B$39,$B$51,$B$63,$B$75,$B$87)</f>
        <v>3614.0616</v>
      </c>
      <c r="G63" s="31">
        <f t="shared" si="1"/>
        <v>0.10030803016749923</v>
      </c>
    </row>
    <row r="64" spans="1:7" x14ac:dyDescent="0.2">
      <c r="A64" s="526">
        <v>42705</v>
      </c>
      <c r="B64" s="527">
        <v>3296.944</v>
      </c>
      <c r="C64" s="527">
        <f>MIN($B$40,$B$52,$B$64,$B$76,$B$88)</f>
        <v>2709.0149999999999</v>
      </c>
      <c r="D64" s="527">
        <f>MAX($B$40,$B$52,$B$64,$B$76,$B$88)</f>
        <v>3666.6320000000001</v>
      </c>
      <c r="E64" s="527">
        <f t="shared" si="0"/>
        <v>957.61700000000019</v>
      </c>
      <c r="F64" s="527">
        <f>AVERAGE($B$40,$B$52,$B$64,$B$76,$B$88)</f>
        <v>3169.2828</v>
      </c>
      <c r="G64" s="31">
        <f t="shared" si="1"/>
        <v>4.0280785293126842E-2</v>
      </c>
    </row>
    <row r="65" spans="1:7" x14ac:dyDescent="0.2">
      <c r="A65" s="526">
        <v>42736</v>
      </c>
      <c r="B65" s="527">
        <v>2622.1579999999999</v>
      </c>
      <c r="C65" s="527">
        <f>MIN($B$29,$B$41,$B$53,$B$65,$B$77)</f>
        <v>1924.922</v>
      </c>
      <c r="D65" s="527">
        <f>MAX($B$29,$B$41,$B$53,$B$65,$B$77)</f>
        <v>2938.0889999999999</v>
      </c>
      <c r="E65" s="527">
        <f t="shared" si="0"/>
        <v>1013.1669999999999</v>
      </c>
      <c r="F65" s="527">
        <f>AVERAGE($B$29,$B$41,$B$53,$B$65,$B$77)</f>
        <v>2406.6318000000001</v>
      </c>
      <c r="G65" s="31">
        <f t="shared" si="1"/>
        <v>8.9555120147585487E-2</v>
      </c>
    </row>
    <row r="66" spans="1:7" x14ac:dyDescent="0.2">
      <c r="A66" s="526">
        <v>42767</v>
      </c>
      <c r="B66" s="527">
        <v>2337.3310000000001</v>
      </c>
      <c r="C66" s="527">
        <f>MIN($B$30,$B$42,$B$54,$B$66,$B$78)</f>
        <v>1199.9870000000001</v>
      </c>
      <c r="D66" s="527">
        <f>MAX($B$30,$B$42,$B$54,$B$66,$B$78)</f>
        <v>2534.2919999999999</v>
      </c>
      <c r="E66" s="527">
        <f t="shared" si="0"/>
        <v>1334.3049999999998</v>
      </c>
      <c r="F66" s="527">
        <f>AVERAGE($B$30,$B$42,$B$54,$B$66,$B$78)</f>
        <v>1882.0969999999998</v>
      </c>
      <c r="G66" s="31">
        <f t="shared" si="1"/>
        <v>0.24187595007058649</v>
      </c>
    </row>
    <row r="67" spans="1:7" x14ac:dyDescent="0.2">
      <c r="A67" s="526">
        <v>42795</v>
      </c>
      <c r="B67" s="527">
        <v>2062.5039999999999</v>
      </c>
      <c r="C67" s="527">
        <f>MIN($B$31,$B$43,$B$55,$B$67,$B$79)</f>
        <v>857.31</v>
      </c>
      <c r="D67" s="527">
        <f>MAX($B$31,$B$43,$B$55,$B$67,$B$79)</f>
        <v>2486.3220000000001</v>
      </c>
      <c r="E67" s="527">
        <f t="shared" si="0"/>
        <v>1629.0120000000002</v>
      </c>
      <c r="F67" s="527">
        <f>AVERAGE($B$31,$B$43,$B$55,$B$67,$B$79)</f>
        <v>1653.7159999999999</v>
      </c>
      <c r="G67" s="31">
        <f t="shared" si="1"/>
        <v>0.24719359309579159</v>
      </c>
    </row>
    <row r="68" spans="1:7" x14ac:dyDescent="0.2">
      <c r="A68" s="526">
        <v>42826</v>
      </c>
      <c r="B68" s="527">
        <v>2291.25</v>
      </c>
      <c r="C68" s="527">
        <f>MIN($B$32,$B$44,$B$56,$B$68,$B$80)</f>
        <v>1066.3800000000001</v>
      </c>
      <c r="D68" s="527">
        <f>MAX($B$32,$B$44,$B$56,$B$68,$B$80)</f>
        <v>2645.56</v>
      </c>
      <c r="E68" s="527">
        <f t="shared" si="0"/>
        <v>1579.1799999999998</v>
      </c>
      <c r="F68" s="527">
        <f>AVERAGE($B$32,$B$44,$B$56,$B$68,$B$80)</f>
        <v>1844.7529999999999</v>
      </c>
      <c r="G68" s="31">
        <f t="shared" si="1"/>
        <v>0.24203619671576626</v>
      </c>
    </row>
    <row r="69" spans="1:7" x14ac:dyDescent="0.2">
      <c r="A69" s="526">
        <v>42856</v>
      </c>
      <c r="B69" s="527">
        <v>2626.5070000000001</v>
      </c>
      <c r="C69" s="527">
        <f>MIN($B$33,$B$45,$B$57,$B$69,$B$81)</f>
        <v>1547.944</v>
      </c>
      <c r="D69" s="527">
        <f>MAX($B$33,$B$45,$B$57,$B$69,$B$81)</f>
        <v>2966.2649999999999</v>
      </c>
      <c r="E69" s="527">
        <f t="shared" si="0"/>
        <v>1418.3209999999999</v>
      </c>
      <c r="F69" s="527">
        <f>AVERAGE($B$33,$B$45,$B$57,$B$69,$B$81)</f>
        <v>2255.2194</v>
      </c>
      <c r="G69" s="31">
        <f t="shared" si="1"/>
        <v>0.16463480227245308</v>
      </c>
    </row>
    <row r="70" spans="1:7" x14ac:dyDescent="0.2">
      <c r="A70" s="526">
        <v>42887</v>
      </c>
      <c r="B70" s="527">
        <v>2906.808</v>
      </c>
      <c r="C70" s="527">
        <f>MIN($B$34,$B$46,$B$58,$B$70,$B$82)</f>
        <v>2005.4749999999999</v>
      </c>
      <c r="D70" s="527">
        <f>MAX($B$34,$B$46,$B$58,$B$70,$B$82)</f>
        <v>3186.0320000000002</v>
      </c>
      <c r="E70" s="527">
        <f t="shared" si="0"/>
        <v>1180.5570000000002</v>
      </c>
      <c r="F70" s="527">
        <f>AVERAGE($B$34,$B$46,$B$58,$B$70,$B$82)</f>
        <v>2588.1578</v>
      </c>
      <c r="G70" s="31">
        <f t="shared" si="1"/>
        <v>0.12311853628090219</v>
      </c>
    </row>
    <row r="71" spans="1:7" x14ac:dyDescent="0.2">
      <c r="A71" s="526">
        <v>42917</v>
      </c>
      <c r="B71" s="527">
        <v>3054.1509999999998</v>
      </c>
      <c r="C71" s="527">
        <f>MIN($B$35,$B$47,$B$59,$B$71,$B$83)</f>
        <v>2381.9940000000001</v>
      </c>
      <c r="D71" s="527">
        <f>MAX($B$35,$B$47,$B$59,$B$71,$B$83)</f>
        <v>3318.1390000000001</v>
      </c>
      <c r="E71" s="527">
        <f t="shared" si="0"/>
        <v>936.14499999999998</v>
      </c>
      <c r="F71" s="527">
        <f>AVERAGE($B$35,$B$47,$B$59,$B$71,$B$83)</f>
        <v>2815.7368000000001</v>
      </c>
      <c r="G71" s="31">
        <f t="shared" si="1"/>
        <v>8.4672047472618805E-2</v>
      </c>
    </row>
    <row r="72" spans="1:7" x14ac:dyDescent="0.2">
      <c r="A72" s="526">
        <v>42948</v>
      </c>
      <c r="B72" s="527">
        <v>3249.8960000000002</v>
      </c>
      <c r="C72" s="527">
        <f>MIN($B$36,$B$48,$B$60,$B$72,$B$84)</f>
        <v>2617.5360000000001</v>
      </c>
      <c r="D72" s="527">
        <f>MAX($B$36,$B$48,$B$60,$B$72,$B$84)</f>
        <v>3441.3249999999998</v>
      </c>
      <c r="E72" s="527">
        <f t="shared" si="0"/>
        <v>823.78899999999976</v>
      </c>
      <c r="F72" s="527">
        <f>AVERAGE($B$36,$B$48,$B$60,$B$72,$B$84)</f>
        <v>3063.7572</v>
      </c>
      <c r="G72" s="31">
        <f t="shared" si="1"/>
        <v>6.075507550010828E-2</v>
      </c>
    </row>
    <row r="73" spans="1:7" x14ac:dyDescent="0.2">
      <c r="A73" s="526">
        <v>42979</v>
      </c>
      <c r="B73" s="527">
        <v>3567.2280000000001</v>
      </c>
      <c r="C73" s="527">
        <f>MIN($B$37,$B$49,$B$61,$B$73,$B$85)</f>
        <v>2951.0619999999999</v>
      </c>
      <c r="D73" s="527">
        <f>MAX($B$37,$B$49,$B$61,$B$73,$B$85)</f>
        <v>3705.1610000000001</v>
      </c>
      <c r="E73" s="527">
        <f t="shared" si="0"/>
        <v>754.09900000000016</v>
      </c>
      <c r="F73" s="527">
        <f>AVERAGE($B$37,$B$49,$B$61,$B$73,$B$85)</f>
        <v>3404.9093999999996</v>
      </c>
      <c r="G73" s="31">
        <f t="shared" si="1"/>
        <v>4.7671929244284872E-2</v>
      </c>
    </row>
    <row r="74" spans="1:7" x14ac:dyDescent="0.2">
      <c r="A74" s="526">
        <v>43009</v>
      </c>
      <c r="B74" s="527">
        <v>3816.4960000000001</v>
      </c>
      <c r="C74" s="527">
        <f>MIN($B$38,$B$50,$B$62,$B$74,$B$86)</f>
        <v>3236.9490000000001</v>
      </c>
      <c r="D74" s="527">
        <f>MAX($B$38,$B$50,$B$62,$B$74,$B$86)</f>
        <v>4012.723</v>
      </c>
      <c r="E74" s="527">
        <f t="shared" si="0"/>
        <v>775.77399999999989</v>
      </c>
      <c r="F74" s="527">
        <f>AVERAGE($B$38,$B$50,$B$62,$B$74,$B$86)</f>
        <v>3719.1433999999999</v>
      </c>
      <c r="G74" s="31">
        <f t="shared" si="1"/>
        <v>2.6176081298720622E-2</v>
      </c>
    </row>
    <row r="75" spans="1:7" x14ac:dyDescent="0.2">
      <c r="A75" s="526">
        <v>43040</v>
      </c>
      <c r="B75" s="527">
        <v>3709.2629999999999</v>
      </c>
      <c r="C75" s="527">
        <f>MIN($B$39,$B$51,$B$63,$B$75,$B$87)</f>
        <v>3030.7739999999999</v>
      </c>
      <c r="D75" s="527">
        <f>MAX($B$39,$B$51,$B$63,$B$75,$B$87)</f>
        <v>3976.5810000000001</v>
      </c>
      <c r="E75" s="527">
        <f t="shared" si="0"/>
        <v>945.80700000000024</v>
      </c>
      <c r="F75" s="527">
        <f>AVERAGE($B$39,$B$51,$B$63,$B$75,$B$87)</f>
        <v>3614.0616</v>
      </c>
      <c r="G75" s="31">
        <f t="shared" si="1"/>
        <v>2.6341941709017824E-2</v>
      </c>
    </row>
    <row r="76" spans="1:7" x14ac:dyDescent="0.2">
      <c r="A76" s="526">
        <v>43070</v>
      </c>
      <c r="B76" s="527">
        <v>3032.6010000000001</v>
      </c>
      <c r="C76" s="527">
        <f>MIN($B$40,$B$52,$B$64,$B$76,$B$88)</f>
        <v>2709.0149999999999</v>
      </c>
      <c r="D76" s="527">
        <f>MAX($B$40,$B$52,$B$64,$B$76,$B$88)</f>
        <v>3666.6320000000001</v>
      </c>
      <c r="E76" s="527">
        <f t="shared" si="0"/>
        <v>957.61700000000019</v>
      </c>
      <c r="F76" s="527">
        <f>AVERAGE($B$40,$B$52,$B$64,$B$76,$B$88)</f>
        <v>3169.2828</v>
      </c>
      <c r="G76" s="31">
        <f t="shared" si="1"/>
        <v>-4.312704438997994E-2</v>
      </c>
    </row>
    <row r="77" spans="1:7" x14ac:dyDescent="0.2">
      <c r="A77" s="526">
        <v>43101</v>
      </c>
      <c r="B77" s="527">
        <v>2140.8690000000001</v>
      </c>
      <c r="C77" s="527">
        <f>MIN($B$29,$B$41,$B$53,$B$65,$B$77)</f>
        <v>1924.922</v>
      </c>
      <c r="D77" s="527">
        <f>MAX($B$29,$B$41,$B$53,$B$65,$B$77)</f>
        <v>2938.0889999999999</v>
      </c>
      <c r="E77" s="527">
        <f t="shared" si="0"/>
        <v>1013.1669999999999</v>
      </c>
      <c r="F77" s="527">
        <f>AVERAGE($B$29,$B$41,$B$53,$B$65,$B$77)</f>
        <v>2406.6318000000001</v>
      </c>
      <c r="G77" s="31">
        <f t="shared" si="1"/>
        <v>-0.11042935608180693</v>
      </c>
    </row>
    <row r="78" spans="1:7" x14ac:dyDescent="0.2">
      <c r="A78" s="526">
        <v>43132</v>
      </c>
      <c r="B78" s="527">
        <v>1673.327</v>
      </c>
      <c r="C78" s="527">
        <f>MIN($B$30,$B$42,$B$54,$B$66,$B$78)</f>
        <v>1199.9870000000001</v>
      </c>
      <c r="D78" s="527">
        <f>MAX($B$30,$B$42,$B$54,$B$66,$B$78)</f>
        <v>2534.2919999999999</v>
      </c>
      <c r="E78" s="527">
        <f t="shared" si="0"/>
        <v>1334.3049999999998</v>
      </c>
      <c r="F78" s="527">
        <f>AVERAGE($B$30,$B$42,$B$54,$B$66,$B$78)</f>
        <v>1882.0969999999998</v>
      </c>
      <c r="G78" s="31">
        <f t="shared" si="1"/>
        <v>-0.11092414471730194</v>
      </c>
    </row>
    <row r="79" spans="1:7" x14ac:dyDescent="0.2">
      <c r="A79" s="526">
        <v>43160</v>
      </c>
      <c r="B79" s="527">
        <v>1390.9680000000001</v>
      </c>
      <c r="C79" s="527">
        <f>MIN($B$31,$B$43,$B$55,$B$67,$B$79)</f>
        <v>857.31</v>
      </c>
      <c r="D79" s="527">
        <f>MAX($B$31,$B$43,$B$55,$B$67,$B$79)</f>
        <v>2486.3220000000001</v>
      </c>
      <c r="E79" s="527">
        <f t="shared" si="0"/>
        <v>1629.0120000000002</v>
      </c>
      <c r="F79" s="527">
        <f>AVERAGE($B$31,$B$43,$B$55,$B$67,$B$79)</f>
        <v>1653.7159999999999</v>
      </c>
      <c r="G79" s="31">
        <f t="shared" si="1"/>
        <v>-0.15888338747402808</v>
      </c>
    </row>
    <row r="80" spans="1:7" x14ac:dyDescent="0.2">
      <c r="A80" s="526">
        <v>43191</v>
      </c>
      <c r="B80" s="527">
        <v>1427.489</v>
      </c>
      <c r="C80" s="527">
        <f>MIN($B$32,$B$44,$B$56,$B$68,$B$80)</f>
        <v>1066.3800000000001</v>
      </c>
      <c r="D80" s="527">
        <f>MAX($B$32,$B$44,$B$56,$B$68,$B$80)</f>
        <v>2645.56</v>
      </c>
      <c r="E80" s="527">
        <f t="shared" si="0"/>
        <v>1579.1799999999998</v>
      </c>
      <c r="F80" s="527">
        <f>AVERAGE($B$32,$B$44,$B$56,$B$68,$B$80)</f>
        <v>1844.7529999999999</v>
      </c>
      <c r="G80" s="31">
        <f t="shared" si="1"/>
        <v>-0.22618963080694265</v>
      </c>
    </row>
    <row r="81" spans="1:7" x14ac:dyDescent="0.2">
      <c r="A81" s="526">
        <v>43221</v>
      </c>
      <c r="B81" s="527">
        <v>1848.143</v>
      </c>
      <c r="C81" s="527">
        <f>MIN($B$33,$B$45,$B$57,$B$69,$B$81)</f>
        <v>1547.944</v>
      </c>
      <c r="D81" s="527">
        <f>MAX($B$33,$B$45,$B$57,$B$69,$B$81)</f>
        <v>2966.2649999999999</v>
      </c>
      <c r="E81" s="527">
        <f t="shared" si="0"/>
        <v>1418.3209999999999</v>
      </c>
      <c r="F81" s="527">
        <f>AVERAGE($B$33,$B$45,$B$57,$B$69,$B$81)</f>
        <v>2255.2194</v>
      </c>
      <c r="G81" s="31">
        <f t="shared" si="1"/>
        <v>-0.18050412301348595</v>
      </c>
    </row>
    <row r="82" spans="1:7" x14ac:dyDescent="0.2">
      <c r="A82" s="526">
        <v>43252</v>
      </c>
      <c r="B82" s="527">
        <v>2195.9409999999998</v>
      </c>
      <c r="C82" s="527">
        <f>MIN($B$34,$B$46,$B$58,$B$70,$B$82)</f>
        <v>2005.4749999999999</v>
      </c>
      <c r="D82" s="527">
        <f>MAX($B$34,$B$46,$B$58,$B$70,$B$82)</f>
        <v>3186.0320000000002</v>
      </c>
      <c r="E82" s="527">
        <f t="shared" si="0"/>
        <v>1180.5570000000002</v>
      </c>
      <c r="F82" s="527">
        <f>AVERAGE($B$34,$B$46,$B$58,$B$70,$B$82)</f>
        <v>2588.1578</v>
      </c>
      <c r="G82" s="31">
        <f t="shared" si="1"/>
        <v>-0.15154284642149718</v>
      </c>
    </row>
    <row r="83" spans="1:7" x14ac:dyDescent="0.2">
      <c r="A83" s="526">
        <v>43282</v>
      </c>
      <c r="B83" s="527">
        <v>2381.9940000000001</v>
      </c>
      <c r="C83" s="527">
        <f>MIN($B$35,$B$47,$B$59,$B$71,$B$83)</f>
        <v>2381.9940000000001</v>
      </c>
      <c r="D83" s="527">
        <f>MAX($B$35,$B$47,$B$59,$B$71,$B$83)</f>
        <v>3318.1390000000001</v>
      </c>
      <c r="E83" s="527">
        <f t="shared" si="0"/>
        <v>936.14499999999998</v>
      </c>
      <c r="F83" s="527">
        <f>AVERAGE($B$35,$B$47,$B$59,$B$71,$B$83)</f>
        <v>2815.7368000000001</v>
      </c>
      <c r="G83" s="31">
        <f t="shared" si="1"/>
        <v>-0.15404238066569287</v>
      </c>
    </row>
    <row r="84" spans="1:7" x14ac:dyDescent="0.2">
      <c r="A84" s="526">
        <v>43313</v>
      </c>
      <c r="B84" s="527">
        <v>2617.5360000000001</v>
      </c>
      <c r="C84" s="527">
        <f>MIN($B$36,$B$48,$B$60,$B$72,$B$84)</f>
        <v>2617.5360000000001</v>
      </c>
      <c r="D84" s="527">
        <f>MAX($B$36,$B$48,$B$60,$B$72,$B$84)</f>
        <v>3441.3249999999998</v>
      </c>
      <c r="E84" s="527">
        <f t="shared" si="0"/>
        <v>823.78899999999976</v>
      </c>
      <c r="F84" s="527">
        <f>AVERAGE($B$36,$B$48,$B$60,$B$72,$B$84)</f>
        <v>3063.7572</v>
      </c>
      <c r="G84" s="31">
        <f t="shared" si="1"/>
        <v>-0.14564509224164368</v>
      </c>
    </row>
    <row r="85" spans="1:7" x14ac:dyDescent="0.2">
      <c r="A85" s="526">
        <v>43344</v>
      </c>
      <c r="B85" s="527">
        <v>2951.0619999999999</v>
      </c>
      <c r="C85" s="527">
        <f>MIN($B$37,$B$49,$B$61,$B$73,$B$85)</f>
        <v>2951.0619999999999</v>
      </c>
      <c r="D85" s="527">
        <f>MAX($B$37,$B$49,$B$61,$B$73,$B$85)</f>
        <v>3705.1610000000001</v>
      </c>
      <c r="E85" s="527">
        <f t="shared" si="0"/>
        <v>754.09900000000016</v>
      </c>
      <c r="F85" s="527">
        <f>AVERAGE($B$37,$B$49,$B$61,$B$73,$B$85)</f>
        <v>3404.9093999999996</v>
      </c>
      <c r="G85" s="31">
        <f t="shared" si="1"/>
        <v>-0.13329206351276179</v>
      </c>
    </row>
    <row r="86" spans="1:7" x14ac:dyDescent="0.2">
      <c r="A86" s="526">
        <v>43374</v>
      </c>
      <c r="B86" s="527">
        <v>3236.9490000000001</v>
      </c>
      <c r="C86" s="527">
        <f>MIN($B$38,$B$50,$B$62,$B$74,$B$86)</f>
        <v>3236.9490000000001</v>
      </c>
      <c r="D86" s="527">
        <f>MAX($B$38,$B$50,$B$62,$B$74,$B$86)</f>
        <v>4012.723</v>
      </c>
      <c r="E86" s="527">
        <f t="shared" si="0"/>
        <v>775.77399999999989</v>
      </c>
      <c r="F86" s="527">
        <f>AVERAGE($B$38,$B$50,$B$62,$B$74,$B$86)</f>
        <v>3719.1433999999999</v>
      </c>
      <c r="G86" s="31">
        <f t="shared" si="1"/>
        <v>-0.12965200535155486</v>
      </c>
    </row>
    <row r="87" spans="1:7" x14ac:dyDescent="0.2">
      <c r="A87" s="526">
        <v>43405</v>
      </c>
      <c r="B87" s="527">
        <v>3030.7739999999999</v>
      </c>
      <c r="C87" s="527">
        <f>MIN($B$39,$B$51,$B$63,$B$75,$B$87)</f>
        <v>3030.7739999999999</v>
      </c>
      <c r="D87" s="527">
        <f>MAX($B$39,$B$51,$B$63,$B$75,$B$87)</f>
        <v>3976.5810000000001</v>
      </c>
      <c r="E87" s="527">
        <f t="shared" si="0"/>
        <v>945.80700000000024</v>
      </c>
      <c r="F87" s="527">
        <f>AVERAGE($B$39,$B$51,$B$63,$B$75,$B$87)</f>
        <v>3614.0616</v>
      </c>
      <c r="G87" s="31">
        <f t="shared" si="1"/>
        <v>-0.16139392864803415</v>
      </c>
    </row>
    <row r="88" spans="1:7" x14ac:dyDescent="0.2">
      <c r="A88" s="526">
        <v>43435</v>
      </c>
      <c r="B88" s="527">
        <v>2709.0149999999999</v>
      </c>
      <c r="C88" s="527">
        <f>MIN($B$40,$B$52,$B$64,$B$76,$B$88)</f>
        <v>2709.0149999999999</v>
      </c>
      <c r="D88" s="527">
        <f>MAX($B$40,$B$52,$B$64,$B$76,$B$88)</f>
        <v>3666.6320000000001</v>
      </c>
      <c r="E88" s="527">
        <f t="shared" si="0"/>
        <v>957.61700000000019</v>
      </c>
      <c r="F88" s="527">
        <f>AVERAGE($B$40,$B$52,$B$64,$B$76,$B$88)</f>
        <v>3169.2828</v>
      </c>
      <c r="G88" s="31">
        <f t="shared" si="1"/>
        <v>-0.14522774679495309</v>
      </c>
    </row>
    <row r="89" spans="1:7" x14ac:dyDescent="0.2">
      <c r="A89" s="526">
        <v>43466</v>
      </c>
      <c r="B89" s="527">
        <v>1995.04</v>
      </c>
      <c r="C89" s="527">
        <f>MIN($B$29,$B$41,$B$53,$B$65,$B$77)</f>
        <v>1924.922</v>
      </c>
      <c r="D89" s="527">
        <f>MAX($B$29,$B$41,$B$53,$B$65,$B$77)</f>
        <v>2938.0889999999999</v>
      </c>
      <c r="E89" s="527">
        <f t="shared" si="0"/>
        <v>1013.1669999999999</v>
      </c>
      <c r="F89" s="527">
        <f>AVERAGE($B$29,$B$41,$B$53,$B$65,$B$77)</f>
        <v>2406.6318000000001</v>
      </c>
      <c r="G89" s="31">
        <f t="shared" si="1"/>
        <v>-0.17102400126184658</v>
      </c>
    </row>
    <row r="90" spans="1:7" x14ac:dyDescent="0.2">
      <c r="A90" s="526">
        <v>43497</v>
      </c>
      <c r="B90" s="527">
        <v>1444.002</v>
      </c>
      <c r="C90" s="527">
        <f>MIN($B$30,$B$42,$B$54,$B$66,$B$78)</f>
        <v>1199.9870000000001</v>
      </c>
      <c r="D90" s="527">
        <f>MAX($B$30,$B$42,$B$54,$B$66,$B$78)</f>
        <v>2534.2919999999999</v>
      </c>
      <c r="E90" s="527">
        <f t="shared" si="0"/>
        <v>1334.3049999999998</v>
      </c>
      <c r="F90" s="527">
        <f>AVERAGE($B$30,$B$42,$B$54,$B$66,$B$78)</f>
        <v>1882.0969999999998</v>
      </c>
      <c r="G90" s="31">
        <f t="shared" si="1"/>
        <v>-0.23276961814401698</v>
      </c>
    </row>
    <row r="91" spans="1:7" x14ac:dyDescent="0.2">
      <c r="A91" s="526">
        <v>43525</v>
      </c>
      <c r="B91" s="527">
        <v>1161.3820000000001</v>
      </c>
      <c r="C91" s="527">
        <f>MIN($B$31,$B$43,$B$55,$B$67,$B$79)</f>
        <v>857.31</v>
      </c>
      <c r="D91" s="527">
        <f>MAX($B$31,$B$43,$B$55,$B$67,$B$79)</f>
        <v>2486.3220000000001</v>
      </c>
      <c r="E91" s="527">
        <f t="shared" si="0"/>
        <v>1629.0120000000002</v>
      </c>
      <c r="F91" s="527">
        <f>AVERAGE($B$31,$B$43,$B$55,$B$67,$B$79)</f>
        <v>1653.7159999999999</v>
      </c>
      <c r="G91" s="31">
        <f t="shared" si="1"/>
        <v>-0.29771375496155317</v>
      </c>
    </row>
    <row r="92" spans="1:7" x14ac:dyDescent="0.2">
      <c r="A92" s="526">
        <v>43556</v>
      </c>
      <c r="B92" s="527">
        <v>1479.1869999999999</v>
      </c>
      <c r="C92" s="527">
        <f>MIN($B$32,$B$44,$B$56,$B$68,$B$80)</f>
        <v>1066.3800000000001</v>
      </c>
      <c r="D92" s="527">
        <f>MAX($B$32,$B$44,$B$56,$B$68,$B$80)</f>
        <v>2645.56</v>
      </c>
      <c r="E92" s="527">
        <f t="shared" si="0"/>
        <v>1579.1799999999998</v>
      </c>
      <c r="F92" s="527">
        <f>AVERAGE($B$32,$B$44,$B$56,$B$68,$B$80)</f>
        <v>1844.7529999999999</v>
      </c>
      <c r="G92" s="31">
        <f t="shared" si="1"/>
        <v>-0.19816528283190216</v>
      </c>
    </row>
    <row r="93" spans="1:7" x14ac:dyDescent="0.2">
      <c r="A93" s="526">
        <v>43586</v>
      </c>
      <c r="B93" s="527">
        <v>1952.537</v>
      </c>
      <c r="C93" s="527">
        <f>MIN($B$33,$B$45,$B$57,$B$69,$B$81)</f>
        <v>1547.944</v>
      </c>
      <c r="D93" s="527">
        <f>MAX($B$33,$B$45,$B$57,$B$69,$B$81)</f>
        <v>2966.2649999999999</v>
      </c>
      <c r="E93" s="527">
        <f t="shared" ref="E93:E112" si="2">D93-C93</f>
        <v>1418.3209999999999</v>
      </c>
      <c r="F93" s="527">
        <f>AVERAGE($B$33,$B$45,$B$57,$B$69,$B$81)</f>
        <v>2255.2194</v>
      </c>
      <c r="G93" s="31">
        <f t="shared" ref="G93:G112" si="3">B93/F93-1</f>
        <v>-0.13421417002709357</v>
      </c>
    </row>
    <row r="94" spans="1:7" x14ac:dyDescent="0.2">
      <c r="A94" s="526">
        <v>43617</v>
      </c>
      <c r="B94" s="527">
        <v>2365.8809999999999</v>
      </c>
      <c r="C94" s="527">
        <f>MIN($B$34,$B$46,$B$58,$B$70,$B$82)</f>
        <v>2005.4749999999999</v>
      </c>
      <c r="D94" s="527">
        <f>MAX($B$34,$B$46,$B$58,$B$70,$B$82)</f>
        <v>3186.0320000000002</v>
      </c>
      <c r="E94" s="527">
        <f t="shared" si="2"/>
        <v>1180.5570000000002</v>
      </c>
      <c r="F94" s="527">
        <f>AVERAGE($B$34,$B$46,$B$58,$B$70,$B$82)</f>
        <v>2588.1578</v>
      </c>
      <c r="G94" s="31">
        <f t="shared" si="3"/>
        <v>-8.5882244119736439E-2</v>
      </c>
    </row>
    <row r="95" spans="1:7" x14ac:dyDescent="0.2">
      <c r="A95" s="526">
        <v>43647</v>
      </c>
      <c r="B95" s="527">
        <v>2630.2550000000001</v>
      </c>
      <c r="C95" s="527">
        <f>MIN($B$35,$B$47,$B$59,$B$71,$B$83)</f>
        <v>2381.9940000000001</v>
      </c>
      <c r="D95" s="527">
        <f>MAX($B$35,$B$47,$B$59,$B$71,$B$83)</f>
        <v>3318.1390000000001</v>
      </c>
      <c r="E95" s="527">
        <f t="shared" si="2"/>
        <v>936.14499999999998</v>
      </c>
      <c r="F95" s="527">
        <f>AVERAGE($B$35,$B$47,$B$59,$B$71,$B$83)</f>
        <v>2815.7368000000001</v>
      </c>
      <c r="G95" s="31">
        <f t="shared" si="3"/>
        <v>-6.5873273382654252E-2</v>
      </c>
    </row>
    <row r="96" spans="1:7" x14ac:dyDescent="0.2">
      <c r="A96" s="526">
        <v>43678</v>
      </c>
      <c r="B96" s="527">
        <v>2911.6129999999998</v>
      </c>
      <c r="C96" s="527">
        <f>MIN($B$36,$B$48,$B$60,$B$72,$B$84)</f>
        <v>2617.5360000000001</v>
      </c>
      <c r="D96" s="527">
        <f>MAX($B$36,$B$48,$B$60,$B$72,$B$84)</f>
        <v>3441.3249999999998</v>
      </c>
      <c r="E96" s="527">
        <f t="shared" si="2"/>
        <v>823.78899999999976</v>
      </c>
      <c r="F96" s="527">
        <f>AVERAGE($B$36,$B$48,$B$60,$B$72,$B$84)</f>
        <v>3063.7572</v>
      </c>
      <c r="G96" s="31">
        <f t="shared" si="3"/>
        <v>-4.965935290172474E-2</v>
      </c>
    </row>
    <row r="97" spans="1:7" x14ac:dyDescent="0.2">
      <c r="A97" s="526">
        <v>43709</v>
      </c>
      <c r="B97" s="527">
        <v>3331.866</v>
      </c>
      <c r="C97" s="527">
        <f>MIN($B$37,$B$49,$B$61,$B$73,$B$85)</f>
        <v>2951.0619999999999</v>
      </c>
      <c r="D97" s="527">
        <f>MAX($B$37,$B$49,$B$61,$B$73,$B$85)</f>
        <v>3705.1610000000001</v>
      </c>
      <c r="E97" s="527">
        <f t="shared" si="2"/>
        <v>754.09900000000016</v>
      </c>
      <c r="F97" s="527">
        <f>AVERAGE($B$37,$B$49,$B$61,$B$73,$B$85)</f>
        <v>3404.9093999999996</v>
      </c>
      <c r="G97" s="31">
        <f t="shared" si="3"/>
        <v>-2.1452376970735099E-2</v>
      </c>
    </row>
    <row r="98" spans="1:7" x14ac:dyDescent="0.2">
      <c r="A98" s="526">
        <v>43739</v>
      </c>
      <c r="B98" s="527">
        <v>3672.8319999999999</v>
      </c>
      <c r="C98" s="527">
        <f>MIN($B$38,$B$50,$B$62,$B$74,$B$86)</f>
        <v>3236.9490000000001</v>
      </c>
      <c r="D98" s="527">
        <f>MAX($B$38,$B$50,$B$62,$B$74,$B$86)</f>
        <v>4012.723</v>
      </c>
      <c r="E98" s="527">
        <f t="shared" si="2"/>
        <v>775.77399999999989</v>
      </c>
      <c r="F98" s="527">
        <f>AVERAGE($B$38,$B$50,$B$62,$B$74,$B$86)</f>
        <v>3719.1433999999999</v>
      </c>
      <c r="G98" s="31">
        <f t="shared" si="3"/>
        <v>-1.2452168421362875E-2</v>
      </c>
    </row>
    <row r="99" spans="1:7" x14ac:dyDescent="0.2">
      <c r="A99" s="526">
        <v>43770</v>
      </c>
      <c r="B99" s="527">
        <v>3606.1329999999998</v>
      </c>
      <c r="C99" s="527">
        <f>MIN($B$39,$B$51,$B$63,$B$75,$B$87)</f>
        <v>3030.7739999999999</v>
      </c>
      <c r="D99" s="527">
        <f>MAX($B$39,$B$51,$B$63,$B$75,$B$87)</f>
        <v>3976.5810000000001</v>
      </c>
      <c r="E99" s="527">
        <f t="shared" si="2"/>
        <v>945.80700000000024</v>
      </c>
      <c r="F99" s="527">
        <f>AVERAGE($B$39,$B$51,$B$63,$B$75,$B$87)</f>
        <v>3614.0616</v>
      </c>
      <c r="G99" s="31">
        <f t="shared" si="3"/>
        <v>-2.1938198286383104E-3</v>
      </c>
    </row>
    <row r="100" spans="1:7" x14ac:dyDescent="0.2">
      <c r="A100" s="526">
        <v>43800</v>
      </c>
      <c r="B100" s="527">
        <v>3085.2629999999999</v>
      </c>
      <c r="C100" s="527">
        <f>MIN($B$40,$B$52,$B$64,$B$76,$B$88)</f>
        <v>2709.0149999999999</v>
      </c>
      <c r="D100" s="527">
        <f>MAX($B$40,$B$52,$B$64,$B$76,$B$88)</f>
        <v>3666.6320000000001</v>
      </c>
      <c r="E100" s="527">
        <f t="shared" si="2"/>
        <v>957.61700000000019</v>
      </c>
      <c r="F100" s="527">
        <f>AVERAGE($B$40,$B$52,$B$64,$B$76,$B$88)</f>
        <v>3169.2828</v>
      </c>
      <c r="G100" s="31">
        <f t="shared" si="3"/>
        <v>-2.6510666703520425E-2</v>
      </c>
    </row>
    <row r="101" spans="1:7" x14ac:dyDescent="0.2">
      <c r="A101" s="526">
        <v>43831</v>
      </c>
      <c r="B101" s="527">
        <v>2349.7080000000001</v>
      </c>
      <c r="C101" s="527">
        <f>MIN($B$29,$B$41,$B$53,$B$65,$B$77)</f>
        <v>1924.922</v>
      </c>
      <c r="D101" s="527">
        <f>MAX($B$29,$B$41,$B$53,$B$65,$B$77)</f>
        <v>2938.0889999999999</v>
      </c>
      <c r="E101" s="527">
        <f t="shared" si="2"/>
        <v>1013.1669999999999</v>
      </c>
      <c r="F101" s="527">
        <f>AVERAGE($B$29,$B$41,$B$53,$B$65,$B$77)</f>
        <v>2406.6318000000001</v>
      </c>
      <c r="G101" s="31">
        <f t="shared" si="3"/>
        <v>-2.3652891148533861E-2</v>
      </c>
    </row>
    <row r="102" spans="1:7" x14ac:dyDescent="0.2">
      <c r="A102" s="526">
        <v>43862</v>
      </c>
      <c r="B102" s="527">
        <v>1830.913</v>
      </c>
      <c r="C102" s="527">
        <f>MIN($B$30,$B$42,$B$54,$B$66,$B$78)</f>
        <v>1199.9870000000001</v>
      </c>
      <c r="D102" s="527">
        <f>MAX($B$30,$B$42,$B$54,$B$66,$B$78)</f>
        <v>2534.2919999999999</v>
      </c>
      <c r="E102" s="527">
        <f t="shared" si="2"/>
        <v>1334.3049999999998</v>
      </c>
      <c r="F102" s="527">
        <f>AVERAGE($B$30,$B$42,$B$54,$B$66,$B$78)</f>
        <v>1882.0969999999998</v>
      </c>
      <c r="G102" s="31">
        <f t="shared" si="3"/>
        <v>-2.719519769703671E-2</v>
      </c>
    </row>
    <row r="103" spans="1:7" x14ac:dyDescent="0.2">
      <c r="A103" s="526">
        <v>43891</v>
      </c>
      <c r="B103" s="527">
        <v>1652.211</v>
      </c>
      <c r="C103" s="527">
        <f>MIN($B$31,$B$43,$B$55,$B$67,$B$79)</f>
        <v>857.31</v>
      </c>
      <c r="D103" s="527">
        <f>MAX($B$31,$B$43,$B$55,$B$67,$B$79)</f>
        <v>2486.3220000000001</v>
      </c>
      <c r="E103" s="527">
        <f t="shared" si="2"/>
        <v>1629.0120000000002</v>
      </c>
      <c r="F103" s="527">
        <f>AVERAGE($B$31,$B$43,$B$55,$B$67,$B$79)</f>
        <v>1653.7159999999999</v>
      </c>
      <c r="G103" s="31">
        <f t="shared" si="3"/>
        <v>-9.1007162052003654E-4</v>
      </c>
    </row>
    <row r="104" spans="1:7" x14ac:dyDescent="0.2">
      <c r="A104" s="526">
        <v>43922</v>
      </c>
      <c r="B104" s="527">
        <v>1888.1489999999999</v>
      </c>
      <c r="C104" s="527">
        <f>MIN($B$32,$B$44,$B$56,$B$68,$B$80)</f>
        <v>1066.3800000000001</v>
      </c>
      <c r="D104" s="527">
        <f>MAX($B$32,$B$44,$B$56,$B$68,$B$80)</f>
        <v>2645.56</v>
      </c>
      <c r="E104" s="527">
        <f t="shared" si="2"/>
        <v>1579.1799999999998</v>
      </c>
      <c r="F104" s="527">
        <f>AVERAGE($B$32,$B$44,$B$56,$B$68,$B$80)</f>
        <v>1844.7529999999999</v>
      </c>
      <c r="G104" s="31">
        <f t="shared" si="3"/>
        <v>2.3524016494349098E-2</v>
      </c>
    </row>
    <row r="105" spans="1:7" x14ac:dyDescent="0.2">
      <c r="A105" s="526">
        <v>43952</v>
      </c>
      <c r="B105" s="527">
        <v>2325.6370000000002</v>
      </c>
      <c r="C105" s="527">
        <f>MIN($B$33,$B$45,$B$57,$B$69,$B$81)</f>
        <v>1547.944</v>
      </c>
      <c r="D105" s="527">
        <f>MAX($B$33,$B$45,$B$57,$B$69,$B$81)</f>
        <v>2966.2649999999999</v>
      </c>
      <c r="E105" s="527">
        <f t="shared" si="2"/>
        <v>1418.3209999999999</v>
      </c>
      <c r="F105" s="527">
        <f>AVERAGE($B$33,$B$45,$B$57,$B$69,$B$81)</f>
        <v>2255.2194</v>
      </c>
      <c r="G105" s="31">
        <f t="shared" si="3"/>
        <v>3.1224279110050324E-2</v>
      </c>
    </row>
    <row r="106" spans="1:7" x14ac:dyDescent="0.2">
      <c r="A106" s="526">
        <v>43983</v>
      </c>
      <c r="B106" s="527">
        <v>2668.2570000000001</v>
      </c>
      <c r="C106" s="527">
        <f>MIN($B$34,$B$46,$B$58,$B$70,$B$82)</f>
        <v>2005.4749999999999</v>
      </c>
      <c r="D106" s="527">
        <f>MAX($B$34,$B$46,$B$58,$B$70,$B$82)</f>
        <v>3186.0320000000002</v>
      </c>
      <c r="E106" s="527">
        <f t="shared" si="2"/>
        <v>1180.5570000000002</v>
      </c>
      <c r="F106" s="527">
        <f>AVERAGE($B$34,$B$46,$B$58,$B$70,$B$82)</f>
        <v>2588.1578</v>
      </c>
      <c r="G106" s="31">
        <f t="shared" si="3"/>
        <v>3.0948344803396477E-2</v>
      </c>
    </row>
    <row r="107" spans="1:7" x14ac:dyDescent="0.2">
      <c r="A107" s="526">
        <v>44013</v>
      </c>
      <c r="B107" s="527">
        <v>2843.03</v>
      </c>
      <c r="C107" s="527">
        <f>MIN($B$35,$B$47,$B$59,$B$71,$B$83)</f>
        <v>2381.9940000000001</v>
      </c>
      <c r="D107" s="527">
        <f>MAX($B$35,$B$47,$B$59,$B$71,$B$83)</f>
        <v>3318.1390000000001</v>
      </c>
      <c r="E107" s="527">
        <f t="shared" si="2"/>
        <v>936.14499999999998</v>
      </c>
      <c r="F107" s="527">
        <f>AVERAGE($B$35,$B$47,$B$59,$B$71,$B$83)</f>
        <v>2815.7368000000001</v>
      </c>
      <c r="G107" s="31">
        <f t="shared" si="3"/>
        <v>9.6930934737935459E-3</v>
      </c>
    </row>
    <row r="108" spans="1:7" x14ac:dyDescent="0.2">
      <c r="A108" s="526">
        <v>44044</v>
      </c>
      <c r="B108" s="527">
        <v>3063.9070000000002</v>
      </c>
      <c r="C108" s="527">
        <f>MIN($B$36,$B$48,$B$60,$B$72,$B$84)</f>
        <v>2617.5360000000001</v>
      </c>
      <c r="D108" s="527">
        <f>MAX($B$36,$B$48,$B$60,$B$72,$B$84)</f>
        <v>3441.3249999999998</v>
      </c>
      <c r="E108" s="527">
        <f t="shared" si="2"/>
        <v>823.78899999999976</v>
      </c>
      <c r="F108" s="527">
        <f>AVERAGE($B$36,$B$48,$B$60,$B$72,$B$84)</f>
        <v>3063.7572</v>
      </c>
      <c r="G108" s="31">
        <f t="shared" si="3"/>
        <v>4.8894213940942066E-5</v>
      </c>
    </row>
    <row r="109" spans="1:7" x14ac:dyDescent="0.2">
      <c r="A109" s="526">
        <v>44075</v>
      </c>
      <c r="B109" s="527">
        <v>3410.4279999999999</v>
      </c>
      <c r="C109" s="527">
        <f>MIN($B$37,$B$49,$B$61,$B$73,$B$85)</f>
        <v>2951.0619999999999</v>
      </c>
      <c r="D109" s="527">
        <f>MAX($B$37,$B$49,$B$61,$B$73,$B$85)</f>
        <v>3705.1610000000001</v>
      </c>
      <c r="E109" s="527">
        <f t="shared" si="2"/>
        <v>754.09900000000016</v>
      </c>
      <c r="F109" s="527">
        <f>AVERAGE($B$37,$B$49,$B$61,$B$73,$B$85)</f>
        <v>3404.9093999999996</v>
      </c>
      <c r="G109" s="31">
        <f t="shared" si="3"/>
        <v>1.6207773399199432E-3</v>
      </c>
    </row>
    <row r="110" spans="1:7" x14ac:dyDescent="0.2">
      <c r="A110" s="526">
        <v>44105</v>
      </c>
      <c r="B110" s="527">
        <v>3710.7049999999999</v>
      </c>
      <c r="C110" s="527">
        <f>MIN($B$38,$B$50,$B$62,$B$74,$B$86)</f>
        <v>3236.9490000000001</v>
      </c>
      <c r="D110" s="527">
        <f>MAX($B$38,$B$50,$B$62,$B$74,$B$86)</f>
        <v>4012.723</v>
      </c>
      <c r="E110" s="527">
        <f t="shared" si="2"/>
        <v>775.77399999999989</v>
      </c>
      <c r="F110" s="527">
        <f>AVERAGE($B$38,$B$50,$B$62,$B$74,$B$86)</f>
        <v>3719.1433999999999</v>
      </c>
      <c r="G110" s="31">
        <f t="shared" si="3"/>
        <v>-2.2689095558939831E-3</v>
      </c>
    </row>
    <row r="111" spans="1:7" x14ac:dyDescent="0.2">
      <c r="A111" s="526">
        <v>44136</v>
      </c>
      <c r="B111" s="527">
        <v>3631.9369999999999</v>
      </c>
      <c r="C111" s="527">
        <f>MIN($B$39,$B$51,$B$63,$B$75,$B$87)</f>
        <v>3030.7739999999999</v>
      </c>
      <c r="D111" s="527">
        <f>MAX($B$39,$B$51,$B$63,$B$75,$B$87)</f>
        <v>3976.5810000000001</v>
      </c>
      <c r="E111" s="527">
        <f t="shared" si="2"/>
        <v>945.80700000000024</v>
      </c>
      <c r="F111" s="527">
        <f>AVERAGE($B$39,$B$51,$B$63,$B$75,$B$87)</f>
        <v>3614.0616</v>
      </c>
      <c r="G111" s="31">
        <f t="shared" si="3"/>
        <v>4.9460695412606448E-3</v>
      </c>
    </row>
    <row r="112" spans="1:7" x14ac:dyDescent="0.2">
      <c r="A112" s="528">
        <v>44166</v>
      </c>
      <c r="B112" s="527">
        <v>3119.1779999999999</v>
      </c>
      <c r="C112" s="529">
        <f>MIN($B$40,$B$52,$B$64,$B$76,$B$88)</f>
        <v>2709.0149999999999</v>
      </c>
      <c r="D112" s="529">
        <f>MAX($B$40,$B$52,$B$64,$B$76,$B$88)</f>
        <v>3666.6320000000001</v>
      </c>
      <c r="E112" s="529">
        <f t="shared" si="2"/>
        <v>957.61700000000019</v>
      </c>
      <c r="F112" s="529">
        <f>AVERAGE($B$40,$B$52,$B$64,$B$76,$B$88)</f>
        <v>3169.2828</v>
      </c>
      <c r="G112" s="530">
        <f t="shared" si="3"/>
        <v>-1.5809507438086623E-2</v>
      </c>
    </row>
    <row r="113" spans="1:5" x14ac:dyDescent="0.2">
      <c r="A113" s="376" t="s">
        <v>551</v>
      </c>
    </row>
    <row r="114" spans="1:5" x14ac:dyDescent="0.2">
      <c r="A114" t="s">
        <v>588</v>
      </c>
    </row>
    <row r="115" spans="1:5" x14ac:dyDescent="0.2">
      <c r="A115" s="410" t="s">
        <v>589</v>
      </c>
    </row>
    <row r="116" spans="1:5" x14ac:dyDescent="0.2">
      <c r="A116" s="380" t="s">
        <v>584</v>
      </c>
    </row>
    <row r="117" spans="1:5" x14ac:dyDescent="0.2">
      <c r="A117" s="4"/>
      <c r="B117" s="75" t="s">
        <v>368</v>
      </c>
    </row>
    <row r="118" spans="1:5" x14ac:dyDescent="0.2">
      <c r="A118" s="2">
        <v>63</v>
      </c>
      <c r="B118" s="17">
        <v>0</v>
      </c>
      <c r="E118" s="1"/>
    </row>
    <row r="119" spans="1:5" x14ac:dyDescent="0.2">
      <c r="A119" s="2">
        <v>63</v>
      </c>
      <c r="B119" s="17">
        <v>5000</v>
      </c>
    </row>
    <row r="121" spans="1:5" x14ac:dyDescent="0.2">
      <c r="A121" s="4"/>
      <c r="B121" s="75" t="s">
        <v>368</v>
      </c>
    </row>
    <row r="122" spans="1:5" x14ac:dyDescent="0.2">
      <c r="A122" s="2">
        <v>63</v>
      </c>
      <c r="B122" s="92">
        <v>-0.5</v>
      </c>
    </row>
    <row r="123" spans="1:5" x14ac:dyDescent="0.2">
      <c r="A123" s="2">
        <v>63</v>
      </c>
      <c r="B123" s="92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6.7109375" style="131" customWidth="1"/>
    <col min="18" max="18" width="15.5703125" style="131" customWidth="1"/>
    <col min="19" max="26" width="9.140625" style="131"/>
    <col min="27" max="28" width="9.140625" style="133"/>
    <col min="29" max="16384" width="9.140625" style="131"/>
  </cols>
  <sheetData>
    <row r="1" spans="1:19" x14ac:dyDescent="0.25">
      <c r="A1" s="187"/>
    </row>
    <row r="2" spans="1:19" ht="15.75" x14ac:dyDescent="0.25">
      <c r="A2" s="403" t="s">
        <v>549</v>
      </c>
      <c r="L2" s="133"/>
    </row>
    <row r="3" spans="1:19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L3" s="133"/>
      <c r="Q3" s="137"/>
    </row>
    <row r="4" spans="1:19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L4" s="133"/>
      <c r="Q4" s="137"/>
    </row>
    <row r="5" spans="1:19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L5" s="133"/>
      <c r="Q5" s="180" t="s">
        <v>369</v>
      </c>
      <c r="R5" s="181"/>
    </row>
    <row r="6" spans="1:19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331" t="s">
        <v>79</v>
      </c>
      <c r="R6" s="332" t="s">
        <v>322</v>
      </c>
      <c r="S6" s="330"/>
    </row>
    <row r="7" spans="1:19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333" t="s">
        <v>80</v>
      </c>
      <c r="R7" s="334" t="s">
        <v>323</v>
      </c>
      <c r="S7" s="330"/>
    </row>
    <row r="8" spans="1:19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333" t="s">
        <v>81</v>
      </c>
      <c r="R8" s="334" t="s">
        <v>324</v>
      </c>
      <c r="S8" s="330"/>
    </row>
    <row r="9" spans="1:19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335" t="s">
        <v>82</v>
      </c>
      <c r="R9" s="336" t="s">
        <v>321</v>
      </c>
      <c r="S9" s="330"/>
    </row>
    <row r="10" spans="1:19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R10" s="42"/>
    </row>
    <row r="11" spans="1:19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9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9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9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9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9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2" spans="1:12" x14ac:dyDescent="0.25">
      <c r="A22" s="144"/>
      <c r="B22" s="144"/>
      <c r="C22" s="144"/>
      <c r="D22" s="144"/>
      <c r="E22" s="144"/>
      <c r="F22" s="144"/>
      <c r="G22" s="144"/>
      <c r="H22" s="144"/>
      <c r="I22" s="144"/>
      <c r="J22" s="144"/>
    </row>
    <row r="24" spans="1:12" x14ac:dyDescent="0.25">
      <c r="A24"/>
      <c r="B24"/>
      <c r="C24" s="572" t="s">
        <v>77</v>
      </c>
      <c r="D24" s="572"/>
      <c r="E24" s="572"/>
      <c r="F24" s="572"/>
      <c r="G24" s="572"/>
      <c r="H24" s="32"/>
      <c r="I24" s="572" t="s">
        <v>78</v>
      </c>
      <c r="J24" s="572"/>
      <c r="K24" s="572"/>
      <c r="L24" s="572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0" t="s">
        <v>79</v>
      </c>
      <c r="C26" s="83">
        <v>403.97477800000001</v>
      </c>
      <c r="D26" s="83">
        <v>430.870183</v>
      </c>
      <c r="E26" s="83">
        <v>418.32286499999998</v>
      </c>
      <c r="F26" s="83">
        <v>380.78026993999998</v>
      </c>
      <c r="G26" s="83">
        <v>355.50236999999998</v>
      </c>
      <c r="H26" s="142"/>
      <c r="I26" s="20">
        <f t="shared" ref="I26:L28" si="0">D26-C26</f>
        <v>26.895404999999982</v>
      </c>
      <c r="J26" s="20">
        <f t="shared" si="0"/>
        <v>-12.547318000000018</v>
      </c>
      <c r="K26" s="20">
        <f t="shared" si="0"/>
        <v>-37.542595059999996</v>
      </c>
      <c r="L26" s="20">
        <f t="shared" si="0"/>
        <v>-25.277899939999998</v>
      </c>
    </row>
    <row r="27" spans="1:12" x14ac:dyDescent="0.25">
      <c r="A27"/>
      <c r="B27" s="10" t="s">
        <v>80</v>
      </c>
      <c r="C27" s="83">
        <v>180.30641199999999</v>
      </c>
      <c r="D27" s="83">
        <v>198.44550699999999</v>
      </c>
      <c r="E27" s="83">
        <v>200.078564</v>
      </c>
      <c r="F27" s="83">
        <v>177.39652568</v>
      </c>
      <c r="G27" s="83">
        <v>159.72380000000001</v>
      </c>
      <c r="H27" s="142"/>
      <c r="I27" s="20">
        <f t="shared" si="0"/>
        <v>18.139094999999998</v>
      </c>
      <c r="J27" s="20">
        <f t="shared" si="0"/>
        <v>1.633057000000008</v>
      </c>
      <c r="K27" s="20">
        <f t="shared" si="0"/>
        <v>-22.682038320000004</v>
      </c>
      <c r="L27" s="20">
        <f t="shared" si="0"/>
        <v>-17.672725679999985</v>
      </c>
    </row>
    <row r="28" spans="1:12" x14ac:dyDescent="0.25">
      <c r="A28"/>
      <c r="B28" s="10" t="s">
        <v>81</v>
      </c>
      <c r="C28" s="83">
        <v>144.08330799999999</v>
      </c>
      <c r="D28" s="83">
        <v>145.293667</v>
      </c>
      <c r="E28" s="83">
        <v>137.12111100000001</v>
      </c>
      <c r="F28" s="83">
        <v>125.93140979</v>
      </c>
      <c r="G28" s="83">
        <v>124.913017</v>
      </c>
      <c r="H28" s="142"/>
      <c r="I28" s="20">
        <f t="shared" si="0"/>
        <v>1.2103590000000111</v>
      </c>
      <c r="J28" s="20">
        <f t="shared" si="0"/>
        <v>-8.1725559999999859</v>
      </c>
      <c r="K28" s="20">
        <f t="shared" si="0"/>
        <v>-11.18970121000001</v>
      </c>
      <c r="L28" s="20">
        <f t="shared" si="0"/>
        <v>-1.0183927900000072</v>
      </c>
    </row>
    <row r="29" spans="1:12" x14ac:dyDescent="0.25">
      <c r="A29"/>
      <c r="B29" s="361" t="s">
        <v>82</v>
      </c>
      <c r="C29" s="362">
        <v>728.36449800000003</v>
      </c>
      <c r="D29" s="362">
        <v>774.60935700000005</v>
      </c>
      <c r="E29" s="362">
        <v>755.52254000000005</v>
      </c>
      <c r="F29" s="362">
        <v>684.10822140000005</v>
      </c>
      <c r="G29" s="362">
        <v>640.13915999999995</v>
      </c>
      <c r="H29" s="9"/>
      <c r="I29" s="363">
        <f>+SUM(I26:I28)</f>
        <v>46.244858999999991</v>
      </c>
      <c r="J29" s="363">
        <f>+SUM(J26:J28)</f>
        <v>-19.086816999999996</v>
      </c>
      <c r="K29" s="363">
        <f>+SUM(K26:K28)</f>
        <v>-71.41433459000001</v>
      </c>
      <c r="L29" s="363">
        <f>+SUM(L26:L28)</f>
        <v>-43.96901840999999</v>
      </c>
    </row>
    <row r="30" spans="1:12" x14ac:dyDescent="0.25">
      <c r="A30" s="367" t="s">
        <v>551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89"/>
    </row>
    <row r="33" spans="1:7" x14ac:dyDescent="0.25">
      <c r="A33" s="147"/>
      <c r="B33" s="147"/>
      <c r="C33" s="147" t="s">
        <v>325</v>
      </c>
      <c r="D33" s="147" t="s">
        <v>242</v>
      </c>
      <c r="E33" s="472" t="s">
        <v>241</v>
      </c>
      <c r="F33" s="472" t="s">
        <v>498</v>
      </c>
    </row>
    <row r="34" spans="1:7" x14ac:dyDescent="0.25">
      <c r="A34" s="147">
        <f t="shared" ref="A34:A45" si="1">YEAR(B34)</f>
        <v>2016</v>
      </c>
      <c r="B34" s="447">
        <v>42370</v>
      </c>
      <c r="C34" s="448">
        <v>60.568714999999997</v>
      </c>
      <c r="D34" s="141" t="e">
        <v>#N/A</v>
      </c>
      <c r="E34" s="449"/>
      <c r="F34" s="449">
        <v>60.568714999999997</v>
      </c>
      <c r="G34" s="138"/>
    </row>
    <row r="35" spans="1:7" x14ac:dyDescent="0.25">
      <c r="A35" s="147">
        <f t="shared" si="1"/>
        <v>2016</v>
      </c>
      <c r="B35" s="447">
        <v>42401</v>
      </c>
      <c r="C35" s="448">
        <v>57.328505999999997</v>
      </c>
      <c r="D35" s="141" t="e">
        <v>#N/A</v>
      </c>
      <c r="E35" s="531">
        <f>AVERAGEIF($A$34:$A$45,A35,$F$34:$F$45)</f>
        <v>60.697041500000012</v>
      </c>
      <c r="F35" s="449">
        <v>57.328505999999997</v>
      </c>
      <c r="G35" s="138"/>
    </row>
    <row r="36" spans="1:7" x14ac:dyDescent="0.25">
      <c r="A36" s="147">
        <f t="shared" si="1"/>
        <v>2016</v>
      </c>
      <c r="B36" s="447">
        <v>42430</v>
      </c>
      <c r="C36" s="448">
        <v>55.327888000000002</v>
      </c>
      <c r="D36" s="141" t="e">
        <v>#N/A</v>
      </c>
      <c r="E36" s="531">
        <f>AVERAGEIF($A$34:$A$45,A36,$F$34:$F$45)</f>
        <v>60.697041500000012</v>
      </c>
      <c r="F36" s="449">
        <v>55.327888000000002</v>
      </c>
      <c r="G36" s="416"/>
    </row>
    <row r="37" spans="1:7" x14ac:dyDescent="0.25">
      <c r="A37" s="147">
        <f t="shared" si="1"/>
        <v>2016</v>
      </c>
      <c r="B37" s="447">
        <v>42461</v>
      </c>
      <c r="C37" s="448">
        <v>48.216355</v>
      </c>
      <c r="D37" s="141" t="e">
        <v>#N/A</v>
      </c>
      <c r="E37" s="531">
        <f t="shared" ref="E37:E43" si="2">AVERAGEIF($A$34:$A$45,A37,$F$34:$F$45)</f>
        <v>60.697041500000012</v>
      </c>
      <c r="F37" s="449">
        <v>48.216355</v>
      </c>
      <c r="G37" s="138"/>
    </row>
    <row r="38" spans="1:7" x14ac:dyDescent="0.25">
      <c r="A38" s="147">
        <f t="shared" si="1"/>
        <v>2016</v>
      </c>
      <c r="B38" s="447">
        <v>42491</v>
      </c>
      <c r="C38" s="448">
        <v>53.123077000000002</v>
      </c>
      <c r="D38" s="141" t="e">
        <v>#N/A</v>
      </c>
      <c r="E38" s="531">
        <f t="shared" si="2"/>
        <v>60.697041500000012</v>
      </c>
      <c r="F38" s="449">
        <v>53.123077000000002</v>
      </c>
      <c r="G38" s="138"/>
    </row>
    <row r="39" spans="1:7" x14ac:dyDescent="0.25">
      <c r="A39" s="147">
        <f t="shared" si="1"/>
        <v>2016</v>
      </c>
      <c r="B39" s="447">
        <v>42522</v>
      </c>
      <c r="C39" s="448">
        <v>59.513340999999997</v>
      </c>
      <c r="D39" s="141" t="e">
        <v>#N/A</v>
      </c>
      <c r="E39" s="531">
        <f t="shared" si="2"/>
        <v>60.697041500000012</v>
      </c>
      <c r="F39" s="449">
        <v>59.513340999999997</v>
      </c>
      <c r="G39" s="138"/>
    </row>
    <row r="40" spans="1:7" x14ac:dyDescent="0.25">
      <c r="A40" s="147">
        <f t="shared" si="1"/>
        <v>2016</v>
      </c>
      <c r="B40" s="447">
        <v>42552</v>
      </c>
      <c r="C40" s="448">
        <v>61.783814</v>
      </c>
      <c r="D40" s="141" t="e">
        <v>#N/A</v>
      </c>
      <c r="E40" s="531">
        <f t="shared" si="2"/>
        <v>60.697041500000012</v>
      </c>
      <c r="F40" s="449">
        <v>61.783814</v>
      </c>
      <c r="G40" s="138"/>
    </row>
    <row r="41" spans="1:7" x14ac:dyDescent="0.25">
      <c r="A41" s="147">
        <f t="shared" si="1"/>
        <v>2016</v>
      </c>
      <c r="B41" s="447">
        <v>42583</v>
      </c>
      <c r="C41" s="448">
        <v>68.246998000000005</v>
      </c>
      <c r="D41" s="141" t="e">
        <v>#N/A</v>
      </c>
      <c r="E41" s="531">
        <f t="shared" si="2"/>
        <v>60.697041500000012</v>
      </c>
      <c r="F41" s="449">
        <v>68.246998000000005</v>
      </c>
      <c r="G41" s="138"/>
    </row>
    <row r="42" spans="1:7" x14ac:dyDescent="0.25">
      <c r="A42" s="147">
        <f t="shared" si="1"/>
        <v>2016</v>
      </c>
      <c r="B42" s="447">
        <v>42614</v>
      </c>
      <c r="C42" s="448">
        <v>65.069716999999997</v>
      </c>
      <c r="D42" s="141" t="e">
        <v>#N/A</v>
      </c>
      <c r="E42" s="531">
        <f t="shared" si="2"/>
        <v>60.697041500000012</v>
      </c>
      <c r="F42" s="449">
        <v>65.069716999999997</v>
      </c>
      <c r="G42" s="138"/>
    </row>
    <row r="43" spans="1:7" x14ac:dyDescent="0.25">
      <c r="A43" s="147">
        <f t="shared" si="1"/>
        <v>2016</v>
      </c>
      <c r="B43" s="447">
        <v>42644</v>
      </c>
      <c r="C43" s="448">
        <v>68.725230999999994</v>
      </c>
      <c r="D43" s="141" t="e">
        <v>#N/A</v>
      </c>
      <c r="E43" s="531">
        <f t="shared" si="2"/>
        <v>60.697041500000012</v>
      </c>
      <c r="F43" s="449">
        <v>68.725230999999994</v>
      </c>
      <c r="G43" s="138"/>
    </row>
    <row r="44" spans="1:7" x14ac:dyDescent="0.25">
      <c r="A44" s="147">
        <f t="shared" si="1"/>
        <v>2016</v>
      </c>
      <c r="B44" s="447">
        <v>42675</v>
      </c>
      <c r="C44" s="448">
        <v>67.149752000000007</v>
      </c>
      <c r="D44" s="141" t="e">
        <v>#N/A</v>
      </c>
      <c r="E44" s="531">
        <f>AVERAGEIF($A$34:$A$45,A44,$F$34:$F$45)</f>
        <v>60.697041500000012</v>
      </c>
      <c r="F44" s="449">
        <v>67.149752000000007</v>
      </c>
      <c r="G44" s="138"/>
    </row>
    <row r="45" spans="1:7" x14ac:dyDescent="0.25">
      <c r="A45" s="147">
        <f t="shared" si="1"/>
        <v>2016</v>
      </c>
      <c r="B45" s="447">
        <v>42705</v>
      </c>
      <c r="C45" s="448">
        <v>63.311104</v>
      </c>
      <c r="D45" s="141" t="e">
        <v>#N/A</v>
      </c>
      <c r="E45" s="449"/>
      <c r="F45" s="449">
        <v>63.311104</v>
      </c>
      <c r="G45" s="138"/>
    </row>
    <row r="46" spans="1:7" x14ac:dyDescent="0.25">
      <c r="A46" s="147">
        <f t="shared" ref="A46:A93" si="3">YEAR(B46)</f>
        <v>2017</v>
      </c>
      <c r="B46" s="447">
        <v>42736</v>
      </c>
      <c r="C46" s="448">
        <v>68.414385999999993</v>
      </c>
      <c r="D46" s="141" t="e">
        <v>#N/A</v>
      </c>
      <c r="E46" s="449"/>
      <c r="F46" s="449">
        <v>68.414385999999993</v>
      </c>
      <c r="G46" s="138"/>
    </row>
    <row r="47" spans="1:7" x14ac:dyDescent="0.25">
      <c r="A47" s="147">
        <f t="shared" si="3"/>
        <v>2017</v>
      </c>
      <c r="B47" s="447">
        <v>42767</v>
      </c>
      <c r="C47" s="448">
        <v>64.389031000000003</v>
      </c>
      <c r="D47" s="141" t="e">
        <v>#N/A</v>
      </c>
      <c r="E47" s="449">
        <f t="shared" ref="E47:E56" si="4">AVERAGEIF($A$46:$A$107,A47,$F$46:$F$107)</f>
        <v>64.550779750000018</v>
      </c>
      <c r="F47" s="449">
        <v>64.389031000000003</v>
      </c>
      <c r="G47" s="138"/>
    </row>
    <row r="48" spans="1:7" x14ac:dyDescent="0.25">
      <c r="A48" s="147">
        <f t="shared" si="3"/>
        <v>2017</v>
      </c>
      <c r="B48" s="447">
        <v>42795</v>
      </c>
      <c r="C48" s="448">
        <v>64.335048</v>
      </c>
      <c r="D48" s="141" t="e">
        <v>#N/A</v>
      </c>
      <c r="E48" s="449">
        <f t="shared" si="4"/>
        <v>64.550779750000018</v>
      </c>
      <c r="F48" s="449">
        <v>64.335048</v>
      </c>
      <c r="G48" s="416"/>
    </row>
    <row r="49" spans="1:7" x14ac:dyDescent="0.25">
      <c r="A49" s="147">
        <f t="shared" si="3"/>
        <v>2017</v>
      </c>
      <c r="B49" s="447">
        <v>42826</v>
      </c>
      <c r="C49" s="448">
        <v>58.753723000000001</v>
      </c>
      <c r="D49" s="141" t="e">
        <v>#N/A</v>
      </c>
      <c r="E49" s="449">
        <f t="shared" si="4"/>
        <v>64.550779750000018</v>
      </c>
      <c r="F49" s="449">
        <v>58.753723000000001</v>
      </c>
      <c r="G49" s="138"/>
    </row>
    <row r="50" spans="1:7" x14ac:dyDescent="0.25">
      <c r="A50" s="147">
        <f t="shared" si="3"/>
        <v>2017</v>
      </c>
      <c r="B50" s="447">
        <v>42856</v>
      </c>
      <c r="C50" s="448">
        <v>62.115414000000001</v>
      </c>
      <c r="D50" s="141" t="e">
        <v>#N/A</v>
      </c>
      <c r="E50" s="449">
        <f t="shared" si="4"/>
        <v>64.550779750000018</v>
      </c>
      <c r="F50" s="449">
        <v>62.115414000000001</v>
      </c>
      <c r="G50" s="138"/>
    </row>
    <row r="51" spans="1:7" x14ac:dyDescent="0.25">
      <c r="A51" s="147">
        <f t="shared" si="3"/>
        <v>2017</v>
      </c>
      <c r="B51" s="447">
        <v>42887</v>
      </c>
      <c r="C51" s="448">
        <v>66.228987000000004</v>
      </c>
      <c r="D51" s="141" t="e">
        <v>#N/A</v>
      </c>
      <c r="E51" s="449">
        <f t="shared" si="4"/>
        <v>64.550779750000018</v>
      </c>
      <c r="F51" s="449">
        <v>66.228987000000004</v>
      </c>
      <c r="G51" s="138"/>
    </row>
    <row r="52" spans="1:7" x14ac:dyDescent="0.25">
      <c r="A52" s="147">
        <f t="shared" si="3"/>
        <v>2017</v>
      </c>
      <c r="B52" s="447">
        <v>42917</v>
      </c>
      <c r="C52" s="448">
        <v>62.966363999999999</v>
      </c>
      <c r="D52" s="141" t="e">
        <v>#N/A</v>
      </c>
      <c r="E52" s="449">
        <f t="shared" si="4"/>
        <v>64.550779750000018</v>
      </c>
      <c r="F52" s="449">
        <v>62.966363999999999</v>
      </c>
      <c r="G52" s="138"/>
    </row>
    <row r="53" spans="1:7" x14ac:dyDescent="0.25">
      <c r="A53" s="147">
        <f t="shared" si="3"/>
        <v>2017</v>
      </c>
      <c r="B53" s="447">
        <v>42948</v>
      </c>
      <c r="C53" s="448">
        <v>70.582329999999999</v>
      </c>
      <c r="D53" s="141" t="e">
        <v>#N/A</v>
      </c>
      <c r="E53" s="449">
        <f t="shared" si="4"/>
        <v>64.550779750000018</v>
      </c>
      <c r="F53" s="449">
        <v>70.582329999999999</v>
      </c>
      <c r="G53" s="138"/>
    </row>
    <row r="54" spans="1:7" x14ac:dyDescent="0.25">
      <c r="A54" s="147">
        <f t="shared" si="3"/>
        <v>2017</v>
      </c>
      <c r="B54" s="447">
        <v>42979</v>
      </c>
      <c r="C54" s="448">
        <v>62.891468000000003</v>
      </c>
      <c r="D54" s="141" t="e">
        <v>#N/A</v>
      </c>
      <c r="E54" s="449">
        <f t="shared" si="4"/>
        <v>64.550779750000018</v>
      </c>
      <c r="F54" s="449">
        <v>62.891468000000003</v>
      </c>
      <c r="G54" s="138"/>
    </row>
    <row r="55" spans="1:7" x14ac:dyDescent="0.25">
      <c r="A55" s="147">
        <f t="shared" si="3"/>
        <v>2017</v>
      </c>
      <c r="B55" s="447">
        <v>43009</v>
      </c>
      <c r="C55" s="448">
        <v>66.367608000000004</v>
      </c>
      <c r="D55" s="141" t="e">
        <v>#N/A</v>
      </c>
      <c r="E55" s="449">
        <f t="shared" si="4"/>
        <v>64.550779750000018</v>
      </c>
      <c r="F55" s="449">
        <v>66.367608000000004</v>
      </c>
      <c r="G55" s="138"/>
    </row>
    <row r="56" spans="1:7" x14ac:dyDescent="0.25">
      <c r="A56" s="147">
        <f t="shared" si="3"/>
        <v>2017</v>
      </c>
      <c r="B56" s="447">
        <v>43040</v>
      </c>
      <c r="C56" s="448">
        <v>64.345232999999993</v>
      </c>
      <c r="D56" s="141" t="e">
        <v>#N/A</v>
      </c>
      <c r="E56" s="449">
        <f t="shared" si="4"/>
        <v>64.550779750000018</v>
      </c>
      <c r="F56" s="449">
        <v>64.345232999999993</v>
      </c>
      <c r="G56" s="138"/>
    </row>
    <row r="57" spans="1:7" x14ac:dyDescent="0.25">
      <c r="A57" s="147">
        <f t="shared" si="3"/>
        <v>2017</v>
      </c>
      <c r="B57" s="447">
        <v>43070</v>
      </c>
      <c r="C57" s="448">
        <v>63.219765000000002</v>
      </c>
      <c r="D57" s="141" t="e">
        <v>#N/A</v>
      </c>
      <c r="E57" s="449"/>
      <c r="F57" s="449">
        <v>63.219765000000002</v>
      </c>
      <c r="G57" s="138"/>
    </row>
    <row r="58" spans="1:7" x14ac:dyDescent="0.25">
      <c r="A58" s="147">
        <f t="shared" si="3"/>
        <v>2018</v>
      </c>
      <c r="B58" s="447">
        <v>43101</v>
      </c>
      <c r="C58" s="448">
        <v>61.936683000000002</v>
      </c>
      <c r="D58" s="141" t="e">
        <v>#N/A</v>
      </c>
      <c r="E58" s="449"/>
      <c r="F58" s="449">
        <v>61.936683000000002</v>
      </c>
      <c r="G58" s="138"/>
    </row>
    <row r="59" spans="1:7" x14ac:dyDescent="0.25">
      <c r="A59" s="147">
        <f t="shared" si="3"/>
        <v>2018</v>
      </c>
      <c r="B59" s="447">
        <v>43132</v>
      </c>
      <c r="C59" s="448">
        <v>60.235142000000003</v>
      </c>
      <c r="D59" s="141" t="e">
        <v>#N/A</v>
      </c>
      <c r="E59" s="449">
        <f t="shared" ref="E59:E68" si="5">AVERAGEIF($A$46:$A$107,A59,$F$46:$F$107)</f>
        <v>62.960211666666659</v>
      </c>
      <c r="F59" s="449">
        <v>60.235142000000003</v>
      </c>
      <c r="G59" s="138"/>
    </row>
    <row r="60" spans="1:7" x14ac:dyDescent="0.25">
      <c r="A60" s="147">
        <f t="shared" si="3"/>
        <v>2018</v>
      </c>
      <c r="B60" s="447">
        <v>43160</v>
      </c>
      <c r="C60" s="448">
        <v>65.467141999999996</v>
      </c>
      <c r="D60" s="141" t="e">
        <v>#N/A</v>
      </c>
      <c r="E60" s="449">
        <f t="shared" si="5"/>
        <v>62.960211666666659</v>
      </c>
      <c r="F60" s="449">
        <v>65.467141999999996</v>
      </c>
      <c r="G60" s="416"/>
    </row>
    <row r="61" spans="1:7" x14ac:dyDescent="0.25">
      <c r="A61" s="147">
        <f t="shared" si="3"/>
        <v>2018</v>
      </c>
      <c r="B61" s="447">
        <v>43191</v>
      </c>
      <c r="C61" s="448">
        <v>58.032114</v>
      </c>
      <c r="D61" s="141" t="e">
        <v>#N/A</v>
      </c>
      <c r="E61" s="449">
        <f t="shared" si="5"/>
        <v>62.960211666666659</v>
      </c>
      <c r="F61" s="449">
        <v>58.032114</v>
      </c>
      <c r="G61" s="138"/>
    </row>
    <row r="62" spans="1:7" x14ac:dyDescent="0.25">
      <c r="A62" s="147">
        <f t="shared" si="3"/>
        <v>2018</v>
      </c>
      <c r="B62" s="447">
        <v>43221</v>
      </c>
      <c r="C62" s="448">
        <v>61.195974999999997</v>
      </c>
      <c r="D62" s="141" t="e">
        <v>#N/A</v>
      </c>
      <c r="E62" s="449">
        <f t="shared" si="5"/>
        <v>62.960211666666659</v>
      </c>
      <c r="F62" s="449">
        <v>61.195974999999997</v>
      </c>
      <c r="G62" s="138"/>
    </row>
    <row r="63" spans="1:7" x14ac:dyDescent="0.25">
      <c r="A63" s="147">
        <f t="shared" si="3"/>
        <v>2018</v>
      </c>
      <c r="B63" s="447">
        <v>43252</v>
      </c>
      <c r="C63" s="448">
        <v>61.557372000000001</v>
      </c>
      <c r="D63" s="141" t="e">
        <v>#N/A</v>
      </c>
      <c r="E63" s="449">
        <f t="shared" si="5"/>
        <v>62.960211666666659</v>
      </c>
      <c r="F63" s="449">
        <v>61.557372000000001</v>
      </c>
      <c r="G63" s="138"/>
    </row>
    <row r="64" spans="1:7" x14ac:dyDescent="0.25">
      <c r="A64" s="147">
        <f t="shared" si="3"/>
        <v>2018</v>
      </c>
      <c r="B64" s="447">
        <v>43282</v>
      </c>
      <c r="C64" s="448">
        <v>62.945245999999997</v>
      </c>
      <c r="D64" s="141" t="e">
        <v>#N/A</v>
      </c>
      <c r="E64" s="449">
        <f t="shared" si="5"/>
        <v>62.960211666666659</v>
      </c>
      <c r="F64" s="449">
        <v>62.945245999999997</v>
      </c>
      <c r="G64" s="138"/>
    </row>
    <row r="65" spans="1:7" x14ac:dyDescent="0.25">
      <c r="A65" s="147">
        <f t="shared" si="3"/>
        <v>2018</v>
      </c>
      <c r="B65" s="447">
        <v>43313</v>
      </c>
      <c r="C65" s="448">
        <v>69.301237999999998</v>
      </c>
      <c r="D65" s="141" t="e">
        <v>#N/A</v>
      </c>
      <c r="E65" s="449">
        <f t="shared" si="5"/>
        <v>62.960211666666659</v>
      </c>
      <c r="F65" s="449">
        <v>69.301237999999998</v>
      </c>
      <c r="G65" s="138"/>
    </row>
    <row r="66" spans="1:7" x14ac:dyDescent="0.25">
      <c r="A66" s="147">
        <f t="shared" si="3"/>
        <v>2018</v>
      </c>
      <c r="B66" s="447">
        <v>43344</v>
      </c>
      <c r="C66" s="448">
        <v>62.416694</v>
      </c>
      <c r="D66" s="141" t="e">
        <v>#N/A</v>
      </c>
      <c r="E66" s="449">
        <f t="shared" si="5"/>
        <v>62.960211666666659</v>
      </c>
      <c r="F66" s="449">
        <v>62.416694</v>
      </c>
      <c r="G66" s="138"/>
    </row>
    <row r="67" spans="1:7" x14ac:dyDescent="0.25">
      <c r="A67" s="147">
        <f t="shared" si="3"/>
        <v>2018</v>
      </c>
      <c r="B67" s="447">
        <v>43374</v>
      </c>
      <c r="C67" s="448">
        <v>66.384384999999995</v>
      </c>
      <c r="D67" s="141" t="e">
        <v>#N/A</v>
      </c>
      <c r="E67" s="449">
        <f t="shared" si="5"/>
        <v>62.960211666666659</v>
      </c>
      <c r="F67" s="449">
        <v>66.384384999999995</v>
      </c>
      <c r="G67" s="138"/>
    </row>
    <row r="68" spans="1:7" x14ac:dyDescent="0.25">
      <c r="A68" s="147">
        <f t="shared" si="3"/>
        <v>2018</v>
      </c>
      <c r="B68" s="447">
        <v>43405</v>
      </c>
      <c r="C68" s="448">
        <v>62.717784999999999</v>
      </c>
      <c r="D68" s="141" t="e">
        <v>#N/A</v>
      </c>
      <c r="E68" s="449">
        <f t="shared" si="5"/>
        <v>62.960211666666659</v>
      </c>
      <c r="F68" s="449">
        <v>62.717784999999999</v>
      </c>
      <c r="G68" s="138"/>
    </row>
    <row r="69" spans="1:7" x14ac:dyDescent="0.25">
      <c r="A69" s="147">
        <f t="shared" si="3"/>
        <v>2018</v>
      </c>
      <c r="B69" s="447">
        <v>43435</v>
      </c>
      <c r="C69" s="448">
        <v>63.332763999999997</v>
      </c>
      <c r="D69" s="141" t="e">
        <v>#N/A</v>
      </c>
      <c r="E69" s="449"/>
      <c r="F69" s="449">
        <v>63.332763999999997</v>
      </c>
      <c r="G69" s="138"/>
    </row>
    <row r="70" spans="1:7" x14ac:dyDescent="0.25">
      <c r="A70" s="147">
        <f t="shared" si="3"/>
        <v>2019</v>
      </c>
      <c r="B70" s="447">
        <v>43466</v>
      </c>
      <c r="C70" s="448">
        <v>62.479281</v>
      </c>
      <c r="D70" s="141" t="e">
        <v>#N/A</v>
      </c>
      <c r="E70" s="449"/>
      <c r="F70" s="449">
        <v>62.479281</v>
      </c>
      <c r="G70" s="138"/>
    </row>
    <row r="71" spans="1:7" x14ac:dyDescent="0.25">
      <c r="A71" s="147">
        <f t="shared" si="3"/>
        <v>2019</v>
      </c>
      <c r="B71" s="447">
        <v>43497</v>
      </c>
      <c r="C71" s="448">
        <v>55.139682000000001</v>
      </c>
      <c r="D71" s="141" t="e">
        <v>#N/A</v>
      </c>
      <c r="E71" s="449">
        <f t="shared" ref="E71:E80" si="6">AVERAGEIF($A$46:$A$107,A71,$F$46:$F$107)</f>
        <v>57.009018450416654</v>
      </c>
      <c r="F71" s="449">
        <v>55.139682000000001</v>
      </c>
      <c r="G71" s="138"/>
    </row>
    <row r="72" spans="1:7" x14ac:dyDescent="0.25">
      <c r="A72" s="147">
        <f t="shared" si="3"/>
        <v>2019</v>
      </c>
      <c r="B72" s="447">
        <v>43525</v>
      </c>
      <c r="C72" s="448">
        <v>54.382608404999999</v>
      </c>
      <c r="D72" s="141">
        <v>54.382608404999999</v>
      </c>
      <c r="E72" s="449">
        <f t="shared" si="6"/>
        <v>57.009018450416654</v>
      </c>
      <c r="F72" s="449">
        <v>54.382608404999999</v>
      </c>
      <c r="G72" s="416"/>
    </row>
    <row r="73" spans="1:7" x14ac:dyDescent="0.25">
      <c r="A73" s="147">
        <f t="shared" si="3"/>
        <v>2019</v>
      </c>
      <c r="B73" s="447">
        <v>43556</v>
      </c>
      <c r="C73" s="448" t="e">
        <v>#N/A</v>
      </c>
      <c r="D73" s="141">
        <v>43.165590000000002</v>
      </c>
      <c r="E73" s="449">
        <f t="shared" si="6"/>
        <v>57.009018450416654</v>
      </c>
      <c r="F73" s="449">
        <v>43.165590000000002</v>
      </c>
      <c r="G73" s="138"/>
    </row>
    <row r="74" spans="1:7" x14ac:dyDescent="0.25">
      <c r="A74" s="147">
        <f t="shared" si="3"/>
        <v>2019</v>
      </c>
      <c r="B74" s="447">
        <v>43586</v>
      </c>
      <c r="C74" s="448" t="e">
        <v>#N/A</v>
      </c>
      <c r="D74" s="141">
        <v>52.25056</v>
      </c>
      <c r="E74" s="449">
        <f t="shared" si="6"/>
        <v>57.009018450416654</v>
      </c>
      <c r="F74" s="449">
        <v>52.25056</v>
      </c>
      <c r="G74" s="138"/>
    </row>
    <row r="75" spans="1:7" x14ac:dyDescent="0.25">
      <c r="A75" s="147">
        <f t="shared" si="3"/>
        <v>2019</v>
      </c>
      <c r="B75" s="447">
        <v>43617</v>
      </c>
      <c r="C75" s="448" t="e">
        <v>#N/A</v>
      </c>
      <c r="D75" s="141">
        <v>53.526139999999998</v>
      </c>
      <c r="E75" s="449">
        <f t="shared" si="6"/>
        <v>57.009018450416654</v>
      </c>
      <c r="F75" s="449">
        <v>53.526139999999998</v>
      </c>
      <c r="G75" s="138"/>
    </row>
    <row r="76" spans="1:7" x14ac:dyDescent="0.25">
      <c r="A76" s="147">
        <f t="shared" si="3"/>
        <v>2019</v>
      </c>
      <c r="B76" s="447">
        <v>43647</v>
      </c>
      <c r="C76" s="448" t="e">
        <v>#N/A</v>
      </c>
      <c r="D76" s="141">
        <v>64.186610000000002</v>
      </c>
      <c r="E76" s="449">
        <f t="shared" si="6"/>
        <v>57.009018450416654</v>
      </c>
      <c r="F76" s="449">
        <v>64.186610000000002</v>
      </c>
      <c r="G76" s="138"/>
    </row>
    <row r="77" spans="1:7" x14ac:dyDescent="0.25">
      <c r="A77" s="147">
        <f t="shared" si="3"/>
        <v>2019</v>
      </c>
      <c r="B77" s="447">
        <v>43678</v>
      </c>
      <c r="C77" s="448" t="e">
        <v>#N/A</v>
      </c>
      <c r="D77" s="141">
        <v>67.232479999999995</v>
      </c>
      <c r="E77" s="449">
        <f t="shared" si="6"/>
        <v>57.009018450416654</v>
      </c>
      <c r="F77" s="449">
        <v>67.232479999999995</v>
      </c>
      <c r="G77" s="138"/>
    </row>
    <row r="78" spans="1:7" x14ac:dyDescent="0.25">
      <c r="A78" s="147">
        <f t="shared" si="3"/>
        <v>2019</v>
      </c>
      <c r="B78" s="447">
        <v>43709</v>
      </c>
      <c r="C78" s="448" t="e">
        <v>#N/A</v>
      </c>
      <c r="D78" s="141">
        <v>53.927489999999999</v>
      </c>
      <c r="E78" s="449">
        <f t="shared" si="6"/>
        <v>57.009018450416654</v>
      </c>
      <c r="F78" s="449">
        <v>53.927489999999999</v>
      </c>
      <c r="G78" s="138"/>
    </row>
    <row r="79" spans="1:7" x14ac:dyDescent="0.25">
      <c r="A79" s="147">
        <f t="shared" si="3"/>
        <v>2019</v>
      </c>
      <c r="B79" s="447">
        <v>43739</v>
      </c>
      <c r="C79" s="448" t="e">
        <v>#N/A</v>
      </c>
      <c r="D79" s="141">
        <v>60.294789999999999</v>
      </c>
      <c r="E79" s="449">
        <f t="shared" si="6"/>
        <v>57.009018450416654</v>
      </c>
      <c r="F79" s="449">
        <v>60.294789999999999</v>
      </c>
      <c r="G79" s="138"/>
    </row>
    <row r="80" spans="1:7" x14ac:dyDescent="0.25">
      <c r="A80" s="147">
        <f t="shared" si="3"/>
        <v>2019</v>
      </c>
      <c r="B80" s="447">
        <v>43770</v>
      </c>
      <c r="C80" s="448" t="e">
        <v>#N/A</v>
      </c>
      <c r="D80" s="141">
        <v>57.107810000000001</v>
      </c>
      <c r="E80" s="449">
        <f t="shared" si="6"/>
        <v>57.009018450416654</v>
      </c>
      <c r="F80" s="449">
        <v>57.107810000000001</v>
      </c>
      <c r="G80" s="138"/>
    </row>
    <row r="81" spans="1:7" x14ac:dyDescent="0.25">
      <c r="A81" s="147">
        <f t="shared" si="3"/>
        <v>2019</v>
      </c>
      <c r="B81" s="447">
        <v>43800</v>
      </c>
      <c r="C81" s="448" t="e">
        <v>#N/A</v>
      </c>
      <c r="D81" s="141">
        <v>60.415179999999999</v>
      </c>
      <c r="E81" s="449"/>
      <c r="F81" s="449">
        <v>60.415179999999999</v>
      </c>
      <c r="G81" s="138"/>
    </row>
    <row r="82" spans="1:7" x14ac:dyDescent="0.25">
      <c r="A82" s="147">
        <f t="shared" si="3"/>
        <v>2020</v>
      </c>
      <c r="B82" s="447">
        <v>43831</v>
      </c>
      <c r="C82" s="448" t="e">
        <v>#N/A</v>
      </c>
      <c r="D82" s="141">
        <v>58.382370000000002</v>
      </c>
      <c r="E82" s="449"/>
      <c r="F82" s="449">
        <v>58.382370000000002</v>
      </c>
      <c r="G82" s="138"/>
    </row>
    <row r="83" spans="1:7" x14ac:dyDescent="0.25">
      <c r="A83" s="147">
        <f t="shared" si="3"/>
        <v>2020</v>
      </c>
      <c r="B83" s="447">
        <v>43862</v>
      </c>
      <c r="C83" s="448" t="e">
        <v>#N/A</v>
      </c>
      <c r="D83" s="141">
        <v>55.24521</v>
      </c>
      <c r="E83" s="449">
        <f t="shared" ref="E83:E92" si="7">AVERAGEIF($A$46:$A$107,A83,$F$46:$F$107)</f>
        <v>53.344930000000012</v>
      </c>
      <c r="F83" s="449">
        <v>55.24521</v>
      </c>
      <c r="G83" s="138"/>
    </row>
    <row r="84" spans="1:7" x14ac:dyDescent="0.25">
      <c r="A84" s="147">
        <f t="shared" si="3"/>
        <v>2020</v>
      </c>
      <c r="B84" s="447">
        <v>43891</v>
      </c>
      <c r="C84" s="448" t="e">
        <v>#N/A</v>
      </c>
      <c r="D84" s="141">
        <v>59.318510000000003</v>
      </c>
      <c r="E84" s="449">
        <f t="shared" si="7"/>
        <v>53.344930000000012</v>
      </c>
      <c r="F84" s="449">
        <v>59.318510000000003</v>
      </c>
      <c r="G84" s="416"/>
    </row>
    <row r="85" spans="1:7" x14ac:dyDescent="0.25">
      <c r="A85" s="147">
        <f t="shared" si="3"/>
        <v>2020</v>
      </c>
      <c r="B85" s="447">
        <v>43922</v>
      </c>
      <c r="C85" s="448" t="e">
        <v>#N/A</v>
      </c>
      <c r="D85" s="141">
        <v>42.475650000000002</v>
      </c>
      <c r="E85" s="449">
        <f t="shared" si="7"/>
        <v>53.344930000000012</v>
      </c>
      <c r="F85" s="449">
        <v>42.475650000000002</v>
      </c>
      <c r="G85" s="138"/>
    </row>
    <row r="86" spans="1:7" x14ac:dyDescent="0.25">
      <c r="A86" s="147">
        <f t="shared" si="3"/>
        <v>2020</v>
      </c>
      <c r="B86" s="447">
        <v>43952</v>
      </c>
      <c r="C86" s="448" t="e">
        <v>#N/A</v>
      </c>
      <c r="D86" s="141">
        <v>47.175420000000003</v>
      </c>
      <c r="E86" s="449">
        <f t="shared" si="7"/>
        <v>53.344930000000012</v>
      </c>
      <c r="F86" s="449">
        <v>47.175420000000003</v>
      </c>
      <c r="G86" s="138"/>
    </row>
    <row r="87" spans="1:7" x14ac:dyDescent="0.25">
      <c r="A87" s="147">
        <f t="shared" si="3"/>
        <v>2020</v>
      </c>
      <c r="B87" s="447">
        <v>43983</v>
      </c>
      <c r="C87" s="448" t="e">
        <v>#N/A</v>
      </c>
      <c r="D87" s="141">
        <v>46.468600000000002</v>
      </c>
      <c r="E87" s="449">
        <f t="shared" si="7"/>
        <v>53.344930000000012</v>
      </c>
      <c r="F87" s="449">
        <v>46.468600000000002</v>
      </c>
      <c r="G87" s="138"/>
    </row>
    <row r="88" spans="1:7" x14ac:dyDescent="0.25">
      <c r="A88" s="147">
        <f t="shared" si="3"/>
        <v>2020</v>
      </c>
      <c r="B88" s="447">
        <v>44013</v>
      </c>
      <c r="C88" s="448" t="e">
        <v>#N/A</v>
      </c>
      <c r="D88" s="141">
        <v>57.44744</v>
      </c>
      <c r="E88" s="449">
        <f t="shared" si="7"/>
        <v>53.344930000000012</v>
      </c>
      <c r="F88" s="449">
        <v>57.44744</v>
      </c>
      <c r="G88" s="138"/>
    </row>
    <row r="89" spans="1:7" x14ac:dyDescent="0.25">
      <c r="A89" s="147">
        <f t="shared" si="3"/>
        <v>2020</v>
      </c>
      <c r="B89" s="447">
        <v>44044</v>
      </c>
      <c r="C89" s="448" t="e">
        <v>#N/A</v>
      </c>
      <c r="D89" s="141">
        <v>60.992899999999999</v>
      </c>
      <c r="E89" s="449">
        <f t="shared" si="7"/>
        <v>53.344930000000012</v>
      </c>
      <c r="F89" s="449">
        <v>60.992899999999999</v>
      </c>
      <c r="G89" s="138"/>
    </row>
    <row r="90" spans="1:7" x14ac:dyDescent="0.25">
      <c r="A90" s="147">
        <f t="shared" si="3"/>
        <v>2020</v>
      </c>
      <c r="B90" s="447">
        <v>44075</v>
      </c>
      <c r="C90" s="448" t="e">
        <v>#N/A</v>
      </c>
      <c r="D90" s="141">
        <v>48.941699999999997</v>
      </c>
      <c r="E90" s="449">
        <f t="shared" si="7"/>
        <v>53.344930000000012</v>
      </c>
      <c r="F90" s="449">
        <v>48.941699999999997</v>
      </c>
      <c r="G90" s="138"/>
    </row>
    <row r="91" spans="1:7" x14ac:dyDescent="0.25">
      <c r="A91" s="147">
        <f t="shared" si="3"/>
        <v>2020</v>
      </c>
      <c r="B91" s="447">
        <v>44105</v>
      </c>
      <c r="C91" s="448" t="e">
        <v>#N/A</v>
      </c>
      <c r="D91" s="141">
        <v>54.78875</v>
      </c>
      <c r="E91" s="449">
        <f t="shared" si="7"/>
        <v>53.344930000000012</v>
      </c>
      <c r="F91" s="449">
        <v>54.78875</v>
      </c>
      <c r="G91" s="138"/>
    </row>
    <row r="92" spans="1:7" x14ac:dyDescent="0.25">
      <c r="A92" s="147">
        <f t="shared" si="3"/>
        <v>2020</v>
      </c>
      <c r="B92" s="447">
        <v>44136</v>
      </c>
      <c r="C92" s="448" t="e">
        <v>#N/A</v>
      </c>
      <c r="D92" s="141">
        <v>52.630470000000003</v>
      </c>
      <c r="E92" s="449">
        <f t="shared" si="7"/>
        <v>53.344930000000012</v>
      </c>
      <c r="F92" s="449">
        <v>52.630470000000003</v>
      </c>
      <c r="G92" s="138"/>
    </row>
    <row r="93" spans="1:7" x14ac:dyDescent="0.25">
      <c r="A93" s="147">
        <f t="shared" si="3"/>
        <v>2020</v>
      </c>
      <c r="B93" s="447">
        <v>44166</v>
      </c>
      <c r="C93" s="448" t="e">
        <v>#N/A</v>
      </c>
      <c r="D93" s="141">
        <v>56.27214</v>
      </c>
      <c r="E93" s="449"/>
      <c r="F93" s="449">
        <v>56.27214</v>
      </c>
      <c r="G93" s="138"/>
    </row>
    <row r="94" spans="1:7" x14ac:dyDescent="0.25">
      <c r="A94" s="147"/>
      <c r="B94" s="447"/>
      <c r="C94" s="147"/>
      <c r="D94" s="147"/>
      <c r="E94" s="147"/>
      <c r="F94" s="449"/>
      <c r="G94" s="138"/>
    </row>
    <row r="95" spans="1:7" x14ac:dyDescent="0.25">
      <c r="A95" s="147"/>
      <c r="B95" s="447"/>
      <c r="C95" s="147"/>
      <c r="D95" s="147"/>
      <c r="E95" s="147"/>
      <c r="F95" s="449"/>
      <c r="G95" s="138"/>
    </row>
    <row r="96" spans="1:7" x14ac:dyDescent="0.25">
      <c r="A96" s="147"/>
      <c r="B96" s="447"/>
      <c r="C96" s="147"/>
      <c r="D96" s="147"/>
      <c r="E96" s="147"/>
      <c r="F96" s="449"/>
      <c r="G96" s="138"/>
    </row>
    <row r="97" spans="1:7" x14ac:dyDescent="0.25">
      <c r="A97" s="147"/>
      <c r="B97" s="447"/>
      <c r="C97" s="147"/>
      <c r="D97" s="147"/>
      <c r="E97" s="147"/>
      <c r="F97" s="449"/>
      <c r="G97" s="138"/>
    </row>
    <row r="98" spans="1:7" x14ac:dyDescent="0.25">
      <c r="A98" s="75"/>
      <c r="B98" s="75" t="s">
        <v>0</v>
      </c>
      <c r="C98" s="147"/>
      <c r="D98" s="147"/>
      <c r="E98" s="147"/>
      <c r="F98" s="449"/>
      <c r="G98" s="138"/>
    </row>
    <row r="99" spans="1:7" x14ac:dyDescent="0.25">
      <c r="A99" s="30">
        <v>2.5</v>
      </c>
      <c r="B99" s="29">
        <v>-200</v>
      </c>
      <c r="C99" s="147"/>
      <c r="D99" s="147"/>
      <c r="E99" s="147"/>
      <c r="F99" s="449"/>
      <c r="G99" s="138"/>
    </row>
    <row r="100" spans="1:7" x14ac:dyDescent="0.25">
      <c r="A100" s="30">
        <v>2.5</v>
      </c>
      <c r="B100" s="29">
        <v>70</v>
      </c>
      <c r="C100" s="147"/>
      <c r="D100" s="147"/>
      <c r="E100" s="147"/>
      <c r="F100" s="449"/>
      <c r="G100" s="138"/>
    </row>
    <row r="101" spans="1:7" x14ac:dyDescent="0.25">
      <c r="A101" s="147"/>
      <c r="B101" s="447"/>
      <c r="C101" s="147"/>
      <c r="D101" s="147"/>
      <c r="E101" s="147"/>
      <c r="F101" s="449"/>
      <c r="G101" s="138"/>
    </row>
    <row r="102" spans="1:7" x14ac:dyDescent="0.25">
      <c r="A102" s="147"/>
      <c r="B102" s="447"/>
      <c r="C102" s="147"/>
      <c r="D102" s="147"/>
      <c r="E102" s="147"/>
      <c r="F102" s="449"/>
      <c r="G102" s="138"/>
    </row>
    <row r="103" spans="1:7" x14ac:dyDescent="0.25">
      <c r="A103" s="147"/>
      <c r="B103" s="447"/>
      <c r="C103" s="147"/>
      <c r="D103" s="147"/>
      <c r="E103" s="147"/>
      <c r="F103" s="449"/>
      <c r="G103" s="138"/>
    </row>
    <row r="104" spans="1:7" x14ac:dyDescent="0.25">
      <c r="A104" s="147"/>
      <c r="B104" s="447"/>
      <c r="C104" s="147"/>
      <c r="D104" s="147"/>
      <c r="E104" s="147"/>
      <c r="F104" s="449"/>
      <c r="G104" s="138"/>
    </row>
    <row r="105" spans="1:7" x14ac:dyDescent="0.25">
      <c r="A105" s="147"/>
      <c r="B105" s="447"/>
      <c r="C105" s="147"/>
      <c r="D105" s="147"/>
      <c r="E105" s="147"/>
      <c r="F105" s="449"/>
      <c r="G105" s="138"/>
    </row>
    <row r="106" spans="1:7" x14ac:dyDescent="0.25">
      <c r="A106" s="147"/>
      <c r="B106" s="447"/>
      <c r="C106" s="449"/>
      <c r="D106" s="138"/>
      <c r="E106" s="147"/>
      <c r="F106" s="449"/>
      <c r="G106" s="138"/>
    </row>
    <row r="107" spans="1:7" x14ac:dyDescent="0.25">
      <c r="B107" s="134"/>
      <c r="C107" s="449"/>
      <c r="D107" s="138"/>
      <c r="F107" s="140"/>
      <c r="G107" s="138"/>
    </row>
    <row r="108" spans="1:7" x14ac:dyDescent="0.25">
      <c r="F108" s="140"/>
      <c r="G108" s="138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5.28515625" style="131" customWidth="1"/>
    <col min="18" max="18" width="16.42578125" style="131" customWidth="1"/>
    <col min="19" max="19" width="19.85546875" style="131" customWidth="1"/>
    <col min="20" max="20" width="30.85546875" style="131" customWidth="1"/>
    <col min="21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272</v>
      </c>
      <c r="R6" s="350" t="s">
        <v>282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530</v>
      </c>
      <c r="R7" s="351" t="s">
        <v>283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280</v>
      </c>
      <c r="R8" s="366" t="s">
        <v>284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6" t="s">
        <v>235</v>
      </c>
      <c r="R9" s="336" t="s">
        <v>281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2" t="s">
        <v>529</v>
      </c>
      <c r="D24" s="572"/>
      <c r="E24" s="572"/>
      <c r="F24" s="572"/>
      <c r="G24" s="572"/>
      <c r="H24" s="32"/>
      <c r="I24" s="572" t="s">
        <v>76</v>
      </c>
      <c r="J24" s="572"/>
      <c r="K24" s="572"/>
      <c r="L24" s="572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42" t="s">
        <v>272</v>
      </c>
      <c r="C26" s="83">
        <v>678.55448632000002</v>
      </c>
      <c r="D26" s="83">
        <v>664.99305284000002</v>
      </c>
      <c r="E26" s="83">
        <v>636.49759901000004</v>
      </c>
      <c r="F26" s="83">
        <v>553.28703207000001</v>
      </c>
      <c r="G26" s="83">
        <v>512.07439999999997</v>
      </c>
      <c r="H26" s="142"/>
      <c r="I26" s="20">
        <f t="shared" ref="I26:L28" si="0">D26-C26</f>
        <v>-13.561433480000005</v>
      </c>
      <c r="J26" s="20">
        <f t="shared" si="0"/>
        <v>-28.495453829999974</v>
      </c>
      <c r="K26" s="20">
        <f t="shared" si="0"/>
        <v>-83.210566940000035</v>
      </c>
      <c r="L26" s="20">
        <f t="shared" si="0"/>
        <v>-41.212632070000041</v>
      </c>
    </row>
    <row r="27" spans="1:12" x14ac:dyDescent="0.25">
      <c r="A27"/>
      <c r="B27" s="233" t="s">
        <v>530</v>
      </c>
      <c r="C27" s="83">
        <v>36.031496085999997</v>
      </c>
      <c r="D27" s="83">
        <v>34.324967979999997</v>
      </c>
      <c r="E27" s="83">
        <v>32.505362951000002</v>
      </c>
      <c r="F27" s="83">
        <v>31.120745840000001</v>
      </c>
      <c r="G27" s="83">
        <v>30.354528999999999</v>
      </c>
      <c r="H27" s="142"/>
      <c r="I27" s="20">
        <f t="shared" si="0"/>
        <v>-1.7065281060000004</v>
      </c>
      <c r="J27" s="20">
        <f t="shared" si="0"/>
        <v>-1.8196050289999945</v>
      </c>
      <c r="K27" s="20">
        <f t="shared" si="0"/>
        <v>-1.3846171110000007</v>
      </c>
      <c r="L27" s="20">
        <f t="shared" si="0"/>
        <v>-0.76621684000000201</v>
      </c>
    </row>
    <row r="28" spans="1:12" x14ac:dyDescent="0.25">
      <c r="A28"/>
      <c r="B28" s="142" t="s">
        <v>280</v>
      </c>
      <c r="C28" s="83">
        <v>16.484707996000001</v>
      </c>
      <c r="D28" s="83">
        <v>17.537663001999999</v>
      </c>
      <c r="E28" s="83">
        <v>18.337118971999999</v>
      </c>
      <c r="F28" s="83">
        <v>18.114895000000001</v>
      </c>
      <c r="G28" s="83">
        <v>17.972691000000001</v>
      </c>
      <c r="H28" s="142"/>
      <c r="I28" s="20">
        <f t="shared" si="0"/>
        <v>1.0529550059999977</v>
      </c>
      <c r="J28" s="20">
        <f t="shared" si="0"/>
        <v>0.79945597000000035</v>
      </c>
      <c r="K28" s="20">
        <f t="shared" si="0"/>
        <v>-0.22222397199999833</v>
      </c>
      <c r="L28" s="20">
        <f t="shared" si="0"/>
        <v>-0.14220399999999955</v>
      </c>
    </row>
    <row r="29" spans="1:12" x14ac:dyDescent="0.25">
      <c r="A29"/>
      <c r="B29" s="365" t="s">
        <v>235</v>
      </c>
      <c r="C29" s="84">
        <v>731.07069039999999</v>
      </c>
      <c r="D29" s="84">
        <v>716.85568381999997</v>
      </c>
      <c r="E29" s="84">
        <v>687.34008093</v>
      </c>
      <c r="F29" s="84">
        <v>602.52268331000005</v>
      </c>
      <c r="G29" s="84">
        <v>560.40164000000004</v>
      </c>
      <c r="H29" s="15"/>
      <c r="I29" s="71">
        <f>+SUM(I26:I28)</f>
        <v>-14.215006580000008</v>
      </c>
      <c r="J29" s="71">
        <f>+SUM(J26:J28)</f>
        <v>-29.515602888999968</v>
      </c>
      <c r="K29" s="71">
        <f>+SUM(K26:K28)</f>
        <v>-84.817408023000027</v>
      </c>
      <c r="L29" s="71">
        <f>+SUM(L26:L28)</f>
        <v>-42.121052910000039</v>
      </c>
    </row>
    <row r="30" spans="1:12" x14ac:dyDescent="0.25">
      <c r="B30" s="367" t="s">
        <v>551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6"/>
      <c r="D31" s="146"/>
      <c r="E31" s="146"/>
      <c r="F31" s="146"/>
      <c r="G31" s="146"/>
    </row>
    <row r="33" spans="1:8" x14ac:dyDescent="0.25">
      <c r="E33" s="189"/>
    </row>
    <row r="34" spans="1:8" x14ac:dyDescent="0.25">
      <c r="C34" s="153" t="s">
        <v>286</v>
      </c>
      <c r="D34" s="132" t="s">
        <v>242</v>
      </c>
      <c r="E34" s="145" t="s">
        <v>241</v>
      </c>
      <c r="F34" s="413" t="s">
        <v>498</v>
      </c>
    </row>
    <row r="35" spans="1:8" x14ac:dyDescent="0.25">
      <c r="A35" s="131">
        <f t="shared" ref="A35:A46" si="1">YEAR(B35)</f>
        <v>2016</v>
      </c>
      <c r="B35" s="134">
        <v>42370</v>
      </c>
      <c r="C35" s="135">
        <v>66.662224447</v>
      </c>
      <c r="D35" s="141" t="e">
        <v>#N/A</v>
      </c>
      <c r="E35" s="140"/>
      <c r="F35" s="140">
        <v>66.662224447</v>
      </c>
      <c r="G35" s="138"/>
      <c r="H35" s="140"/>
    </row>
    <row r="36" spans="1:8" x14ac:dyDescent="0.25">
      <c r="A36" s="131">
        <f t="shared" si="1"/>
        <v>2016</v>
      </c>
      <c r="B36" s="134">
        <v>42401</v>
      </c>
      <c r="C36" s="135">
        <v>55.210717475999999</v>
      </c>
      <c r="D36" s="141" t="e">
        <v>#N/A</v>
      </c>
      <c r="E36" s="140"/>
      <c r="F36" s="140">
        <v>55.210717475999999</v>
      </c>
      <c r="G36" s="138"/>
    </row>
    <row r="37" spans="1:8" x14ac:dyDescent="0.25">
      <c r="A37" s="131">
        <f t="shared" si="1"/>
        <v>2016</v>
      </c>
      <c r="B37" s="134">
        <v>42430</v>
      </c>
      <c r="C37" s="135">
        <v>44.574606430000003</v>
      </c>
      <c r="D37" s="141" t="e">
        <v>#N/A</v>
      </c>
      <c r="E37" s="190">
        <f>AVERAGEIF($A$35:$A$46,A37,$F$35:$F$46)</f>
        <v>60.922557533500019</v>
      </c>
      <c r="F37" s="140">
        <v>44.574606430000003</v>
      </c>
      <c r="G37" s="138"/>
    </row>
    <row r="38" spans="1:8" x14ac:dyDescent="0.25">
      <c r="A38" s="131">
        <f t="shared" si="1"/>
        <v>2016</v>
      </c>
      <c r="B38" s="134">
        <v>42461</v>
      </c>
      <c r="C38" s="135">
        <v>43.383704280000003</v>
      </c>
      <c r="D38" s="141" t="e">
        <v>#N/A</v>
      </c>
      <c r="E38" s="190">
        <f t="shared" ref="E38:E44" si="2">AVERAGEIF($A$35:$A$46,A38,$F$35:$F$46)</f>
        <v>60.922557533500019</v>
      </c>
      <c r="F38" s="140">
        <v>43.383704280000003</v>
      </c>
      <c r="G38" s="138"/>
    </row>
    <row r="39" spans="1:8" x14ac:dyDescent="0.25">
      <c r="A39" s="131">
        <f t="shared" si="1"/>
        <v>2016</v>
      </c>
      <c r="B39" s="134">
        <v>42491</v>
      </c>
      <c r="C39" s="135">
        <v>49.342932779000002</v>
      </c>
      <c r="D39" s="141" t="e">
        <v>#N/A</v>
      </c>
      <c r="E39" s="190">
        <f t="shared" si="2"/>
        <v>60.922557533500019</v>
      </c>
      <c r="F39" s="140">
        <v>49.342932779000002</v>
      </c>
      <c r="G39" s="138"/>
    </row>
    <row r="40" spans="1:8" x14ac:dyDescent="0.25">
      <c r="A40" s="131">
        <f t="shared" si="1"/>
        <v>2016</v>
      </c>
      <c r="B40" s="134">
        <v>42522</v>
      </c>
      <c r="C40" s="135">
        <v>67.551228989999998</v>
      </c>
      <c r="D40" s="141" t="e">
        <v>#N/A</v>
      </c>
      <c r="E40" s="190">
        <f t="shared" si="2"/>
        <v>60.922557533500019</v>
      </c>
      <c r="F40" s="140">
        <v>67.551228989999998</v>
      </c>
      <c r="G40" s="138"/>
    </row>
    <row r="41" spans="1:8" x14ac:dyDescent="0.25">
      <c r="A41" s="131">
        <f t="shared" si="1"/>
        <v>2016</v>
      </c>
      <c r="B41" s="134">
        <v>42552</v>
      </c>
      <c r="C41" s="135">
        <v>78.568539092999998</v>
      </c>
      <c r="D41" s="141" t="e">
        <v>#N/A</v>
      </c>
      <c r="E41" s="190">
        <f t="shared" si="2"/>
        <v>60.922557533500019</v>
      </c>
      <c r="F41" s="140">
        <v>78.568539092999998</v>
      </c>
      <c r="G41" s="138"/>
    </row>
    <row r="42" spans="1:8" x14ac:dyDescent="0.25">
      <c r="A42" s="131">
        <f t="shared" si="1"/>
        <v>2016</v>
      </c>
      <c r="B42" s="134">
        <v>42583</v>
      </c>
      <c r="C42" s="135">
        <v>78.174536501999995</v>
      </c>
      <c r="D42" s="141" t="e">
        <v>#N/A</v>
      </c>
      <c r="E42" s="190">
        <f t="shared" si="2"/>
        <v>60.922557533500019</v>
      </c>
      <c r="F42" s="140">
        <v>78.174536501999995</v>
      </c>
      <c r="G42" s="138"/>
    </row>
    <row r="43" spans="1:8" x14ac:dyDescent="0.25">
      <c r="A43" s="131">
        <f t="shared" si="1"/>
        <v>2016</v>
      </c>
      <c r="B43" s="134">
        <v>42614</v>
      </c>
      <c r="C43" s="135">
        <v>66.614897790000001</v>
      </c>
      <c r="D43" s="141" t="e">
        <v>#N/A</v>
      </c>
      <c r="E43" s="190">
        <f t="shared" si="2"/>
        <v>60.922557533500019</v>
      </c>
      <c r="F43" s="140">
        <v>66.614897790000001</v>
      </c>
      <c r="G43" s="138"/>
    </row>
    <row r="44" spans="1:8" x14ac:dyDescent="0.25">
      <c r="A44" s="131">
        <f t="shared" si="1"/>
        <v>2016</v>
      </c>
      <c r="B44" s="134">
        <v>42644</v>
      </c>
      <c r="C44" s="135">
        <v>58.952702821000003</v>
      </c>
      <c r="D44" s="141" t="e">
        <v>#N/A</v>
      </c>
      <c r="E44" s="190">
        <f t="shared" si="2"/>
        <v>60.922557533500019</v>
      </c>
      <c r="F44" s="140">
        <v>58.952702821000003</v>
      </c>
      <c r="G44" s="138"/>
    </row>
    <row r="45" spans="1:8" x14ac:dyDescent="0.25">
      <c r="A45" s="131">
        <f t="shared" si="1"/>
        <v>2016</v>
      </c>
      <c r="B45" s="134">
        <v>42675</v>
      </c>
      <c r="C45" s="135">
        <v>52.533241680000003</v>
      </c>
      <c r="D45" s="141" t="e">
        <v>#N/A</v>
      </c>
      <c r="E45" s="140"/>
      <c r="F45" s="140">
        <v>52.533241680000003</v>
      </c>
      <c r="G45" s="138"/>
    </row>
    <row r="46" spans="1:8" x14ac:dyDescent="0.25">
      <c r="A46" s="131">
        <f t="shared" si="1"/>
        <v>2016</v>
      </c>
      <c r="B46" s="134">
        <v>42705</v>
      </c>
      <c r="C46" s="135">
        <v>69.501358113999999</v>
      </c>
      <c r="D46" s="141" t="e">
        <v>#N/A</v>
      </c>
      <c r="E46" s="140"/>
      <c r="F46" s="140">
        <v>69.501358113999999</v>
      </c>
      <c r="G46" s="138"/>
    </row>
    <row r="47" spans="1:8" x14ac:dyDescent="0.25">
      <c r="A47" s="131">
        <f t="shared" ref="A47:A94" si="3">YEAR(B47)</f>
        <v>2017</v>
      </c>
      <c r="B47" s="134">
        <v>42736</v>
      </c>
      <c r="C47" s="135">
        <v>68.005594380999995</v>
      </c>
      <c r="D47" s="141" t="e">
        <v>#N/A</v>
      </c>
      <c r="E47" s="140"/>
      <c r="F47" s="140">
        <v>68.005594380999995</v>
      </c>
      <c r="G47" s="138"/>
      <c r="H47" s="140"/>
    </row>
    <row r="48" spans="1:8" x14ac:dyDescent="0.25">
      <c r="A48" s="131">
        <f t="shared" si="3"/>
        <v>2017</v>
      </c>
      <c r="B48" s="134">
        <v>42767</v>
      </c>
      <c r="C48" s="135">
        <v>52.380923840000001</v>
      </c>
      <c r="D48" s="141" t="e">
        <v>#N/A</v>
      </c>
      <c r="E48" s="140"/>
      <c r="F48" s="140">
        <v>52.380923840000001</v>
      </c>
      <c r="G48" s="138"/>
    </row>
    <row r="49" spans="1:7" x14ac:dyDescent="0.25">
      <c r="A49" s="131">
        <f t="shared" si="3"/>
        <v>2017</v>
      </c>
      <c r="B49" s="134">
        <v>42795</v>
      </c>
      <c r="C49" s="135">
        <v>53.325237356999999</v>
      </c>
      <c r="D49" s="141" t="e">
        <v>#N/A</v>
      </c>
      <c r="E49" s="140">
        <f t="shared" ref="E49:E56" si="4">AVERAGEIF($A$47:$A$108,A49,$F$47:$F$108)</f>
        <v>59.737973651416674</v>
      </c>
      <c r="F49" s="140">
        <v>53.325237356999999</v>
      </c>
      <c r="G49" s="138"/>
    </row>
    <row r="50" spans="1:7" x14ac:dyDescent="0.25">
      <c r="A50" s="131">
        <f t="shared" si="3"/>
        <v>2017</v>
      </c>
      <c r="B50" s="134">
        <v>42826</v>
      </c>
      <c r="C50" s="135">
        <v>48.565446540000003</v>
      </c>
      <c r="D50" s="141" t="e">
        <v>#N/A</v>
      </c>
      <c r="E50" s="140">
        <f t="shared" si="4"/>
        <v>59.737973651416674</v>
      </c>
      <c r="F50" s="140">
        <v>48.565446540000003</v>
      </c>
      <c r="G50" s="138"/>
    </row>
    <row r="51" spans="1:7" x14ac:dyDescent="0.25">
      <c r="A51" s="131">
        <f t="shared" si="3"/>
        <v>2017</v>
      </c>
      <c r="B51" s="134">
        <v>42856</v>
      </c>
      <c r="C51" s="135">
        <v>55.201684469</v>
      </c>
      <c r="D51" s="141" t="e">
        <v>#N/A</v>
      </c>
      <c r="E51" s="140">
        <f t="shared" si="4"/>
        <v>59.737973651416674</v>
      </c>
      <c r="F51" s="140">
        <v>55.201684469</v>
      </c>
      <c r="G51" s="138"/>
    </row>
    <row r="52" spans="1:7" x14ac:dyDescent="0.25">
      <c r="A52" s="131">
        <f t="shared" si="3"/>
        <v>2017</v>
      </c>
      <c r="B52" s="134">
        <v>42887</v>
      </c>
      <c r="C52" s="135">
        <v>63.09854739</v>
      </c>
      <c r="D52" s="141" t="e">
        <v>#N/A</v>
      </c>
      <c r="E52" s="140">
        <f t="shared" si="4"/>
        <v>59.737973651416674</v>
      </c>
      <c r="F52" s="140">
        <v>63.09854739</v>
      </c>
      <c r="G52" s="138"/>
    </row>
    <row r="53" spans="1:7" x14ac:dyDescent="0.25">
      <c r="A53" s="131">
        <f t="shared" si="3"/>
        <v>2017</v>
      </c>
      <c r="B53" s="134">
        <v>42917</v>
      </c>
      <c r="C53" s="135">
        <v>74.213783961000004</v>
      </c>
      <c r="D53" s="141" t="e">
        <v>#N/A</v>
      </c>
      <c r="E53" s="140">
        <f t="shared" si="4"/>
        <v>59.737973651416674</v>
      </c>
      <c r="F53" s="140">
        <v>74.213783961000004</v>
      </c>
      <c r="G53" s="138"/>
    </row>
    <row r="54" spans="1:7" x14ac:dyDescent="0.25">
      <c r="A54" s="131">
        <f t="shared" si="3"/>
        <v>2017</v>
      </c>
      <c r="B54" s="134">
        <v>42948</v>
      </c>
      <c r="C54" s="135">
        <v>70.229130451000003</v>
      </c>
      <c r="D54" s="141" t="e">
        <v>#N/A</v>
      </c>
      <c r="E54" s="140">
        <f t="shared" si="4"/>
        <v>59.737973651416674</v>
      </c>
      <c r="F54" s="140">
        <v>70.229130451000003</v>
      </c>
      <c r="G54" s="138"/>
    </row>
    <row r="55" spans="1:7" x14ac:dyDescent="0.25">
      <c r="A55" s="131">
        <f t="shared" si="3"/>
        <v>2017</v>
      </c>
      <c r="B55" s="134">
        <v>42979</v>
      </c>
      <c r="C55" s="135">
        <v>59.039437139999997</v>
      </c>
      <c r="D55" s="141" t="e">
        <v>#N/A</v>
      </c>
      <c r="E55" s="140">
        <f t="shared" si="4"/>
        <v>59.737973651416674</v>
      </c>
      <c r="F55" s="140">
        <v>59.039437139999997</v>
      </c>
      <c r="G55" s="138"/>
    </row>
    <row r="56" spans="1:7" x14ac:dyDescent="0.25">
      <c r="A56" s="131">
        <f t="shared" si="3"/>
        <v>2017</v>
      </c>
      <c r="B56" s="134">
        <v>43009</v>
      </c>
      <c r="C56" s="135">
        <v>54.435841869000001</v>
      </c>
      <c r="D56" s="141" t="e">
        <v>#N/A</v>
      </c>
      <c r="E56" s="140">
        <f t="shared" si="4"/>
        <v>59.737973651416674</v>
      </c>
      <c r="F56" s="140">
        <v>54.435841869000001</v>
      </c>
      <c r="G56" s="138"/>
    </row>
    <row r="57" spans="1:7" x14ac:dyDescent="0.25">
      <c r="A57" s="131">
        <f t="shared" si="3"/>
        <v>2017</v>
      </c>
      <c r="B57" s="134">
        <v>43040</v>
      </c>
      <c r="C57" s="135">
        <v>55.357275270000002</v>
      </c>
      <c r="D57" s="141" t="e">
        <v>#N/A</v>
      </c>
      <c r="E57" s="140"/>
      <c r="F57" s="140">
        <v>55.357275270000002</v>
      </c>
      <c r="G57" s="138"/>
    </row>
    <row r="58" spans="1:7" x14ac:dyDescent="0.25">
      <c r="A58" s="131">
        <f t="shared" si="3"/>
        <v>2017</v>
      </c>
      <c r="B58" s="134">
        <v>43070</v>
      </c>
      <c r="C58" s="135">
        <v>63.002781149</v>
      </c>
      <c r="D58" s="141" t="e">
        <v>#N/A</v>
      </c>
      <c r="E58" s="140"/>
      <c r="F58" s="140">
        <v>63.002781149</v>
      </c>
      <c r="G58" s="138"/>
    </row>
    <row r="59" spans="1:7" x14ac:dyDescent="0.25">
      <c r="A59" s="131">
        <f t="shared" si="3"/>
        <v>2018</v>
      </c>
      <c r="B59" s="134">
        <v>43101</v>
      </c>
      <c r="C59" s="135">
        <v>68.900167022999995</v>
      </c>
      <c r="D59" s="141" t="e">
        <v>#N/A</v>
      </c>
      <c r="E59" s="140"/>
      <c r="F59" s="140">
        <v>68.900167022999995</v>
      </c>
      <c r="G59" s="138"/>
    </row>
    <row r="60" spans="1:7" x14ac:dyDescent="0.25">
      <c r="A60" s="131">
        <f t="shared" si="3"/>
        <v>2018</v>
      </c>
      <c r="B60" s="134">
        <v>43132</v>
      </c>
      <c r="C60" s="135">
        <v>49.884312127999998</v>
      </c>
      <c r="D60" s="141" t="e">
        <v>#N/A</v>
      </c>
      <c r="E60" s="140"/>
      <c r="F60" s="140">
        <v>49.884312127999998</v>
      </c>
      <c r="G60" s="138"/>
    </row>
    <row r="61" spans="1:7" x14ac:dyDescent="0.25">
      <c r="A61" s="131">
        <f t="shared" si="3"/>
        <v>2018</v>
      </c>
      <c r="B61" s="134">
        <v>43160</v>
      </c>
      <c r="C61" s="135">
        <v>48.745963670999998</v>
      </c>
      <c r="D61" s="141" t="e">
        <v>#N/A</v>
      </c>
      <c r="E61" s="140">
        <f t="shared" ref="E61:E68" si="5">AVERAGEIF($A$47:$A$108,A61,$F$47:$F$108)</f>
        <v>57.278340077416679</v>
      </c>
      <c r="F61" s="140">
        <v>48.745963670999998</v>
      </c>
      <c r="G61" s="138"/>
    </row>
    <row r="62" spans="1:7" x14ac:dyDescent="0.25">
      <c r="A62" s="131">
        <f t="shared" si="3"/>
        <v>2018</v>
      </c>
      <c r="B62" s="134">
        <v>43191</v>
      </c>
      <c r="C62" s="135">
        <v>44.785429739999998</v>
      </c>
      <c r="D62" s="141" t="e">
        <v>#N/A</v>
      </c>
      <c r="E62" s="140">
        <f t="shared" si="5"/>
        <v>57.278340077416679</v>
      </c>
      <c r="F62" s="140">
        <v>44.785429739999998</v>
      </c>
      <c r="G62" s="138"/>
    </row>
    <row r="63" spans="1:7" x14ac:dyDescent="0.25">
      <c r="A63" s="131">
        <f t="shared" si="3"/>
        <v>2018</v>
      </c>
      <c r="B63" s="134">
        <v>43221</v>
      </c>
      <c r="C63" s="135">
        <v>51.702892284999997</v>
      </c>
      <c r="D63" s="141" t="e">
        <v>#N/A</v>
      </c>
      <c r="E63" s="140">
        <f t="shared" si="5"/>
        <v>57.278340077416679</v>
      </c>
      <c r="F63" s="140">
        <v>51.702892284999997</v>
      </c>
      <c r="G63" s="138"/>
    </row>
    <row r="64" spans="1:7" x14ac:dyDescent="0.25">
      <c r="A64" s="131">
        <f t="shared" si="3"/>
        <v>2018</v>
      </c>
      <c r="B64" s="134">
        <v>43252</v>
      </c>
      <c r="C64" s="135">
        <v>60.181123919999997</v>
      </c>
      <c r="D64" s="141" t="e">
        <v>#N/A</v>
      </c>
      <c r="E64" s="140">
        <f t="shared" si="5"/>
        <v>57.278340077416679</v>
      </c>
      <c r="F64" s="140">
        <v>60.181123919999997</v>
      </c>
      <c r="G64" s="138"/>
    </row>
    <row r="65" spans="1:7" x14ac:dyDescent="0.25">
      <c r="A65" s="131">
        <f t="shared" si="3"/>
        <v>2018</v>
      </c>
      <c r="B65" s="134">
        <v>43282</v>
      </c>
      <c r="C65" s="135">
        <v>68.026385368000007</v>
      </c>
      <c r="D65" s="141" t="e">
        <v>#N/A</v>
      </c>
      <c r="E65" s="140">
        <f t="shared" si="5"/>
        <v>57.278340077416679</v>
      </c>
      <c r="F65" s="140">
        <v>68.026385368000007</v>
      </c>
      <c r="G65" s="138"/>
    </row>
    <row r="66" spans="1:7" x14ac:dyDescent="0.25">
      <c r="A66" s="131">
        <f t="shared" si="3"/>
        <v>2018</v>
      </c>
      <c r="B66" s="134">
        <v>43313</v>
      </c>
      <c r="C66" s="135">
        <v>67.903561632000006</v>
      </c>
      <c r="D66" s="141" t="e">
        <v>#N/A</v>
      </c>
      <c r="E66" s="140">
        <f t="shared" si="5"/>
        <v>57.278340077416679</v>
      </c>
      <c r="F66" s="140">
        <v>67.903561632000006</v>
      </c>
      <c r="G66" s="138"/>
    </row>
    <row r="67" spans="1:7" x14ac:dyDescent="0.25">
      <c r="A67" s="131">
        <f t="shared" si="3"/>
        <v>2018</v>
      </c>
      <c r="B67" s="134">
        <v>43344</v>
      </c>
      <c r="C67" s="135">
        <v>58.152892620000003</v>
      </c>
      <c r="D67" s="141" t="e">
        <v>#N/A</v>
      </c>
      <c r="E67" s="140">
        <f t="shared" si="5"/>
        <v>57.278340077416679</v>
      </c>
      <c r="F67" s="140">
        <v>58.152892620000003</v>
      </c>
      <c r="G67" s="138"/>
    </row>
    <row r="68" spans="1:7" x14ac:dyDescent="0.25">
      <c r="A68" s="131">
        <f t="shared" si="3"/>
        <v>2018</v>
      </c>
      <c r="B68" s="134">
        <v>43374</v>
      </c>
      <c r="C68" s="135">
        <v>52.941104762999998</v>
      </c>
      <c r="D68" s="141" t="e">
        <v>#N/A</v>
      </c>
      <c r="E68" s="140">
        <f t="shared" si="5"/>
        <v>57.278340077416679</v>
      </c>
      <c r="F68" s="140">
        <v>52.941104762999998</v>
      </c>
      <c r="G68" s="138"/>
    </row>
    <row r="69" spans="1:7" x14ac:dyDescent="0.25">
      <c r="A69" s="131">
        <f t="shared" si="3"/>
        <v>2018</v>
      </c>
      <c r="B69" s="134">
        <v>43405</v>
      </c>
      <c r="C69" s="135">
        <v>56.233084980000001</v>
      </c>
      <c r="D69" s="141" t="e">
        <v>#N/A</v>
      </c>
      <c r="E69" s="140"/>
      <c r="F69" s="140">
        <v>56.233084980000001</v>
      </c>
      <c r="G69" s="138"/>
    </row>
    <row r="70" spans="1:7" x14ac:dyDescent="0.25">
      <c r="A70" s="131">
        <f t="shared" si="3"/>
        <v>2018</v>
      </c>
      <c r="B70" s="134">
        <v>43435</v>
      </c>
      <c r="C70" s="135">
        <v>59.883162798999997</v>
      </c>
      <c r="D70" s="141" t="e">
        <v>#N/A</v>
      </c>
      <c r="E70" s="140"/>
      <c r="F70" s="140">
        <v>59.883162798999997</v>
      </c>
      <c r="G70" s="138"/>
    </row>
    <row r="71" spans="1:7" x14ac:dyDescent="0.25">
      <c r="A71" s="131">
        <f t="shared" si="3"/>
        <v>2019</v>
      </c>
      <c r="B71" s="134">
        <v>43466</v>
      </c>
      <c r="C71" s="135">
        <v>60.065973270999997</v>
      </c>
      <c r="D71" s="141" t="e">
        <v>#N/A</v>
      </c>
      <c r="E71" s="140"/>
      <c r="F71" s="140">
        <v>60.065973270999997</v>
      </c>
      <c r="G71" s="138"/>
    </row>
    <row r="72" spans="1:7" x14ac:dyDescent="0.25">
      <c r="A72" s="131">
        <f t="shared" si="3"/>
        <v>2019</v>
      </c>
      <c r="B72" s="134">
        <v>43497</v>
      </c>
      <c r="C72" s="135">
        <v>46.323166960000002</v>
      </c>
      <c r="D72" s="141" t="e">
        <v>#N/A</v>
      </c>
      <c r="E72" s="140"/>
      <c r="F72" s="140">
        <v>46.323166960000002</v>
      </c>
      <c r="G72" s="138"/>
    </row>
    <row r="73" spans="1:7" x14ac:dyDescent="0.25">
      <c r="A73" s="131">
        <f t="shared" si="3"/>
        <v>2019</v>
      </c>
      <c r="B73" s="134">
        <v>43525</v>
      </c>
      <c r="C73" s="135">
        <v>46.505663079999998</v>
      </c>
      <c r="D73" s="141">
        <v>46.505663079999998</v>
      </c>
      <c r="E73" s="140">
        <f t="shared" ref="E73:E80" si="6">AVERAGEIF($A$47:$A$108,A73,$F$47:$F$108)</f>
        <v>50.210223609250001</v>
      </c>
      <c r="F73" s="140">
        <v>46.505663079999998</v>
      </c>
      <c r="G73" s="138"/>
    </row>
    <row r="74" spans="1:7" x14ac:dyDescent="0.25">
      <c r="A74" s="131">
        <f t="shared" si="3"/>
        <v>2019</v>
      </c>
      <c r="B74" s="134">
        <v>43556</v>
      </c>
      <c r="C74" s="135" t="e">
        <v>#N/A</v>
      </c>
      <c r="D74" s="141">
        <v>37.336109999999998</v>
      </c>
      <c r="E74" s="140">
        <f t="shared" si="6"/>
        <v>50.210223609250001</v>
      </c>
      <c r="F74" s="140">
        <v>37.336109999999998</v>
      </c>
      <c r="G74" s="138"/>
    </row>
    <row r="75" spans="1:7" x14ac:dyDescent="0.25">
      <c r="A75" s="131">
        <f t="shared" si="3"/>
        <v>2019</v>
      </c>
      <c r="B75" s="134">
        <v>43586</v>
      </c>
      <c r="C75" s="135" t="e">
        <v>#N/A</v>
      </c>
      <c r="D75" s="141">
        <v>42.55885</v>
      </c>
      <c r="E75" s="140">
        <f t="shared" si="6"/>
        <v>50.210223609250001</v>
      </c>
      <c r="F75" s="140">
        <v>42.55885</v>
      </c>
      <c r="G75" s="138"/>
    </row>
    <row r="76" spans="1:7" x14ac:dyDescent="0.25">
      <c r="A76" s="131">
        <f t="shared" si="3"/>
        <v>2019</v>
      </c>
      <c r="B76" s="134">
        <v>43617</v>
      </c>
      <c r="C76" s="135" t="e">
        <v>#N/A</v>
      </c>
      <c r="D76" s="141">
        <v>50.61551</v>
      </c>
      <c r="E76" s="140">
        <f t="shared" si="6"/>
        <v>50.210223609250001</v>
      </c>
      <c r="F76" s="140">
        <v>50.61551</v>
      </c>
      <c r="G76" s="138"/>
    </row>
    <row r="77" spans="1:7" x14ac:dyDescent="0.25">
      <c r="A77" s="131">
        <f t="shared" si="3"/>
        <v>2019</v>
      </c>
      <c r="B77" s="134">
        <v>43647</v>
      </c>
      <c r="C77" s="135" t="e">
        <v>#N/A</v>
      </c>
      <c r="D77" s="141">
        <v>60.072600000000001</v>
      </c>
      <c r="E77" s="140">
        <f t="shared" si="6"/>
        <v>50.210223609250001</v>
      </c>
      <c r="F77" s="140">
        <v>60.072600000000001</v>
      </c>
      <c r="G77" s="138"/>
    </row>
    <row r="78" spans="1:7" x14ac:dyDescent="0.25">
      <c r="A78" s="131">
        <f t="shared" si="3"/>
        <v>2019</v>
      </c>
      <c r="B78" s="134">
        <v>43678</v>
      </c>
      <c r="C78" s="135" t="e">
        <v>#N/A</v>
      </c>
      <c r="D78" s="141">
        <v>62.32208</v>
      </c>
      <c r="E78" s="140">
        <f t="shared" si="6"/>
        <v>50.210223609250001</v>
      </c>
      <c r="F78" s="140">
        <v>62.32208</v>
      </c>
      <c r="G78" s="138"/>
    </row>
    <row r="79" spans="1:7" x14ac:dyDescent="0.25">
      <c r="A79" s="131">
        <f t="shared" si="3"/>
        <v>2019</v>
      </c>
      <c r="B79" s="134">
        <v>43709</v>
      </c>
      <c r="C79" s="135" t="e">
        <v>#N/A</v>
      </c>
      <c r="D79" s="141">
        <v>48.577779999999997</v>
      </c>
      <c r="E79" s="140">
        <f t="shared" si="6"/>
        <v>50.210223609250001</v>
      </c>
      <c r="F79" s="140">
        <v>48.577779999999997</v>
      </c>
      <c r="G79" s="138"/>
    </row>
    <row r="80" spans="1:7" x14ac:dyDescent="0.25">
      <c r="A80" s="131">
        <f t="shared" si="3"/>
        <v>2019</v>
      </c>
      <c r="B80" s="134">
        <v>43739</v>
      </c>
      <c r="C80" s="135" t="e">
        <v>#N/A</v>
      </c>
      <c r="D80" s="141">
        <v>48.005189999999999</v>
      </c>
      <c r="E80" s="140">
        <f t="shared" si="6"/>
        <v>50.210223609250001</v>
      </c>
      <c r="F80" s="140">
        <v>48.005189999999999</v>
      </c>
      <c r="G80" s="138"/>
    </row>
    <row r="81" spans="1:7" x14ac:dyDescent="0.25">
      <c r="A81" s="131">
        <f t="shared" si="3"/>
        <v>2019</v>
      </c>
      <c r="B81" s="134">
        <v>43770</v>
      </c>
      <c r="C81" s="135" t="e">
        <v>#N/A</v>
      </c>
      <c r="D81" s="141">
        <v>45.752279999999999</v>
      </c>
      <c r="E81" s="140"/>
      <c r="F81" s="140">
        <v>45.752279999999999</v>
      </c>
      <c r="G81" s="138"/>
    </row>
    <row r="82" spans="1:7" x14ac:dyDescent="0.25">
      <c r="A82" s="131">
        <f t="shared" si="3"/>
        <v>2019</v>
      </c>
      <c r="B82" s="134">
        <v>43800</v>
      </c>
      <c r="C82" s="135" t="e">
        <v>#N/A</v>
      </c>
      <c r="D82" s="141">
        <v>54.387479999999996</v>
      </c>
      <c r="E82" s="140"/>
      <c r="F82" s="140">
        <v>54.387479999999996</v>
      </c>
      <c r="G82" s="138"/>
    </row>
    <row r="83" spans="1:7" x14ac:dyDescent="0.25">
      <c r="A83" s="131">
        <f t="shared" si="3"/>
        <v>2020</v>
      </c>
      <c r="B83" s="134">
        <v>43831</v>
      </c>
      <c r="C83" s="135" t="e">
        <v>#N/A</v>
      </c>
      <c r="D83" s="141">
        <v>56.060519999999997</v>
      </c>
      <c r="E83" s="140"/>
      <c r="F83" s="140">
        <v>56.060519999999997</v>
      </c>
      <c r="G83" s="138"/>
    </row>
    <row r="84" spans="1:7" x14ac:dyDescent="0.25">
      <c r="A84" s="131">
        <f t="shared" si="3"/>
        <v>2020</v>
      </c>
      <c r="B84" s="134">
        <v>43862</v>
      </c>
      <c r="C84" s="135" t="e">
        <v>#N/A</v>
      </c>
      <c r="D84" s="141">
        <v>48.899329999999999</v>
      </c>
      <c r="E84" s="140"/>
      <c r="F84" s="140">
        <v>48.899329999999999</v>
      </c>
      <c r="G84" s="138"/>
    </row>
    <row r="85" spans="1:7" x14ac:dyDescent="0.25">
      <c r="A85" s="131">
        <f t="shared" si="3"/>
        <v>2020</v>
      </c>
      <c r="B85" s="134">
        <v>43891</v>
      </c>
      <c r="C85" s="135" t="e">
        <v>#N/A</v>
      </c>
      <c r="D85" s="141">
        <v>43.061799999999998</v>
      </c>
      <c r="E85" s="140">
        <f t="shared" ref="E85:E92" si="7">AVERAGEIF($A$47:$A$108,A85,$F$47:$F$108)</f>
        <v>46.700136666666673</v>
      </c>
      <c r="F85" s="140">
        <v>43.061799999999998</v>
      </c>
      <c r="G85" s="138"/>
    </row>
    <row r="86" spans="1:7" x14ac:dyDescent="0.25">
      <c r="A86" s="131">
        <f t="shared" si="3"/>
        <v>2020</v>
      </c>
      <c r="B86" s="134">
        <v>43922</v>
      </c>
      <c r="C86" s="135" t="e">
        <v>#N/A</v>
      </c>
      <c r="D86" s="141">
        <v>34.71725</v>
      </c>
      <c r="E86" s="140">
        <f t="shared" si="7"/>
        <v>46.700136666666673</v>
      </c>
      <c r="F86" s="140">
        <v>34.71725</v>
      </c>
      <c r="G86" s="138"/>
    </row>
    <row r="87" spans="1:7" x14ac:dyDescent="0.25">
      <c r="A87" s="131">
        <f t="shared" si="3"/>
        <v>2020</v>
      </c>
      <c r="B87" s="134">
        <v>43952</v>
      </c>
      <c r="C87" s="135" t="e">
        <v>#N/A</v>
      </c>
      <c r="D87" s="141">
        <v>39.17257</v>
      </c>
      <c r="E87" s="140">
        <f t="shared" si="7"/>
        <v>46.700136666666673</v>
      </c>
      <c r="F87" s="140">
        <v>39.17257</v>
      </c>
      <c r="G87" s="138"/>
    </row>
    <row r="88" spans="1:7" x14ac:dyDescent="0.25">
      <c r="A88" s="131">
        <f t="shared" si="3"/>
        <v>2020</v>
      </c>
      <c r="B88" s="134">
        <v>43983</v>
      </c>
      <c r="C88" s="135" t="e">
        <v>#N/A</v>
      </c>
      <c r="D88" s="141">
        <v>46.502470000000002</v>
      </c>
      <c r="E88" s="140">
        <f t="shared" si="7"/>
        <v>46.700136666666673</v>
      </c>
      <c r="F88" s="140">
        <v>46.502470000000002</v>
      </c>
      <c r="G88" s="138"/>
    </row>
    <row r="89" spans="1:7" x14ac:dyDescent="0.25">
      <c r="A89" s="131">
        <f t="shared" si="3"/>
        <v>2020</v>
      </c>
      <c r="B89" s="134">
        <v>44013</v>
      </c>
      <c r="C89" s="135" t="e">
        <v>#N/A</v>
      </c>
      <c r="D89" s="141">
        <v>55.880510000000001</v>
      </c>
      <c r="E89" s="140">
        <f t="shared" si="7"/>
        <v>46.700136666666673</v>
      </c>
      <c r="F89" s="140">
        <v>55.880510000000001</v>
      </c>
      <c r="G89" s="138"/>
    </row>
    <row r="90" spans="1:7" x14ac:dyDescent="0.25">
      <c r="A90" s="131">
        <f t="shared" si="3"/>
        <v>2020</v>
      </c>
      <c r="B90" s="134">
        <v>44044</v>
      </c>
      <c r="C90" s="135" t="e">
        <v>#N/A</v>
      </c>
      <c r="D90" s="141">
        <v>57.491219999999998</v>
      </c>
      <c r="E90" s="140">
        <f t="shared" si="7"/>
        <v>46.700136666666673</v>
      </c>
      <c r="F90" s="140">
        <v>57.491219999999998</v>
      </c>
      <c r="G90" s="138"/>
    </row>
    <row r="91" spans="1:7" x14ac:dyDescent="0.25">
      <c r="A91" s="131">
        <f t="shared" si="3"/>
        <v>2020</v>
      </c>
      <c r="B91" s="134">
        <v>44075</v>
      </c>
      <c r="C91" s="135" t="e">
        <v>#N/A</v>
      </c>
      <c r="D91" s="141">
        <v>44.207430000000002</v>
      </c>
      <c r="E91" s="140">
        <f t="shared" si="7"/>
        <v>46.700136666666673</v>
      </c>
      <c r="F91" s="140">
        <v>44.207430000000002</v>
      </c>
      <c r="G91" s="138"/>
    </row>
    <row r="92" spans="1:7" x14ac:dyDescent="0.25">
      <c r="A92" s="131">
        <f t="shared" si="3"/>
        <v>2020</v>
      </c>
      <c r="B92" s="134">
        <v>44105</v>
      </c>
      <c r="C92" s="135" t="e">
        <v>#N/A</v>
      </c>
      <c r="D92" s="141">
        <v>42.777030000000003</v>
      </c>
      <c r="E92" s="140">
        <f t="shared" si="7"/>
        <v>46.700136666666673</v>
      </c>
      <c r="F92" s="140">
        <v>42.777030000000003</v>
      </c>
      <c r="G92" s="138"/>
    </row>
    <row r="93" spans="1:7" x14ac:dyDescent="0.25">
      <c r="A93" s="131">
        <f t="shared" si="3"/>
        <v>2020</v>
      </c>
      <c r="B93" s="134">
        <v>44136</v>
      </c>
      <c r="C93" s="135" t="e">
        <v>#N/A</v>
      </c>
      <c r="D93" s="141">
        <v>41.268909999999998</v>
      </c>
      <c r="E93" s="140"/>
      <c r="F93" s="140">
        <v>41.268909999999998</v>
      </c>
      <c r="G93" s="138"/>
    </row>
    <row r="94" spans="1:7" x14ac:dyDescent="0.25">
      <c r="A94" s="131">
        <f t="shared" si="3"/>
        <v>2020</v>
      </c>
      <c r="B94" s="134">
        <v>44166</v>
      </c>
      <c r="C94" s="135" t="e">
        <v>#N/A</v>
      </c>
      <c r="D94" s="141">
        <v>50.3626</v>
      </c>
      <c r="E94" s="140"/>
      <c r="F94" s="140">
        <v>50.3626</v>
      </c>
      <c r="G94" s="138"/>
    </row>
    <row r="95" spans="1:7" x14ac:dyDescent="0.25">
      <c r="B95" s="134"/>
    </row>
    <row r="96" spans="1:7" x14ac:dyDescent="0.25">
      <c r="B96" s="134"/>
    </row>
    <row r="97" spans="1:7" x14ac:dyDescent="0.25">
      <c r="B97" s="134"/>
    </row>
    <row r="98" spans="1:7" x14ac:dyDescent="0.25">
      <c r="B98" s="134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4"/>
    </row>
    <row r="103" spans="1:7" x14ac:dyDescent="0.25">
      <c r="B103" s="134"/>
    </row>
    <row r="104" spans="1:7" x14ac:dyDescent="0.25">
      <c r="B104" s="134"/>
    </row>
    <row r="105" spans="1:7" x14ac:dyDescent="0.25">
      <c r="B105" s="134"/>
    </row>
    <row r="106" spans="1:7" x14ac:dyDescent="0.25">
      <c r="B106" s="134"/>
    </row>
    <row r="107" spans="1:7" x14ac:dyDescent="0.25">
      <c r="B107" s="134"/>
    </row>
    <row r="108" spans="1:7" x14ac:dyDescent="0.25">
      <c r="B108" s="134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549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23" t="s">
        <v>62</v>
      </c>
      <c r="Q6" s="224" t="s">
        <v>396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B25" s="585" t="s">
        <v>62</v>
      </c>
      <c r="C25" s="585"/>
      <c r="D25" s="585"/>
      <c r="E25" s="585"/>
      <c r="F25" s="554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/>
      <c r="C27" s="580" t="s">
        <v>582</v>
      </c>
      <c r="D27" s="580"/>
      <c r="E27" s="580"/>
    </row>
    <row r="28" spans="1:11" x14ac:dyDescent="0.2">
      <c r="A28" s="5"/>
      <c r="B28" s="75" t="s">
        <v>525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4">
        <v>133.70472699999999</v>
      </c>
      <c r="C29" s="43">
        <f>+MIN($B$29,$B$41,$B$53,$B$65,$B$77)</f>
        <v>123.722841</v>
      </c>
      <c r="D29" s="43">
        <f>+MAX($B$29,$B$41,$B$53,$B$65,$B$77)</f>
        <v>187.203047</v>
      </c>
      <c r="E29" s="17">
        <f t="shared" ref="E29:E92" si="0">D29-C29</f>
        <v>63.480205999999995</v>
      </c>
      <c r="G29" s="43"/>
      <c r="H29" s="17"/>
    </row>
    <row r="30" spans="1:11" x14ac:dyDescent="0.2">
      <c r="A30" s="1">
        <v>41671</v>
      </c>
      <c r="B30" s="12">
        <v>119.90428300000001</v>
      </c>
      <c r="C30" s="43">
        <f>+MIN($B$30,$B$42,$B$54,$B$66,$B$78)</f>
        <v>119.90428300000001</v>
      </c>
      <c r="D30" s="43">
        <f>+MAX($B$30,$B$42,$B$54,$B$66,$B$78)</f>
        <v>187.06361799999999</v>
      </c>
      <c r="E30" s="17">
        <f t="shared" si="0"/>
        <v>67.159334999999984</v>
      </c>
      <c r="G30" s="43"/>
      <c r="H30" s="17"/>
    </row>
    <row r="31" spans="1:11" x14ac:dyDescent="0.2">
      <c r="A31" s="1">
        <v>41699</v>
      </c>
      <c r="B31" s="12">
        <v>118.260238</v>
      </c>
      <c r="C31" s="43">
        <f>+MIN($B$31,$B$43,$B$55,$B$67,$B$79)</f>
        <v>118.260238</v>
      </c>
      <c r="D31" s="43">
        <f>+MAX($B$31,$B$43,$B$55,$B$67,$B$79)</f>
        <v>191.55273500000001</v>
      </c>
      <c r="E31" s="17">
        <f t="shared" si="0"/>
        <v>73.292497000000012</v>
      </c>
      <c r="G31" s="43"/>
      <c r="H31" s="17"/>
    </row>
    <row r="32" spans="1:11" x14ac:dyDescent="0.2">
      <c r="A32" s="1">
        <v>41730</v>
      </c>
      <c r="B32" s="12">
        <v>128.92501799999999</v>
      </c>
      <c r="C32" s="43">
        <f>+MIN($B$32,$B$44,$B$56,$B$68,$B$80)</f>
        <v>128.92501799999999</v>
      </c>
      <c r="D32" s="43">
        <f>+MAX($B$32,$B$44,$B$56,$B$68,$B$80)</f>
        <v>193.18521200000001</v>
      </c>
      <c r="E32" s="17">
        <f t="shared" si="0"/>
        <v>64.260194000000013</v>
      </c>
      <c r="G32" s="43"/>
      <c r="H32" s="17"/>
    </row>
    <row r="33" spans="1:8" x14ac:dyDescent="0.2">
      <c r="A33" s="1">
        <v>41760</v>
      </c>
      <c r="B33" s="12">
        <v>136.92056299999999</v>
      </c>
      <c r="C33" s="43">
        <f>+MIN($B$33,$B$45,$B$57,$B$69,$B$81)</f>
        <v>128.453889</v>
      </c>
      <c r="D33" s="43">
        <f>+MAX($B$33,$B$45,$B$57,$B$69,$B$81)</f>
        <v>192.41693000000001</v>
      </c>
      <c r="E33" s="17">
        <f t="shared" si="0"/>
        <v>63.963041000000004</v>
      </c>
      <c r="G33" s="43"/>
      <c r="H33" s="17"/>
    </row>
    <row r="34" spans="1:8" x14ac:dyDescent="0.2">
      <c r="A34" s="1">
        <v>41791</v>
      </c>
      <c r="B34" s="12">
        <v>133.479434</v>
      </c>
      <c r="C34" s="43">
        <f>+MIN($B$34,$B$46,$B$58,$B$70,$B$82)</f>
        <v>121.52869099999999</v>
      </c>
      <c r="D34" s="43">
        <f>+MAX($B$34,$B$46,$B$58,$B$70,$B$82)</f>
        <v>182.086476</v>
      </c>
      <c r="E34" s="17">
        <f t="shared" si="0"/>
        <v>60.55778500000001</v>
      </c>
      <c r="G34" s="43"/>
      <c r="H34" s="17"/>
    </row>
    <row r="35" spans="1:8" x14ac:dyDescent="0.2">
      <c r="A35" s="1">
        <v>41821</v>
      </c>
      <c r="B35" s="12">
        <v>125.869913</v>
      </c>
      <c r="C35" s="43">
        <f>+MIN($B$35,$B$47,$B$59,$B$71,$B$83)</f>
        <v>110.794301</v>
      </c>
      <c r="D35" s="43">
        <f>+MAX($B$35,$B$47,$B$59,$B$71,$B$83)</f>
        <v>168.11860899999999</v>
      </c>
      <c r="E35" s="17">
        <f t="shared" si="0"/>
        <v>57.324307999999988</v>
      </c>
      <c r="G35" s="43"/>
      <c r="H35" s="17"/>
    </row>
    <row r="36" spans="1:8" x14ac:dyDescent="0.2">
      <c r="A36" s="1">
        <v>41852</v>
      </c>
      <c r="B36" s="12">
        <v>121.36913199999999</v>
      </c>
      <c r="C36" s="43">
        <f>+MIN($B$36,$B$48,$B$60,$B$72,$B$84)</f>
        <v>104.172499</v>
      </c>
      <c r="D36" s="43">
        <f>+MAX($B$36,$B$48,$B$60,$B$72,$B$84)</f>
        <v>158.908174</v>
      </c>
      <c r="E36" s="17">
        <f t="shared" si="0"/>
        <v>54.735675000000001</v>
      </c>
      <c r="G36" s="43"/>
      <c r="H36" s="17"/>
    </row>
    <row r="37" spans="1:8" x14ac:dyDescent="0.2">
      <c r="A37" s="1">
        <v>41883</v>
      </c>
      <c r="B37" s="12">
        <v>124.54611800000001</v>
      </c>
      <c r="C37" s="43">
        <f>+MIN($B$37,$B$49,$B$61,$B$73,$B$85)</f>
        <v>100.781006</v>
      </c>
      <c r="D37" s="43">
        <f>+MAX($B$37,$B$49,$B$61,$B$73,$B$85)</f>
        <v>162.108619</v>
      </c>
      <c r="E37" s="17">
        <f t="shared" si="0"/>
        <v>61.327612999999999</v>
      </c>
      <c r="G37" s="43"/>
      <c r="H37" s="17"/>
    </row>
    <row r="38" spans="1:8" x14ac:dyDescent="0.2">
      <c r="A38" s="1">
        <v>41913</v>
      </c>
      <c r="B38" s="12">
        <v>136.96425400000001</v>
      </c>
      <c r="C38" s="43">
        <f>+MIN($B$38,$B$50,$B$62,$B$74,$B$86)</f>
        <v>105.208663</v>
      </c>
      <c r="D38" s="43">
        <f>+MAX($B$38,$B$50,$B$62,$B$74,$B$86)</f>
        <v>175.587987</v>
      </c>
      <c r="E38" s="17">
        <f t="shared" si="0"/>
        <v>70.379323999999997</v>
      </c>
      <c r="G38" s="43"/>
      <c r="H38" s="17"/>
    </row>
    <row r="39" spans="1:8" x14ac:dyDescent="0.2">
      <c r="A39" s="1">
        <v>41944</v>
      </c>
      <c r="B39" s="12">
        <v>142.59539599999999</v>
      </c>
      <c r="C39" s="43">
        <f>+MIN($B$39,$B$51,$B$63,$B$75,$B$87)</f>
        <v>104.324217</v>
      </c>
      <c r="D39" s="43">
        <f>+MAX($B$39,$B$51,$B$63,$B$75,$B$87)</f>
        <v>188.594571</v>
      </c>
      <c r="E39" s="17">
        <f t="shared" si="0"/>
        <v>84.270353999999998</v>
      </c>
      <c r="G39" s="43"/>
      <c r="H39" s="17"/>
    </row>
    <row r="40" spans="1:8" x14ac:dyDescent="0.2">
      <c r="A40" s="1">
        <v>41974</v>
      </c>
      <c r="B40" s="12">
        <v>151.54845399999999</v>
      </c>
      <c r="C40" s="43">
        <f>+MIN($B$40,$B$52,$B$64,$B$76,$B$88)</f>
        <v>102.78612200000001</v>
      </c>
      <c r="D40" s="43">
        <f>+MAX($B$40,$B$52,$B$64,$B$76,$B$88)</f>
        <v>195.54803699999999</v>
      </c>
      <c r="E40" s="17">
        <f t="shared" si="0"/>
        <v>92.761914999999988</v>
      </c>
      <c r="G40" s="43"/>
      <c r="H40" s="17"/>
    </row>
    <row r="41" spans="1:8" x14ac:dyDescent="0.2">
      <c r="A41" s="1">
        <v>42005</v>
      </c>
      <c r="B41" s="12">
        <v>154.389578</v>
      </c>
      <c r="C41" s="43">
        <f>+MIN($B$29,$B$41,$B$53,$B$65,$B$77)</f>
        <v>123.722841</v>
      </c>
      <c r="D41" s="43">
        <f>+MAX($B$29,$B$41,$B$53,$B$65,$B$77)</f>
        <v>187.203047</v>
      </c>
      <c r="E41" s="17">
        <f t="shared" si="0"/>
        <v>63.480205999999995</v>
      </c>
      <c r="G41" s="43"/>
      <c r="H41" s="17"/>
    </row>
    <row r="42" spans="1:8" x14ac:dyDescent="0.2">
      <c r="A42" s="1">
        <v>42036</v>
      </c>
      <c r="B42" s="12">
        <v>149.07128700000001</v>
      </c>
      <c r="C42" s="43">
        <f>+MIN($B$30,$B$42,$B$54,$B$66,$B$78)</f>
        <v>119.90428300000001</v>
      </c>
      <c r="D42" s="43">
        <f>+MAX($B$30,$B$42,$B$54,$B$66,$B$78)</f>
        <v>187.06361799999999</v>
      </c>
      <c r="E42" s="17">
        <f t="shared" si="0"/>
        <v>67.159334999999984</v>
      </c>
      <c r="G42" s="43"/>
      <c r="H42" s="17"/>
    </row>
    <row r="43" spans="1:8" x14ac:dyDescent="0.2">
      <c r="A43" s="1">
        <v>42064</v>
      </c>
      <c r="B43" s="12">
        <v>154.346698</v>
      </c>
      <c r="C43" s="43">
        <f>+MIN($B$31,$B$43,$B$55,$B$67,$B$79)</f>
        <v>118.260238</v>
      </c>
      <c r="D43" s="43">
        <f>+MAX($B$31,$B$43,$B$55,$B$67,$B$79)</f>
        <v>191.55273500000001</v>
      </c>
      <c r="E43" s="17">
        <f t="shared" si="0"/>
        <v>73.292497000000012</v>
      </c>
      <c r="G43" s="43"/>
      <c r="H43" s="17"/>
    </row>
    <row r="44" spans="1:8" x14ac:dyDescent="0.2">
      <c r="A44" s="1">
        <v>42095</v>
      </c>
      <c r="B44" s="12">
        <v>167.06340900000001</v>
      </c>
      <c r="C44" s="43">
        <f>+MIN($B$32,$B$44,$B$56,$B$68,$B$80)</f>
        <v>128.92501799999999</v>
      </c>
      <c r="D44" s="43">
        <f>+MAX($B$32,$B$44,$B$56,$B$68,$B$80)</f>
        <v>193.18521200000001</v>
      </c>
      <c r="E44" s="17">
        <f t="shared" si="0"/>
        <v>64.260194000000013</v>
      </c>
      <c r="G44" s="43"/>
      <c r="H44" s="17"/>
    </row>
    <row r="45" spans="1:8" x14ac:dyDescent="0.2">
      <c r="A45" s="1">
        <v>42125</v>
      </c>
      <c r="B45" s="12">
        <v>172.809335</v>
      </c>
      <c r="C45" s="43">
        <f>+MIN($B$33,$B$45,$B$57,$B$69,$B$81)</f>
        <v>128.453889</v>
      </c>
      <c r="D45" s="43">
        <f>+MAX($B$33,$B$45,$B$57,$B$69,$B$81)</f>
        <v>192.41693000000001</v>
      </c>
      <c r="E45" s="17">
        <f t="shared" si="0"/>
        <v>63.963041000000004</v>
      </c>
      <c r="G45" s="43"/>
      <c r="H45" s="17"/>
    </row>
    <row r="46" spans="1:8" x14ac:dyDescent="0.2">
      <c r="A46" s="1">
        <v>42156</v>
      </c>
      <c r="B46" s="12">
        <v>166.43659700000001</v>
      </c>
      <c r="C46" s="43">
        <f>+MIN($B$34,$B$46,$B$58,$B$70,$B$82)</f>
        <v>121.52869099999999</v>
      </c>
      <c r="D46" s="43">
        <f>+MAX($B$34,$B$46,$B$58,$B$70,$B$82)</f>
        <v>182.086476</v>
      </c>
      <c r="E46" s="17">
        <f t="shared" si="0"/>
        <v>60.55778500000001</v>
      </c>
      <c r="G46" s="43"/>
      <c r="H46" s="17"/>
    </row>
    <row r="47" spans="1:8" x14ac:dyDescent="0.2">
      <c r="A47" s="1">
        <v>42186</v>
      </c>
      <c r="B47" s="12">
        <v>157.93807699999999</v>
      </c>
      <c r="C47" s="43">
        <f>+MIN($B$35,$B$47,$B$59,$B$71,$B$83)</f>
        <v>110.794301</v>
      </c>
      <c r="D47" s="43">
        <f>+MAX($B$35,$B$47,$B$59,$B$71,$B$83)</f>
        <v>168.11860899999999</v>
      </c>
      <c r="E47" s="17">
        <f t="shared" si="0"/>
        <v>57.324307999999988</v>
      </c>
      <c r="G47" s="43"/>
      <c r="H47" s="17"/>
    </row>
    <row r="48" spans="1:8" x14ac:dyDescent="0.2">
      <c r="A48" s="1">
        <v>42217</v>
      </c>
      <c r="B48" s="12">
        <v>155.95185499999999</v>
      </c>
      <c r="C48" s="43">
        <f>+MIN($B$36,$B$48,$B$60,$B$72,$B$84)</f>
        <v>104.172499</v>
      </c>
      <c r="D48" s="43">
        <f>+MAX($B$36,$B$48,$B$60,$B$72,$B$84)</f>
        <v>158.908174</v>
      </c>
      <c r="E48" s="17">
        <f t="shared" si="0"/>
        <v>54.735675000000001</v>
      </c>
      <c r="G48" s="43"/>
      <c r="H48" s="17"/>
    </row>
    <row r="49" spans="1:8" x14ac:dyDescent="0.2">
      <c r="A49" s="1">
        <v>42248</v>
      </c>
      <c r="B49" s="12">
        <v>162.108619</v>
      </c>
      <c r="C49" s="43">
        <f>+MIN($B$37,$B$49,$B$61,$B$73,$B$85)</f>
        <v>100.781006</v>
      </c>
      <c r="D49" s="43">
        <f>+MAX($B$37,$B$49,$B$61,$B$73,$B$85)</f>
        <v>162.108619</v>
      </c>
      <c r="E49" s="17">
        <f t="shared" si="0"/>
        <v>61.327612999999999</v>
      </c>
      <c r="G49" s="43"/>
      <c r="H49" s="17"/>
    </row>
    <row r="50" spans="1:8" x14ac:dyDescent="0.2">
      <c r="A50" s="1">
        <v>42278</v>
      </c>
      <c r="B50" s="12">
        <v>175.587987</v>
      </c>
      <c r="C50" s="43">
        <f>+MIN($B$38,$B$50,$B$62,$B$74,$B$86)</f>
        <v>105.208663</v>
      </c>
      <c r="D50" s="43">
        <f>+MAX($B$38,$B$50,$B$62,$B$74,$B$86)</f>
        <v>175.587987</v>
      </c>
      <c r="E50" s="17">
        <f t="shared" si="0"/>
        <v>70.379323999999997</v>
      </c>
      <c r="G50" s="43"/>
      <c r="H50" s="17"/>
    </row>
    <row r="51" spans="1:8" x14ac:dyDescent="0.2">
      <c r="A51" s="1">
        <v>42309</v>
      </c>
      <c r="B51" s="12">
        <v>188.594571</v>
      </c>
      <c r="C51" s="43">
        <f>+MIN($B$39,$B$51,$B$63,$B$75,$B$87)</f>
        <v>104.324217</v>
      </c>
      <c r="D51" s="43">
        <f>+MAX($B$39,$B$51,$B$63,$B$75,$B$87)</f>
        <v>188.594571</v>
      </c>
      <c r="E51" s="17">
        <f t="shared" si="0"/>
        <v>84.270353999999998</v>
      </c>
      <c r="G51" s="43"/>
      <c r="H51" s="17"/>
    </row>
    <row r="52" spans="1:8" x14ac:dyDescent="0.2">
      <c r="A52" s="1">
        <v>42339</v>
      </c>
      <c r="B52" s="12">
        <v>195.54803699999999</v>
      </c>
      <c r="C52" s="43">
        <f>+MIN($B$40,$B$52,$B$64,$B$76,$B$88)</f>
        <v>102.78612200000001</v>
      </c>
      <c r="D52" s="43">
        <f>+MAX($B$40,$B$52,$B$64,$B$76,$B$88)</f>
        <v>195.54803699999999</v>
      </c>
      <c r="E52" s="17">
        <f t="shared" si="0"/>
        <v>92.761914999999988</v>
      </c>
      <c r="G52" s="43"/>
      <c r="H52" s="17"/>
    </row>
    <row r="53" spans="1:8" x14ac:dyDescent="0.2">
      <c r="A53" s="1">
        <v>42370</v>
      </c>
      <c r="B53" s="12">
        <v>187.203047</v>
      </c>
      <c r="C53" s="43">
        <f>+MIN($B$29,$B$41,$B$53,$B$65,$B$77)</f>
        <v>123.722841</v>
      </c>
      <c r="D53" s="43">
        <f>+MAX($B$29,$B$41,$B$53,$B$65,$B$77)</f>
        <v>187.203047</v>
      </c>
      <c r="E53" s="17">
        <f t="shared" si="0"/>
        <v>63.480205999999995</v>
      </c>
      <c r="G53" s="43"/>
      <c r="H53" s="17"/>
    </row>
    <row r="54" spans="1:8" x14ac:dyDescent="0.2">
      <c r="A54" s="1">
        <v>42401</v>
      </c>
      <c r="B54" s="12">
        <v>187.06361799999999</v>
      </c>
      <c r="C54" s="43">
        <f>+MIN($B$30,$B$42,$B$54,$B$66,$B$78)</f>
        <v>119.90428300000001</v>
      </c>
      <c r="D54" s="43">
        <f>+MAX($B$30,$B$42,$B$54,$B$66,$B$78)</f>
        <v>187.06361799999999</v>
      </c>
      <c r="E54" s="17">
        <f t="shared" si="0"/>
        <v>67.159334999999984</v>
      </c>
      <c r="G54" s="43"/>
      <c r="H54" s="17"/>
    </row>
    <row r="55" spans="1:8" x14ac:dyDescent="0.2">
      <c r="A55" s="1">
        <v>42430</v>
      </c>
      <c r="B55" s="12">
        <v>191.55273500000001</v>
      </c>
      <c r="C55" s="43">
        <f>+MIN($B$31,$B$43,$B$55,$B$67,$B$79)</f>
        <v>118.260238</v>
      </c>
      <c r="D55" s="43">
        <f>+MAX($B$31,$B$43,$B$55,$B$67,$B$79)</f>
        <v>191.55273500000001</v>
      </c>
      <c r="E55" s="17">
        <f t="shared" si="0"/>
        <v>73.292497000000012</v>
      </c>
      <c r="G55" s="43"/>
      <c r="H55" s="17"/>
    </row>
    <row r="56" spans="1:8" x14ac:dyDescent="0.2">
      <c r="A56" s="1">
        <v>42461</v>
      </c>
      <c r="B56" s="12">
        <v>193.18521200000001</v>
      </c>
      <c r="C56" s="43">
        <f>+MIN($B$32,$B$44,$B$56,$B$68,$B$80)</f>
        <v>128.92501799999999</v>
      </c>
      <c r="D56" s="43">
        <f>+MAX($B$32,$B$44,$B$56,$B$68,$B$80)</f>
        <v>193.18521200000001</v>
      </c>
      <c r="E56" s="17">
        <f t="shared" si="0"/>
        <v>64.260194000000013</v>
      </c>
      <c r="G56" s="43"/>
      <c r="H56" s="17"/>
    </row>
    <row r="57" spans="1:8" x14ac:dyDescent="0.2">
      <c r="A57" s="1">
        <v>42491</v>
      </c>
      <c r="B57" s="12">
        <v>192.41693000000001</v>
      </c>
      <c r="C57" s="43">
        <f>+MIN($B$33,$B$45,$B$57,$B$69,$B$81)</f>
        <v>128.453889</v>
      </c>
      <c r="D57" s="43">
        <f>+MAX($B$33,$B$45,$B$57,$B$69,$B$81)</f>
        <v>192.41693000000001</v>
      </c>
      <c r="E57" s="17">
        <f t="shared" si="0"/>
        <v>63.963041000000004</v>
      </c>
      <c r="G57" s="43"/>
      <c r="H57" s="17"/>
    </row>
    <row r="58" spans="1:8" x14ac:dyDescent="0.2">
      <c r="A58" s="1">
        <v>42522</v>
      </c>
      <c r="B58" s="12">
        <v>182.086476</v>
      </c>
      <c r="C58" s="43">
        <f>+MIN($B$34,$B$46,$B$58,$B$70,$B$82)</f>
        <v>121.52869099999999</v>
      </c>
      <c r="D58" s="43">
        <f>+MAX($B$34,$B$46,$B$58,$B$70,$B$82)</f>
        <v>182.086476</v>
      </c>
      <c r="E58" s="17">
        <f t="shared" si="0"/>
        <v>60.55778500000001</v>
      </c>
      <c r="G58" s="43"/>
      <c r="H58" s="17"/>
    </row>
    <row r="59" spans="1:8" x14ac:dyDescent="0.2">
      <c r="A59" s="1">
        <v>42552</v>
      </c>
      <c r="B59" s="12">
        <v>168.11860899999999</v>
      </c>
      <c r="C59" s="43">
        <f>+MIN($B$35,$B$47,$B$59,$B$71,$B$83)</f>
        <v>110.794301</v>
      </c>
      <c r="D59" s="43">
        <f>+MAX($B$35,$B$47,$B$59,$B$71,$B$83)</f>
        <v>168.11860899999999</v>
      </c>
      <c r="E59" s="17">
        <f t="shared" si="0"/>
        <v>57.324307999999988</v>
      </c>
      <c r="G59" s="43"/>
      <c r="H59" s="17"/>
    </row>
    <row r="60" spans="1:8" x14ac:dyDescent="0.2">
      <c r="A60" s="1">
        <v>42583</v>
      </c>
      <c r="B60" s="12">
        <v>158.908174</v>
      </c>
      <c r="C60" s="43">
        <f>+MIN($B$36,$B$48,$B$60,$B$72,$B$84)</f>
        <v>104.172499</v>
      </c>
      <c r="D60" s="43">
        <f>+MAX($B$36,$B$48,$B$60,$B$72,$B$84)</f>
        <v>158.908174</v>
      </c>
      <c r="E60" s="17">
        <f t="shared" si="0"/>
        <v>54.735675000000001</v>
      </c>
      <c r="G60" s="43"/>
      <c r="H60" s="17"/>
    </row>
    <row r="61" spans="1:8" x14ac:dyDescent="0.2">
      <c r="A61" s="1">
        <v>42614</v>
      </c>
      <c r="B61" s="12">
        <v>156.56690900000001</v>
      </c>
      <c r="C61" s="43">
        <f>+MIN($B$37,$B$49,$B$61,$B$73,$B$85)</f>
        <v>100.781006</v>
      </c>
      <c r="D61" s="43">
        <f>+MAX($B$37,$B$49,$B$61,$B$73,$B$85)</f>
        <v>162.108619</v>
      </c>
      <c r="E61" s="17">
        <f t="shared" si="0"/>
        <v>61.327612999999999</v>
      </c>
      <c r="G61" s="43"/>
      <c r="H61" s="17"/>
    </row>
    <row r="62" spans="1:8" x14ac:dyDescent="0.2">
      <c r="A62" s="1">
        <v>42644</v>
      </c>
      <c r="B62" s="12">
        <v>160.93226000000001</v>
      </c>
      <c r="C62" s="43">
        <f>+MIN($B$38,$B$50,$B$62,$B$74,$B$86)</f>
        <v>105.208663</v>
      </c>
      <c r="D62" s="43">
        <f>+MAX($B$38,$B$50,$B$62,$B$74,$B$86)</f>
        <v>175.587987</v>
      </c>
      <c r="E62" s="17">
        <f t="shared" si="0"/>
        <v>70.379323999999997</v>
      </c>
      <c r="G62" s="43"/>
      <c r="H62" s="17"/>
    </row>
    <row r="63" spans="1:8" x14ac:dyDescent="0.2">
      <c r="A63" s="1">
        <v>42675</v>
      </c>
      <c r="B63" s="12">
        <v>170.27655799999999</v>
      </c>
      <c r="C63" s="43">
        <f>+MIN($B$39,$B$51,$B$63,$B$75,$B$87)</f>
        <v>104.324217</v>
      </c>
      <c r="D63" s="43">
        <f>+MAX($B$39,$B$51,$B$63,$B$75,$B$87)</f>
        <v>188.594571</v>
      </c>
      <c r="E63" s="17">
        <f t="shared" si="0"/>
        <v>84.270353999999998</v>
      </c>
      <c r="G63" s="43"/>
      <c r="H63" s="17"/>
    </row>
    <row r="64" spans="1:8" x14ac:dyDescent="0.2">
      <c r="A64" s="1">
        <v>42705</v>
      </c>
      <c r="B64" s="12">
        <v>162.00901400000001</v>
      </c>
      <c r="C64" s="43">
        <f>+MIN($B$40,$B$52,$B$64,$B$76,$B$88)</f>
        <v>102.78612200000001</v>
      </c>
      <c r="D64" s="43">
        <f>+MAX($B$40,$B$52,$B$64,$B$76,$B$88)</f>
        <v>195.54803699999999</v>
      </c>
      <c r="E64" s="17">
        <f t="shared" si="0"/>
        <v>92.761914999999988</v>
      </c>
      <c r="G64" s="43"/>
      <c r="H64" s="17"/>
    </row>
    <row r="65" spans="1:8" x14ac:dyDescent="0.2">
      <c r="A65" s="1">
        <v>42736</v>
      </c>
      <c r="B65" s="12">
        <v>156.21421000000001</v>
      </c>
      <c r="C65" s="43">
        <f>+MIN($B$29,$B$41,$B$53,$B$65,$B$77)</f>
        <v>123.722841</v>
      </c>
      <c r="D65" s="43">
        <f>+MAX($B$29,$B$41,$B$53,$B$65,$B$77)</f>
        <v>187.203047</v>
      </c>
      <c r="E65" s="17">
        <f t="shared" si="0"/>
        <v>63.480205999999995</v>
      </c>
      <c r="G65" s="43"/>
      <c r="H65" s="17"/>
    </row>
    <row r="66" spans="1:8" x14ac:dyDescent="0.2">
      <c r="A66" s="1">
        <v>42767</v>
      </c>
      <c r="B66" s="12">
        <v>160.50150199999999</v>
      </c>
      <c r="C66" s="43">
        <f>+MIN($B$30,$B$42,$B$54,$B$66,$B$78)</f>
        <v>119.90428300000001</v>
      </c>
      <c r="D66" s="43">
        <f>+MAX($B$30,$B$42,$B$54,$B$66,$B$78)</f>
        <v>187.06361799999999</v>
      </c>
      <c r="E66" s="17">
        <f t="shared" si="0"/>
        <v>67.159334999999984</v>
      </c>
      <c r="G66" s="43"/>
      <c r="H66" s="17"/>
    </row>
    <row r="67" spans="1:8" x14ac:dyDescent="0.2">
      <c r="A67" s="1">
        <v>42795</v>
      </c>
      <c r="B67" s="12">
        <v>161.81549000000001</v>
      </c>
      <c r="C67" s="43">
        <f>+MIN($B$31,$B$43,$B$55,$B$67,$B$79)</f>
        <v>118.260238</v>
      </c>
      <c r="D67" s="43">
        <f>+MAX($B$31,$B$43,$B$55,$B$67,$B$79)</f>
        <v>191.55273500000001</v>
      </c>
      <c r="E67" s="17">
        <f t="shared" si="0"/>
        <v>73.292497000000012</v>
      </c>
      <c r="G67" s="43"/>
      <c r="H67" s="17"/>
    </row>
    <row r="68" spans="1:8" x14ac:dyDescent="0.2">
      <c r="A68" s="1">
        <v>42826</v>
      </c>
      <c r="B68" s="12">
        <v>163.93691200000001</v>
      </c>
      <c r="C68" s="43">
        <f>+MIN($B$32,$B$44,$B$56,$B$68,$B$80)</f>
        <v>128.92501799999999</v>
      </c>
      <c r="D68" s="43">
        <f>+MAX($B$32,$B$44,$B$56,$B$68,$B$80)</f>
        <v>193.18521200000001</v>
      </c>
      <c r="E68" s="17">
        <f t="shared" si="0"/>
        <v>64.260194000000013</v>
      </c>
      <c r="G68" s="43"/>
      <c r="H68" s="17"/>
    </row>
    <row r="69" spans="1:8" x14ac:dyDescent="0.2">
      <c r="A69" s="1">
        <v>42856</v>
      </c>
      <c r="B69" s="12">
        <v>162.54224199999999</v>
      </c>
      <c r="C69" s="43">
        <f>+MIN($B$33,$B$45,$B$57,$B$69,$B$81)</f>
        <v>128.453889</v>
      </c>
      <c r="D69" s="43">
        <f>+MAX($B$33,$B$45,$B$57,$B$69,$B$81)</f>
        <v>192.41693000000001</v>
      </c>
      <c r="E69" s="17">
        <f t="shared" si="0"/>
        <v>63.963041000000004</v>
      </c>
      <c r="G69" s="43"/>
      <c r="H69" s="17"/>
    </row>
    <row r="70" spans="1:8" x14ac:dyDescent="0.2">
      <c r="A70" s="1">
        <v>42887</v>
      </c>
      <c r="B70" s="12">
        <v>158.013959</v>
      </c>
      <c r="C70" s="43">
        <f>+MIN($B$34,$B$46,$B$58,$B$70,$B$82)</f>
        <v>121.52869099999999</v>
      </c>
      <c r="D70" s="43">
        <f>+MAX($B$34,$B$46,$B$58,$B$70,$B$82)</f>
        <v>182.086476</v>
      </c>
      <c r="E70" s="17">
        <f t="shared" si="0"/>
        <v>60.55778500000001</v>
      </c>
      <c r="G70" s="43"/>
      <c r="H70" s="17"/>
    </row>
    <row r="71" spans="1:8" x14ac:dyDescent="0.2">
      <c r="A71" s="1">
        <v>42917</v>
      </c>
      <c r="B71" s="12">
        <v>145.81148300000001</v>
      </c>
      <c r="C71" s="43">
        <f>+MIN($B$35,$B$47,$B$59,$B$71,$B$83)</f>
        <v>110.794301</v>
      </c>
      <c r="D71" s="43">
        <f>+MAX($B$35,$B$47,$B$59,$B$71,$B$83)</f>
        <v>168.11860899999999</v>
      </c>
      <c r="E71" s="17">
        <f t="shared" si="0"/>
        <v>57.324307999999988</v>
      </c>
      <c r="G71" s="43"/>
      <c r="H71" s="17"/>
    </row>
    <row r="72" spans="1:8" x14ac:dyDescent="0.2">
      <c r="A72" s="1">
        <v>42948</v>
      </c>
      <c r="B72" s="12">
        <v>141.204061</v>
      </c>
      <c r="C72" s="43">
        <f>+MIN($B$36,$B$48,$B$60,$B$72,$B$84)</f>
        <v>104.172499</v>
      </c>
      <c r="D72" s="43">
        <f>+MAX($B$36,$B$48,$B$60,$B$72,$B$84)</f>
        <v>158.908174</v>
      </c>
      <c r="E72" s="17">
        <f t="shared" si="0"/>
        <v>54.735675000000001</v>
      </c>
      <c r="G72" s="43"/>
      <c r="H72" s="17"/>
    </row>
    <row r="73" spans="1:8" x14ac:dyDescent="0.2">
      <c r="A73" s="1">
        <v>42979</v>
      </c>
      <c r="B73" s="12">
        <v>139.5712</v>
      </c>
      <c r="C73" s="43">
        <f>+MIN($B$37,$B$49,$B$61,$B$73,$B$85)</f>
        <v>100.781006</v>
      </c>
      <c r="D73" s="43">
        <f>+MAX($B$37,$B$49,$B$61,$B$73,$B$85)</f>
        <v>162.108619</v>
      </c>
      <c r="E73" s="17">
        <f t="shared" si="0"/>
        <v>61.327612999999999</v>
      </c>
      <c r="G73" s="43"/>
      <c r="H73" s="17"/>
    </row>
    <row r="74" spans="1:8" x14ac:dyDescent="0.2">
      <c r="A74" s="1">
        <v>43009</v>
      </c>
      <c r="B74" s="12">
        <v>141.46251899999999</v>
      </c>
      <c r="C74" s="43">
        <f>+MIN($B$38,$B$50,$B$62,$B$74,$B$86)</f>
        <v>105.208663</v>
      </c>
      <c r="D74" s="43">
        <f>+MAX($B$38,$B$50,$B$62,$B$74,$B$86)</f>
        <v>175.587987</v>
      </c>
      <c r="E74" s="17">
        <f t="shared" si="0"/>
        <v>70.379323999999997</v>
      </c>
      <c r="G74" s="43"/>
      <c r="H74" s="17"/>
    </row>
    <row r="75" spans="1:8" x14ac:dyDescent="0.2">
      <c r="A75" s="1">
        <v>43040</v>
      </c>
      <c r="B75" s="12">
        <v>143.424037</v>
      </c>
      <c r="C75" s="43">
        <f>+MIN($B$39,$B$51,$B$63,$B$75,$B$87)</f>
        <v>104.324217</v>
      </c>
      <c r="D75" s="43">
        <f>+MAX($B$39,$B$51,$B$63,$B$75,$B$87)</f>
        <v>188.594571</v>
      </c>
      <c r="E75" s="17">
        <f t="shared" si="0"/>
        <v>84.270353999999998</v>
      </c>
      <c r="G75" s="43"/>
      <c r="H75" s="17"/>
    </row>
    <row r="76" spans="1:8" x14ac:dyDescent="0.2">
      <c r="A76" s="1">
        <v>43070</v>
      </c>
      <c r="B76" s="12">
        <v>137.68714800000001</v>
      </c>
      <c r="C76" s="43">
        <f>+MIN($B$40,$B$52,$B$64,$B$76,$B$88)</f>
        <v>102.78612200000001</v>
      </c>
      <c r="D76" s="43">
        <f>+MAX($B$40,$B$52,$B$64,$B$76,$B$88)</f>
        <v>195.54803699999999</v>
      </c>
      <c r="E76" s="17">
        <f t="shared" si="0"/>
        <v>92.761914999999988</v>
      </c>
      <c r="G76" s="43"/>
      <c r="H76" s="17"/>
    </row>
    <row r="77" spans="1:8" x14ac:dyDescent="0.2">
      <c r="A77" s="1">
        <v>43101</v>
      </c>
      <c r="B77" s="12">
        <v>123.722841</v>
      </c>
      <c r="C77" s="43">
        <f>+MIN($B$29,$B$41,$B$53,$B$65,$B$77)</f>
        <v>123.722841</v>
      </c>
      <c r="D77" s="43">
        <f>+MAX($B$29,$B$41,$B$53,$B$65,$B$77)</f>
        <v>187.203047</v>
      </c>
      <c r="E77" s="17">
        <f t="shared" si="0"/>
        <v>63.480205999999995</v>
      </c>
      <c r="G77" s="43"/>
      <c r="H77" s="17"/>
    </row>
    <row r="78" spans="1:8" x14ac:dyDescent="0.2">
      <c r="A78" s="1">
        <v>43132</v>
      </c>
      <c r="B78" s="12">
        <v>121.01869499999999</v>
      </c>
      <c r="C78" s="43">
        <f>+MIN($B$30,$B$42,$B$54,$B$66,$B$78)</f>
        <v>119.90428300000001</v>
      </c>
      <c r="D78" s="43">
        <f>+MAX($B$30,$B$42,$B$54,$B$66,$B$78)</f>
        <v>187.06361799999999</v>
      </c>
      <c r="E78" s="17">
        <f t="shared" si="0"/>
        <v>67.159334999999984</v>
      </c>
      <c r="G78" s="43"/>
      <c r="H78" s="17"/>
    </row>
    <row r="79" spans="1:8" x14ac:dyDescent="0.2">
      <c r="A79" s="1">
        <v>43160</v>
      </c>
      <c r="B79" s="12">
        <v>126.53183900000001</v>
      </c>
      <c r="C79" s="43">
        <f>+MIN($B$31,$B$43,$B$55,$B$67,$B$79)</f>
        <v>118.260238</v>
      </c>
      <c r="D79" s="43">
        <f>+MAX($B$31,$B$43,$B$55,$B$67,$B$79)</f>
        <v>191.55273500000001</v>
      </c>
      <c r="E79" s="17">
        <f t="shared" si="0"/>
        <v>73.292497000000012</v>
      </c>
      <c r="G79" s="43"/>
      <c r="H79" s="17"/>
    </row>
    <row r="80" spans="1:8" x14ac:dyDescent="0.2">
      <c r="A80" s="1">
        <v>43191</v>
      </c>
      <c r="B80" s="12">
        <v>129.07092700000001</v>
      </c>
      <c r="C80" s="43">
        <f>+MIN($B$32,$B$44,$B$56,$B$68,$B$80)</f>
        <v>128.92501799999999</v>
      </c>
      <c r="D80" s="43">
        <f>+MAX($B$32,$B$44,$B$56,$B$68,$B$80)</f>
        <v>193.18521200000001</v>
      </c>
      <c r="E80" s="17">
        <f t="shared" si="0"/>
        <v>64.260194000000013</v>
      </c>
      <c r="G80" s="43"/>
      <c r="H80" s="17"/>
    </row>
    <row r="81" spans="1:8" x14ac:dyDescent="0.2">
      <c r="A81" s="1">
        <v>43221</v>
      </c>
      <c r="B81" s="12">
        <v>128.453889</v>
      </c>
      <c r="C81" s="43">
        <f>+MIN($B$33,$B$45,$B$57,$B$69,$B$81)</f>
        <v>128.453889</v>
      </c>
      <c r="D81" s="43">
        <f>+MAX($B$33,$B$45,$B$57,$B$69,$B$81)</f>
        <v>192.41693000000001</v>
      </c>
      <c r="E81" s="17">
        <f t="shared" si="0"/>
        <v>63.963041000000004</v>
      </c>
      <c r="G81" s="43"/>
      <c r="H81" s="17"/>
    </row>
    <row r="82" spans="1:8" x14ac:dyDescent="0.2">
      <c r="A82" s="1">
        <v>43252</v>
      </c>
      <c r="B82" s="12">
        <v>121.52869099999999</v>
      </c>
      <c r="C82" s="43">
        <f>+MIN($B$34,$B$46,$B$58,$B$70,$B$82)</f>
        <v>121.52869099999999</v>
      </c>
      <c r="D82" s="43">
        <f>+MAX($B$34,$B$46,$B$58,$B$70,$B$82)</f>
        <v>182.086476</v>
      </c>
      <c r="E82" s="17">
        <f t="shared" si="0"/>
        <v>60.55778500000001</v>
      </c>
      <c r="G82" s="43"/>
      <c r="H82" s="17"/>
    </row>
    <row r="83" spans="1:8" x14ac:dyDescent="0.2">
      <c r="A83" s="1">
        <v>43282</v>
      </c>
      <c r="B83" s="12">
        <v>110.794301</v>
      </c>
      <c r="C83" s="43">
        <f>+MIN($B$35,$B$47,$B$59,$B$71,$B$83)</f>
        <v>110.794301</v>
      </c>
      <c r="D83" s="43">
        <f>+MAX($B$35,$B$47,$B$59,$B$71,$B$83)</f>
        <v>168.11860899999999</v>
      </c>
      <c r="E83" s="17">
        <f t="shared" si="0"/>
        <v>57.324307999999988</v>
      </c>
      <c r="G83" s="43"/>
      <c r="H83" s="17"/>
    </row>
    <row r="84" spans="1:8" x14ac:dyDescent="0.2">
      <c r="A84" s="1">
        <v>43313</v>
      </c>
      <c r="B84" s="12">
        <v>104.172499</v>
      </c>
      <c r="C84" s="43">
        <f>+MIN($B$36,$B$48,$B$60,$B$72,$B$84)</f>
        <v>104.172499</v>
      </c>
      <c r="D84" s="43">
        <f>+MAX($B$36,$B$48,$B$60,$B$72,$B$84)</f>
        <v>158.908174</v>
      </c>
      <c r="E84" s="17">
        <f t="shared" si="0"/>
        <v>54.735675000000001</v>
      </c>
      <c r="G84" s="43"/>
      <c r="H84" s="17"/>
    </row>
    <row r="85" spans="1:8" x14ac:dyDescent="0.2">
      <c r="A85" s="1">
        <v>43344</v>
      </c>
      <c r="B85" s="12">
        <v>100.781006</v>
      </c>
      <c r="C85" s="43">
        <f>+MIN($B$37,$B$49,$B$61,$B$73,$B$85)</f>
        <v>100.781006</v>
      </c>
      <c r="D85" s="43">
        <f>+MAX($B$37,$B$49,$B$61,$B$73,$B$85)</f>
        <v>162.108619</v>
      </c>
      <c r="E85" s="17">
        <f t="shared" si="0"/>
        <v>61.327612999999999</v>
      </c>
      <c r="G85" s="43"/>
      <c r="H85" s="17"/>
    </row>
    <row r="86" spans="1:8" x14ac:dyDescent="0.2">
      <c r="A86" s="1">
        <v>43374</v>
      </c>
      <c r="B86" s="12">
        <v>105.208663</v>
      </c>
      <c r="C86" s="43">
        <f>+MIN($B$38,$B$50,$B$62,$B$74,$B$86)</f>
        <v>105.208663</v>
      </c>
      <c r="D86" s="43">
        <f>+MAX($B$38,$B$50,$B$62,$B$74,$B$86)</f>
        <v>175.587987</v>
      </c>
      <c r="E86" s="17">
        <f t="shared" si="0"/>
        <v>70.379323999999997</v>
      </c>
      <c r="G86" s="43"/>
      <c r="H86" s="17"/>
    </row>
    <row r="87" spans="1:8" x14ac:dyDescent="0.2">
      <c r="A87" s="1">
        <v>43405</v>
      </c>
      <c r="B87" s="12">
        <v>104.324217</v>
      </c>
      <c r="C87" s="43">
        <f>+MIN($B$39,$B$51,$B$63,$B$75,$B$87)</f>
        <v>104.324217</v>
      </c>
      <c r="D87" s="43">
        <f>+MAX($B$39,$B$51,$B$63,$B$75,$B$87)</f>
        <v>188.594571</v>
      </c>
      <c r="E87" s="17">
        <f t="shared" si="0"/>
        <v>84.270353999999998</v>
      </c>
      <c r="G87" s="43"/>
      <c r="H87" s="17"/>
    </row>
    <row r="88" spans="1:8" x14ac:dyDescent="0.2">
      <c r="A88" s="1">
        <v>43435</v>
      </c>
      <c r="B88" s="12">
        <v>102.78612200000001</v>
      </c>
      <c r="C88" s="43">
        <f>+MIN($B$40,$B$52,$B$64,$B$76,$B$88)</f>
        <v>102.78612200000001</v>
      </c>
      <c r="D88" s="43">
        <f>+MAX($B$40,$B$52,$B$64,$B$76,$B$88)</f>
        <v>195.54803699999999</v>
      </c>
      <c r="E88" s="17">
        <f t="shared" si="0"/>
        <v>92.761914999999988</v>
      </c>
      <c r="G88" s="43"/>
      <c r="H88" s="17"/>
    </row>
    <row r="89" spans="1:8" x14ac:dyDescent="0.2">
      <c r="A89" s="1">
        <v>43466</v>
      </c>
      <c r="B89" s="12">
        <v>99.200647000000004</v>
      </c>
      <c r="C89" s="43">
        <f>+MIN($B$29,$B$41,$B$53,$B$65,$B$77)</f>
        <v>123.722841</v>
      </c>
      <c r="D89" s="43">
        <f>+MAX($B$29,$B$41,$B$53,$B$65,$B$77)</f>
        <v>187.203047</v>
      </c>
      <c r="E89" s="17">
        <f t="shared" si="0"/>
        <v>63.480205999999995</v>
      </c>
      <c r="G89" s="43"/>
      <c r="H89" s="17"/>
    </row>
    <row r="90" spans="1:8" x14ac:dyDescent="0.2">
      <c r="A90" s="1">
        <v>43497</v>
      </c>
      <c r="B90" s="12">
        <v>98.347139999999996</v>
      </c>
      <c r="C90" s="43">
        <f>+MIN($B$30,$B$42,$B$54,$B$66,$B$78)</f>
        <v>119.90428300000001</v>
      </c>
      <c r="D90" s="43">
        <f>+MAX($B$30,$B$42,$B$54,$B$66,$B$78)</f>
        <v>187.06361799999999</v>
      </c>
      <c r="E90" s="17">
        <f t="shared" si="0"/>
        <v>67.159334999999984</v>
      </c>
      <c r="G90" s="43"/>
      <c r="H90" s="17"/>
    </row>
    <row r="91" spans="1:8" x14ac:dyDescent="0.2">
      <c r="A91" s="1">
        <v>43525</v>
      </c>
      <c r="B91" s="12">
        <v>103.44070000000001</v>
      </c>
      <c r="C91" s="43">
        <f>+MIN($B$31,$B$43,$B$55,$B$67,$B$79)</f>
        <v>118.260238</v>
      </c>
      <c r="D91" s="43">
        <f>+MAX($B$31,$B$43,$B$55,$B$67,$B$79)</f>
        <v>191.55273500000001</v>
      </c>
      <c r="E91" s="17">
        <f t="shared" si="0"/>
        <v>73.292497000000012</v>
      </c>
      <c r="G91" s="43"/>
      <c r="H91" s="17"/>
    </row>
    <row r="92" spans="1:8" x14ac:dyDescent="0.2">
      <c r="A92" s="1">
        <v>43556</v>
      </c>
      <c r="B92" s="12">
        <v>103.9632</v>
      </c>
      <c r="C92" s="43">
        <f>+MIN($B$32,$B$44,$B$56,$B$68,$B$80)</f>
        <v>128.92501799999999</v>
      </c>
      <c r="D92" s="43">
        <f>+MAX($B$32,$B$44,$B$56,$B$68,$B$80)</f>
        <v>193.18521200000001</v>
      </c>
      <c r="E92" s="17">
        <f t="shared" si="0"/>
        <v>64.260194000000013</v>
      </c>
      <c r="G92" s="43"/>
      <c r="H92" s="17"/>
    </row>
    <row r="93" spans="1:8" x14ac:dyDescent="0.2">
      <c r="A93" s="1">
        <v>43586</v>
      </c>
      <c r="B93" s="12">
        <v>105.5621</v>
      </c>
      <c r="C93" s="43">
        <f>+MIN($B$33,$B$45,$B$57,$B$69,$B$81)</f>
        <v>128.453889</v>
      </c>
      <c r="D93" s="43">
        <f>+MAX($B$33,$B$45,$B$57,$B$69,$B$81)</f>
        <v>192.41693000000001</v>
      </c>
      <c r="E93" s="17">
        <f t="shared" ref="E93:E112" si="1">D93-C93</f>
        <v>63.963041000000004</v>
      </c>
      <c r="G93" s="43"/>
      <c r="H93" s="17"/>
    </row>
    <row r="94" spans="1:8" x14ac:dyDescent="0.2">
      <c r="A94" s="1">
        <v>43617</v>
      </c>
      <c r="B94" s="12">
        <v>100.7159</v>
      </c>
      <c r="C94" s="43">
        <f>+MIN($B$34,$B$46,$B$58,$B$70,$B$82)</f>
        <v>121.52869099999999</v>
      </c>
      <c r="D94" s="43">
        <f>+MAX($B$34,$B$46,$B$58,$B$70,$B$82)</f>
        <v>182.086476</v>
      </c>
      <c r="E94" s="17">
        <f t="shared" si="1"/>
        <v>60.55778500000001</v>
      </c>
      <c r="G94" s="43"/>
      <c r="H94" s="17"/>
    </row>
    <row r="95" spans="1:8" x14ac:dyDescent="0.2">
      <c r="A95" s="1">
        <v>43647</v>
      </c>
      <c r="B95" s="12">
        <v>99.332819999999998</v>
      </c>
      <c r="C95" s="43">
        <f>+MIN($B$35,$B$47,$B$59,$B$71,$B$83)</f>
        <v>110.794301</v>
      </c>
      <c r="D95" s="43">
        <f>+MAX($B$35,$B$47,$B$59,$B$71,$B$83)</f>
        <v>168.11860899999999</v>
      </c>
      <c r="E95" s="17">
        <f t="shared" si="1"/>
        <v>57.324307999999988</v>
      </c>
      <c r="G95" s="43"/>
      <c r="H95" s="17"/>
    </row>
    <row r="96" spans="1:8" x14ac:dyDescent="0.2">
      <c r="A96" s="1">
        <v>43678</v>
      </c>
      <c r="B96" s="12">
        <v>97.54692</v>
      </c>
      <c r="C96" s="43">
        <f>+MIN($B$36,$B$48,$B$60,$B$72,$B$84)</f>
        <v>104.172499</v>
      </c>
      <c r="D96" s="43">
        <f>+MAX($B$36,$B$48,$B$60,$B$72,$B$84)</f>
        <v>158.908174</v>
      </c>
      <c r="E96" s="17">
        <f t="shared" si="1"/>
        <v>54.735675000000001</v>
      </c>
      <c r="G96" s="43"/>
      <c r="H96" s="17"/>
    </row>
    <row r="97" spans="1:8" x14ac:dyDescent="0.2">
      <c r="A97" s="1">
        <v>43709</v>
      </c>
      <c r="B97" s="12">
        <v>95.723879999999994</v>
      </c>
      <c r="C97" s="43">
        <f>+MIN($B$37,$B$49,$B$61,$B$73,$B$85)</f>
        <v>100.781006</v>
      </c>
      <c r="D97" s="43">
        <f>+MAX($B$37,$B$49,$B$61,$B$73,$B$85)</f>
        <v>162.108619</v>
      </c>
      <c r="E97" s="17">
        <f t="shared" si="1"/>
        <v>61.327612999999999</v>
      </c>
      <c r="G97" s="43"/>
      <c r="H97" s="17"/>
    </row>
    <row r="98" spans="1:8" x14ac:dyDescent="0.2">
      <c r="A98" s="1">
        <v>43739</v>
      </c>
      <c r="B98" s="12">
        <v>100.40179999999999</v>
      </c>
      <c r="C98" s="43">
        <f>+MIN($B$38,$B$50,$B$62,$B$74,$B$86)</f>
        <v>105.208663</v>
      </c>
      <c r="D98" s="43">
        <f>+MAX($B$38,$B$50,$B$62,$B$74,$B$86)</f>
        <v>175.587987</v>
      </c>
      <c r="E98" s="17">
        <f t="shared" si="1"/>
        <v>70.379323999999997</v>
      </c>
      <c r="G98" s="43"/>
      <c r="H98" s="17"/>
    </row>
    <row r="99" spans="1:8" x14ac:dyDescent="0.2">
      <c r="A99" s="1">
        <v>43770</v>
      </c>
      <c r="B99" s="12">
        <v>105.089</v>
      </c>
      <c r="C99" s="43">
        <f>+MIN($B$39,$B$51,$B$63,$B$75,$B$87)</f>
        <v>104.324217</v>
      </c>
      <c r="D99" s="43">
        <f>+MAX($B$39,$B$51,$B$63,$B$75,$B$87)</f>
        <v>188.594571</v>
      </c>
      <c r="E99" s="17">
        <f t="shared" si="1"/>
        <v>84.270353999999998</v>
      </c>
      <c r="G99" s="43"/>
      <c r="H99" s="17"/>
    </row>
    <row r="100" spans="1:8" x14ac:dyDescent="0.2">
      <c r="A100" s="1">
        <v>43800</v>
      </c>
      <c r="B100" s="12">
        <v>103.74930000000001</v>
      </c>
      <c r="C100" s="43">
        <f>+MIN($B$40,$B$52,$B$64,$B$76,$B$88)</f>
        <v>102.78612200000001</v>
      </c>
      <c r="D100" s="43">
        <f>+MAX($B$40,$B$52,$B$64,$B$76,$B$88)</f>
        <v>195.54803699999999</v>
      </c>
      <c r="E100" s="17">
        <f t="shared" si="1"/>
        <v>92.761914999999988</v>
      </c>
      <c r="G100" s="43"/>
      <c r="H100" s="17"/>
    </row>
    <row r="101" spans="1:8" x14ac:dyDescent="0.2">
      <c r="A101" s="1">
        <v>43831</v>
      </c>
      <c r="B101" s="12">
        <v>98.837419999999995</v>
      </c>
      <c r="C101" s="43">
        <f>+MIN($B$29,$B$41,$B$53,$B$65,$B$77)</f>
        <v>123.722841</v>
      </c>
      <c r="D101" s="17">
        <f>+MAX($B$29,$B$41,$B$53,$B$65,$B$77)</f>
        <v>187.203047</v>
      </c>
      <c r="E101" s="17">
        <f t="shared" si="1"/>
        <v>63.480205999999995</v>
      </c>
      <c r="G101" s="43"/>
      <c r="H101" s="17"/>
    </row>
    <row r="102" spans="1:8" x14ac:dyDescent="0.2">
      <c r="A102" s="1">
        <v>43862</v>
      </c>
      <c r="B102" s="12">
        <v>97.012360000000001</v>
      </c>
      <c r="C102" s="43">
        <f>+MIN($B$30,$B$42,$B$54,$B$66,$B$78)</f>
        <v>119.90428300000001</v>
      </c>
      <c r="D102" s="17">
        <f>+MAX($B$30,$B$42,$B$54,$B$66,$B$78)</f>
        <v>187.06361799999999</v>
      </c>
      <c r="E102" s="17">
        <f t="shared" si="1"/>
        <v>67.159334999999984</v>
      </c>
      <c r="G102" s="43"/>
      <c r="H102" s="17"/>
    </row>
    <row r="103" spans="1:8" x14ac:dyDescent="0.2">
      <c r="A103" s="1">
        <v>43891</v>
      </c>
      <c r="B103" s="12">
        <v>105.21129999999999</v>
      </c>
      <c r="C103" s="43">
        <f>+MIN($B$31,$B$43,$B$55,$B$67,$B$79)</f>
        <v>118.260238</v>
      </c>
      <c r="D103" s="17">
        <f>+MAX($B$31,$B$43,$B$55,$B$67,$B$79)</f>
        <v>191.55273500000001</v>
      </c>
      <c r="E103" s="17">
        <f t="shared" si="1"/>
        <v>73.292497000000012</v>
      </c>
      <c r="G103" s="43"/>
      <c r="H103" s="17"/>
    </row>
    <row r="104" spans="1:8" x14ac:dyDescent="0.2">
      <c r="A104" s="1">
        <v>43922</v>
      </c>
      <c r="B104" s="12">
        <v>105.634</v>
      </c>
      <c r="C104" s="43">
        <f>+MIN($B$32,$B$44,$B$56,$B$68,$B$80)</f>
        <v>128.92501799999999</v>
      </c>
      <c r="D104" s="17">
        <f>+MAX($B$32,$B$44,$B$56,$B$68,$B$80)</f>
        <v>193.18521200000001</v>
      </c>
      <c r="E104" s="17">
        <f t="shared" si="1"/>
        <v>64.260194000000013</v>
      </c>
      <c r="G104" s="43"/>
      <c r="H104" s="17"/>
    </row>
    <row r="105" spans="1:8" x14ac:dyDescent="0.2">
      <c r="A105" s="1">
        <v>43952</v>
      </c>
      <c r="B105" s="12">
        <v>107.0748</v>
      </c>
      <c r="C105" s="43">
        <f>+MIN($B$33,$B$45,$B$57,$B$69,$B$81)</f>
        <v>128.453889</v>
      </c>
      <c r="D105" s="17">
        <f>+MAX($B$33,$B$45,$B$57,$B$69,$B$81)</f>
        <v>192.41693000000001</v>
      </c>
      <c r="E105" s="17">
        <f t="shared" si="1"/>
        <v>63.963041000000004</v>
      </c>
      <c r="G105" s="43"/>
      <c r="H105" s="17"/>
    </row>
    <row r="106" spans="1:8" x14ac:dyDescent="0.2">
      <c r="A106" s="1">
        <v>43983</v>
      </c>
      <c r="B106" s="12">
        <v>101.9816</v>
      </c>
      <c r="C106" s="43">
        <f>+MIN($B$34,$B$46,$B$58,$B$70,$B$82)</f>
        <v>121.52869099999999</v>
      </c>
      <c r="D106" s="17">
        <f>+MAX($B$34,$B$46,$B$58,$B$70,$B$82)</f>
        <v>182.086476</v>
      </c>
      <c r="E106" s="17">
        <f t="shared" si="1"/>
        <v>60.55778500000001</v>
      </c>
      <c r="G106" s="43"/>
      <c r="H106" s="17"/>
    </row>
    <row r="107" spans="1:8" x14ac:dyDescent="0.2">
      <c r="A107" s="1">
        <v>44013</v>
      </c>
      <c r="B107" s="12">
        <v>99.359840000000005</v>
      </c>
      <c r="C107" s="43">
        <f>+MIN($B$35,$B$47,$B$59,$B$71,$B$83)</f>
        <v>110.794301</v>
      </c>
      <c r="D107" s="17">
        <f>+MAX($B$35,$B$47,$B$59,$B$71,$B$83)</f>
        <v>168.11860899999999</v>
      </c>
      <c r="E107" s="17">
        <f t="shared" si="1"/>
        <v>57.324307999999988</v>
      </c>
      <c r="G107" s="43"/>
      <c r="H107" s="17"/>
    </row>
    <row r="108" spans="1:8" x14ac:dyDescent="0.2">
      <c r="A108" s="1">
        <v>44044</v>
      </c>
      <c r="B108" s="12">
        <v>96.577960000000004</v>
      </c>
      <c r="C108" s="43">
        <f>+MIN($B$36,$B$48,$B$60,$B$72,$B$84)</f>
        <v>104.172499</v>
      </c>
      <c r="D108" s="17">
        <f>+MAX($B$36,$B$48,$B$60,$B$72,$B$84)</f>
        <v>158.908174</v>
      </c>
      <c r="E108" s="17">
        <f t="shared" si="1"/>
        <v>54.735675000000001</v>
      </c>
      <c r="G108" s="43"/>
      <c r="H108" s="17"/>
    </row>
    <row r="109" spans="1:8" x14ac:dyDescent="0.2">
      <c r="A109" s="1">
        <v>44075</v>
      </c>
      <c r="B109" s="12">
        <v>95.260679999999994</v>
      </c>
      <c r="C109" s="43">
        <f>+MIN($B$37,$B$49,$B$61,$B$73,$B$85)</f>
        <v>100.781006</v>
      </c>
      <c r="D109" s="17">
        <f>+MAX($B$37,$B$49,$B$61,$B$73,$B$85)</f>
        <v>162.108619</v>
      </c>
      <c r="E109" s="17">
        <f t="shared" si="1"/>
        <v>61.327612999999999</v>
      </c>
      <c r="G109" s="43"/>
      <c r="H109" s="17"/>
    </row>
    <row r="110" spans="1:8" x14ac:dyDescent="0.2">
      <c r="A110" s="1">
        <v>44105</v>
      </c>
      <c r="B110" s="12">
        <v>100.19799999999999</v>
      </c>
      <c r="C110" s="43">
        <f>+MIN($B$38,$B$50,$B$62,$B$74,$B$86)</f>
        <v>105.208663</v>
      </c>
      <c r="D110" s="17">
        <f>+MAX($B$38,$B$50,$B$62,$B$74,$B$86)</f>
        <v>175.587987</v>
      </c>
      <c r="E110" s="17">
        <f t="shared" si="1"/>
        <v>70.379323999999997</v>
      </c>
      <c r="G110" s="43"/>
      <c r="H110" s="17"/>
    </row>
    <row r="111" spans="1:8" x14ac:dyDescent="0.2">
      <c r="A111" s="1">
        <v>44136</v>
      </c>
      <c r="B111" s="12">
        <v>105.3964</v>
      </c>
      <c r="C111" s="43">
        <f>+MIN($B$39,$B$51,$B$63,$B$75,$B$87)</f>
        <v>104.324217</v>
      </c>
      <c r="D111" s="17">
        <f>+MAX($B$39,$B$51,$B$63,$B$75,$B$87)</f>
        <v>188.594571</v>
      </c>
      <c r="E111" s="17">
        <f t="shared" si="1"/>
        <v>84.270353999999998</v>
      </c>
      <c r="G111" s="43"/>
      <c r="H111" s="17"/>
    </row>
    <row r="112" spans="1:8" x14ac:dyDescent="0.2">
      <c r="A112" s="65">
        <v>44166</v>
      </c>
      <c r="B112" s="71">
        <v>103.57550000000001</v>
      </c>
      <c r="C112" s="70">
        <f>+MIN($B$40,$B$52,$B$64,$B$76,$B$88)</f>
        <v>102.78612200000001</v>
      </c>
      <c r="D112" s="69">
        <f>+MAX($B$40,$B$52,$B$64,$B$76,$B$88)</f>
        <v>195.54803699999999</v>
      </c>
      <c r="E112" s="69">
        <f t="shared" si="1"/>
        <v>92.761914999999988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585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17">
        <v>63</v>
      </c>
      <c r="B117">
        <v>0</v>
      </c>
    </row>
    <row r="118" spans="1:2" x14ac:dyDescent="0.2">
      <c r="A118" s="17">
        <v>63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3" width="10.140625" style="131" bestFit="1" customWidth="1"/>
    <col min="4" max="4" width="9.140625" style="131"/>
    <col min="5" max="6" width="9.5703125" style="131" bestFit="1" customWidth="1"/>
    <col min="7" max="13" width="9.140625" style="131"/>
    <col min="14" max="15" width="9.140625" style="133"/>
    <col min="16" max="16" width="9.140625" style="131"/>
    <col min="17" max="17" width="25.42578125" style="131" customWidth="1"/>
    <col min="18" max="18" width="9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287</v>
      </c>
      <c r="R6" s="234" t="s">
        <v>291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288</v>
      </c>
      <c r="R7" s="235" t="s">
        <v>292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480</v>
      </c>
      <c r="R8" s="235" t="s">
        <v>293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483</v>
      </c>
      <c r="R9" s="235" t="s">
        <v>484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233" t="s">
        <v>290</v>
      </c>
      <c r="R10" s="235" t="s">
        <v>294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Q11" s="535" t="s">
        <v>526</v>
      </c>
      <c r="R11" s="216" t="s">
        <v>285</v>
      </c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2" t="s">
        <v>83</v>
      </c>
      <c r="D24" s="572"/>
      <c r="E24" s="572"/>
      <c r="F24" s="572"/>
      <c r="G24" s="572"/>
      <c r="H24" s="32"/>
      <c r="I24" s="572" t="s">
        <v>191</v>
      </c>
      <c r="J24" s="572"/>
      <c r="K24" s="572"/>
      <c r="L24" s="572"/>
    </row>
    <row r="25" spans="1:12" x14ac:dyDescent="0.25">
      <c r="A25" s="9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B26" s="142" t="s">
        <v>287</v>
      </c>
      <c r="C26" s="390">
        <v>3855.3501448000002</v>
      </c>
      <c r="D26" s="390">
        <v>3777.1171017000001</v>
      </c>
      <c r="E26" s="390">
        <v>4011.9803458999995</v>
      </c>
      <c r="F26" s="390">
        <v>3857.5195479999998</v>
      </c>
      <c r="G26" s="390">
        <v>3892.4664699</v>
      </c>
      <c r="H26" s="11"/>
      <c r="I26" s="17">
        <f t="shared" ref="I26:L29" si="0">D26-C26</f>
        <v>-78.233043100000032</v>
      </c>
      <c r="J26" s="17">
        <f t="shared" si="0"/>
        <v>234.86324419999937</v>
      </c>
      <c r="K26" s="17">
        <f t="shared" si="0"/>
        <v>-154.46079789999976</v>
      </c>
      <c r="L26" s="17">
        <f t="shared" si="0"/>
        <v>34.946921900000234</v>
      </c>
    </row>
    <row r="27" spans="1:12" x14ac:dyDescent="0.25">
      <c r="B27" s="142" t="s">
        <v>288</v>
      </c>
      <c r="C27" s="17">
        <v>2668.6207130000003</v>
      </c>
      <c r="D27" s="17">
        <v>2696.7066986</v>
      </c>
      <c r="E27" s="17">
        <v>2611.1684799999998</v>
      </c>
      <c r="F27" s="17">
        <v>2628.5996442000001</v>
      </c>
      <c r="G27" s="17">
        <v>2622.2413661000001</v>
      </c>
      <c r="H27" s="11"/>
      <c r="I27" s="17">
        <f t="shared" si="0"/>
        <v>28.085985599999731</v>
      </c>
      <c r="J27" s="17">
        <f t="shared" si="0"/>
        <v>-85.538218600000164</v>
      </c>
      <c r="K27" s="17">
        <f t="shared" si="0"/>
        <v>17.431164200000239</v>
      </c>
      <c r="L27" s="17">
        <f t="shared" si="0"/>
        <v>-6.3582781000000068</v>
      </c>
    </row>
    <row r="28" spans="1:12" x14ac:dyDescent="0.25">
      <c r="A28"/>
      <c r="B28" s="142" t="s">
        <v>289</v>
      </c>
      <c r="C28" s="17">
        <v>3755.9789505980002</v>
      </c>
      <c r="D28" s="17">
        <v>3727.1514709070002</v>
      </c>
      <c r="E28" s="17">
        <v>3793.0927966319996</v>
      </c>
      <c r="F28" s="17">
        <v>3751.9327260929999</v>
      </c>
      <c r="G28" s="17">
        <v>3761.9401073640001</v>
      </c>
      <c r="H28" s="11"/>
      <c r="I28" s="17">
        <f t="shared" si="0"/>
        <v>-28.827479691000008</v>
      </c>
      <c r="J28" s="17">
        <f t="shared" si="0"/>
        <v>65.941325724999388</v>
      </c>
      <c r="K28" s="17">
        <f t="shared" si="0"/>
        <v>-41.160070538999662</v>
      </c>
      <c r="L28" s="17">
        <f t="shared" si="0"/>
        <v>10.007381271000213</v>
      </c>
    </row>
    <row r="29" spans="1:12" x14ac:dyDescent="0.25">
      <c r="B29" s="142" t="s">
        <v>290</v>
      </c>
      <c r="C29" s="69">
        <v>382.08851598999996</v>
      </c>
      <c r="D29" s="69">
        <v>386.61490982000004</v>
      </c>
      <c r="E29" s="69">
        <v>393.36728469999997</v>
      </c>
      <c r="F29" s="69">
        <v>401.05262969</v>
      </c>
      <c r="G29" s="69">
        <v>406.06740301000002</v>
      </c>
      <c r="H29" s="72"/>
      <c r="I29" s="69">
        <f t="shared" si="0"/>
        <v>4.5263938300000746</v>
      </c>
      <c r="J29" s="69">
        <f t="shared" si="0"/>
        <v>6.7523748799999339</v>
      </c>
      <c r="K29" s="69">
        <f t="shared" si="0"/>
        <v>7.6853449900000328</v>
      </c>
      <c r="L29" s="69">
        <f t="shared" si="0"/>
        <v>5.0147733200000175</v>
      </c>
    </row>
    <row r="30" spans="1:12" x14ac:dyDescent="0.25">
      <c r="B30" s="536" t="s">
        <v>526</v>
      </c>
      <c r="C30" s="11">
        <v>10662.038323999999</v>
      </c>
      <c r="D30" s="11">
        <v>10587.590181</v>
      </c>
      <c r="E30" s="11">
        <v>10809.608907</v>
      </c>
      <c r="F30" s="11">
        <v>10639.104164999999</v>
      </c>
      <c r="G30" s="11">
        <v>10682.714964000001</v>
      </c>
      <c r="H30" s="537" t="s">
        <v>457</v>
      </c>
      <c r="I30" s="17">
        <f t="shared" ref="I30" si="1">D30-C30</f>
        <v>-74.448142999999618</v>
      </c>
      <c r="J30" s="17">
        <f t="shared" ref="J30" si="2">E30-D30</f>
        <v>222.01872600000024</v>
      </c>
      <c r="K30" s="17">
        <f t="shared" ref="K30" si="3">F30-E30</f>
        <v>-170.50474200000099</v>
      </c>
      <c r="L30" s="17">
        <f t="shared" ref="L30" si="4">G30-F30</f>
        <v>43.610799000001862</v>
      </c>
    </row>
    <row r="31" spans="1:12" x14ac:dyDescent="0.25">
      <c r="A31" s="367" t="s">
        <v>551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7"/>
      <c r="B34" s="147"/>
      <c r="C34" s="147" t="s">
        <v>286</v>
      </c>
      <c r="D34" s="147" t="s">
        <v>242</v>
      </c>
      <c r="E34" s="472" t="s">
        <v>241</v>
      </c>
      <c r="F34" s="472" t="s">
        <v>498</v>
      </c>
    </row>
    <row r="35" spans="1:7" x14ac:dyDescent="0.25">
      <c r="A35" s="147">
        <f t="shared" ref="A35:A46" si="5">YEAR(B35)</f>
        <v>2016</v>
      </c>
      <c r="B35" s="447">
        <v>42370</v>
      </c>
      <c r="C35" s="533">
        <v>10735.82944</v>
      </c>
      <c r="D35" s="391" t="e">
        <v>#N/A</v>
      </c>
      <c r="E35" s="484"/>
      <c r="F35" s="484">
        <v>10735.82944</v>
      </c>
      <c r="G35" s="138"/>
    </row>
    <row r="36" spans="1:7" x14ac:dyDescent="0.25">
      <c r="A36" s="147">
        <f t="shared" si="5"/>
        <v>2016</v>
      </c>
      <c r="B36" s="447">
        <v>42401</v>
      </c>
      <c r="C36" s="533">
        <v>10616.690930000001</v>
      </c>
      <c r="D36" s="391" t="e">
        <v>#N/A</v>
      </c>
      <c r="E36" s="534">
        <f t="shared" ref="E36:E45" si="6">AVERAGEIF($A$35:$A$46,A36,$F$35:$F$46)</f>
        <v>10659.967325166666</v>
      </c>
      <c r="F36" s="484">
        <v>10616.690930000001</v>
      </c>
      <c r="G36" s="138"/>
    </row>
    <row r="37" spans="1:7" x14ac:dyDescent="0.25">
      <c r="A37" s="147">
        <f t="shared" si="5"/>
        <v>2016</v>
      </c>
      <c r="B37" s="447">
        <v>42430</v>
      </c>
      <c r="C37" s="533">
        <v>9593.1623380000001</v>
      </c>
      <c r="D37" s="391" t="e">
        <v>#N/A</v>
      </c>
      <c r="E37" s="534">
        <f t="shared" si="6"/>
        <v>10659.967325166666</v>
      </c>
      <c r="F37" s="484">
        <v>9593.1623380000001</v>
      </c>
      <c r="G37" s="138"/>
    </row>
    <row r="38" spans="1:7" x14ac:dyDescent="0.25">
      <c r="A38" s="147">
        <f t="shared" si="5"/>
        <v>2016</v>
      </c>
      <c r="B38" s="447">
        <v>42461</v>
      </c>
      <c r="C38" s="533">
        <v>9347.2501539999994</v>
      </c>
      <c r="D38" s="391" t="e">
        <v>#N/A</v>
      </c>
      <c r="E38" s="534">
        <f t="shared" si="6"/>
        <v>10659.967325166666</v>
      </c>
      <c r="F38" s="484">
        <v>9347.2501539999994</v>
      </c>
      <c r="G38" s="138"/>
    </row>
    <row r="39" spans="1:7" x14ac:dyDescent="0.25">
      <c r="A39" s="147">
        <f t="shared" si="5"/>
        <v>2016</v>
      </c>
      <c r="B39" s="447">
        <v>42491</v>
      </c>
      <c r="C39" s="533">
        <v>9551.1917690000009</v>
      </c>
      <c r="D39" s="391" t="e">
        <v>#N/A</v>
      </c>
      <c r="E39" s="534">
        <f t="shared" si="6"/>
        <v>10659.967325166666</v>
      </c>
      <c r="F39" s="484">
        <v>9551.1917690000009</v>
      </c>
      <c r="G39" s="138"/>
    </row>
    <row r="40" spans="1:7" x14ac:dyDescent="0.25">
      <c r="A40" s="147">
        <f t="shared" si="5"/>
        <v>2016</v>
      </c>
      <c r="B40" s="447">
        <v>42522</v>
      </c>
      <c r="C40" s="533">
        <v>11387.90897</v>
      </c>
      <c r="D40" s="391" t="e">
        <v>#N/A</v>
      </c>
      <c r="E40" s="534">
        <f t="shared" si="6"/>
        <v>10659.967325166666</v>
      </c>
      <c r="F40" s="484">
        <v>11387.90897</v>
      </c>
      <c r="G40" s="138"/>
    </row>
    <row r="41" spans="1:7" x14ac:dyDescent="0.25">
      <c r="A41" s="147">
        <f t="shared" si="5"/>
        <v>2016</v>
      </c>
      <c r="B41" s="447">
        <v>42552</v>
      </c>
      <c r="C41" s="533">
        <v>12410.94657</v>
      </c>
      <c r="D41" s="391" t="e">
        <v>#N/A</v>
      </c>
      <c r="E41" s="534">
        <f t="shared" si="6"/>
        <v>10659.967325166666</v>
      </c>
      <c r="F41" s="484">
        <v>12410.94657</v>
      </c>
      <c r="G41" s="138"/>
    </row>
    <row r="42" spans="1:7" x14ac:dyDescent="0.25">
      <c r="A42" s="147">
        <f t="shared" si="5"/>
        <v>2016</v>
      </c>
      <c r="B42" s="447">
        <v>42583</v>
      </c>
      <c r="C42" s="533">
        <v>12705.331759999999</v>
      </c>
      <c r="D42" s="391" t="e">
        <v>#N/A</v>
      </c>
      <c r="E42" s="534">
        <f t="shared" si="6"/>
        <v>10659.967325166666</v>
      </c>
      <c r="F42" s="484">
        <v>12705.331759999999</v>
      </c>
      <c r="G42" s="138"/>
    </row>
    <row r="43" spans="1:7" x14ac:dyDescent="0.25">
      <c r="A43" s="147">
        <f t="shared" si="5"/>
        <v>2016</v>
      </c>
      <c r="B43" s="447">
        <v>42614</v>
      </c>
      <c r="C43" s="533">
        <v>11613.767389999999</v>
      </c>
      <c r="D43" s="391" t="e">
        <v>#N/A</v>
      </c>
      <c r="E43" s="534">
        <f t="shared" si="6"/>
        <v>10659.967325166666</v>
      </c>
      <c r="F43" s="484">
        <v>11613.767389999999</v>
      </c>
      <c r="G43" s="138"/>
    </row>
    <row r="44" spans="1:7" x14ac:dyDescent="0.25">
      <c r="A44" s="147">
        <f t="shared" si="5"/>
        <v>2016</v>
      </c>
      <c r="B44" s="447">
        <v>42644</v>
      </c>
      <c r="C44" s="533">
        <v>9936.4685769999996</v>
      </c>
      <c r="D44" s="391" t="e">
        <v>#N/A</v>
      </c>
      <c r="E44" s="534">
        <f t="shared" si="6"/>
        <v>10659.967325166666</v>
      </c>
      <c r="F44" s="484">
        <v>9936.4685769999996</v>
      </c>
      <c r="G44" s="138"/>
    </row>
    <row r="45" spans="1:7" x14ac:dyDescent="0.25">
      <c r="A45" s="147">
        <f t="shared" si="5"/>
        <v>2016</v>
      </c>
      <c r="B45" s="447">
        <v>42675</v>
      </c>
      <c r="C45" s="533">
        <v>9619.5098940000007</v>
      </c>
      <c r="D45" s="391" t="e">
        <v>#N/A</v>
      </c>
      <c r="E45" s="534">
        <f t="shared" si="6"/>
        <v>10659.967325166666</v>
      </c>
      <c r="F45" s="484">
        <v>9619.5098940000007</v>
      </c>
      <c r="G45" s="138"/>
    </row>
    <row r="46" spans="1:7" x14ac:dyDescent="0.25">
      <c r="A46" s="147">
        <f t="shared" si="5"/>
        <v>2016</v>
      </c>
      <c r="B46" s="447">
        <v>42705</v>
      </c>
      <c r="C46" s="533">
        <v>10401.55011</v>
      </c>
      <c r="D46" s="391" t="e">
        <v>#N/A</v>
      </c>
      <c r="E46" s="484"/>
      <c r="F46" s="484">
        <v>10401.55011</v>
      </c>
      <c r="G46" s="138"/>
    </row>
    <row r="47" spans="1:7" x14ac:dyDescent="0.25">
      <c r="A47" s="147">
        <f t="shared" ref="A47:A94" si="7">YEAR(B47)</f>
        <v>2017</v>
      </c>
      <c r="B47" s="447">
        <v>42736</v>
      </c>
      <c r="C47" s="533">
        <v>10653.87563</v>
      </c>
      <c r="D47" s="391" t="e">
        <v>#N/A</v>
      </c>
      <c r="E47" s="484"/>
      <c r="F47" s="484">
        <v>10653.87563</v>
      </c>
      <c r="G47" s="138"/>
    </row>
    <row r="48" spans="1:7" x14ac:dyDescent="0.25">
      <c r="A48" s="147">
        <f t="shared" si="7"/>
        <v>2017</v>
      </c>
      <c r="B48" s="447">
        <v>42767</v>
      </c>
      <c r="C48" s="533">
        <v>10238.19623</v>
      </c>
      <c r="D48" s="391" t="e">
        <v>#N/A</v>
      </c>
      <c r="E48" s="484">
        <f t="shared" ref="E48:E57" si="8">AVERAGEIF($A$47:$A$108,A48,$F$47:$F$108)</f>
        <v>10583.138880416665</v>
      </c>
      <c r="F48" s="484">
        <v>10238.19623</v>
      </c>
      <c r="G48" s="138"/>
    </row>
    <row r="49" spans="1:7" x14ac:dyDescent="0.25">
      <c r="A49" s="147">
        <f t="shared" si="7"/>
        <v>2017</v>
      </c>
      <c r="B49" s="447">
        <v>42795</v>
      </c>
      <c r="C49" s="533">
        <v>9776.9945020000014</v>
      </c>
      <c r="D49" s="391" t="e">
        <v>#N/A</v>
      </c>
      <c r="E49" s="484">
        <f t="shared" si="8"/>
        <v>10583.138880416665</v>
      </c>
      <c r="F49" s="484">
        <v>9776.9945020000014</v>
      </c>
      <c r="G49" s="138"/>
    </row>
    <row r="50" spans="1:7" x14ac:dyDescent="0.25">
      <c r="A50" s="147">
        <f t="shared" si="7"/>
        <v>2017</v>
      </c>
      <c r="B50" s="447">
        <v>42826</v>
      </c>
      <c r="C50" s="533">
        <v>9466.2947919999988</v>
      </c>
      <c r="D50" s="391" t="e">
        <v>#N/A</v>
      </c>
      <c r="E50" s="484">
        <f t="shared" si="8"/>
        <v>10583.138880416665</v>
      </c>
      <c r="F50" s="484">
        <v>9466.2947919999988</v>
      </c>
      <c r="G50" s="138"/>
    </row>
    <row r="51" spans="1:7" x14ac:dyDescent="0.25">
      <c r="A51" s="147">
        <f t="shared" si="7"/>
        <v>2017</v>
      </c>
      <c r="B51" s="447">
        <v>42856</v>
      </c>
      <c r="C51" s="533">
        <v>9785.435254</v>
      </c>
      <c r="D51" s="391" t="e">
        <v>#N/A</v>
      </c>
      <c r="E51" s="484">
        <f t="shared" si="8"/>
        <v>10583.138880416665</v>
      </c>
      <c r="F51" s="484">
        <v>9785.435254</v>
      </c>
      <c r="G51" s="138"/>
    </row>
    <row r="52" spans="1:7" x14ac:dyDescent="0.25">
      <c r="A52" s="147">
        <f t="shared" si="7"/>
        <v>2017</v>
      </c>
      <c r="B52" s="447">
        <v>42887</v>
      </c>
      <c r="C52" s="533">
        <v>11351.659229999999</v>
      </c>
      <c r="D52" s="391" t="e">
        <v>#N/A</v>
      </c>
      <c r="E52" s="484">
        <f t="shared" si="8"/>
        <v>10583.138880416665</v>
      </c>
      <c r="F52" s="484">
        <v>11351.659229999999</v>
      </c>
      <c r="G52" s="138"/>
    </row>
    <row r="53" spans="1:7" x14ac:dyDescent="0.25">
      <c r="A53" s="147">
        <f t="shared" si="7"/>
        <v>2017</v>
      </c>
      <c r="B53" s="447">
        <v>42917</v>
      </c>
      <c r="C53" s="533">
        <v>12270.18161</v>
      </c>
      <c r="D53" s="391" t="e">
        <v>#N/A</v>
      </c>
      <c r="E53" s="484">
        <f t="shared" si="8"/>
        <v>10583.138880416665</v>
      </c>
      <c r="F53" s="484">
        <v>12270.18161</v>
      </c>
      <c r="G53" s="138"/>
    </row>
    <row r="54" spans="1:7" x14ac:dyDescent="0.25">
      <c r="A54" s="147">
        <f t="shared" si="7"/>
        <v>2017</v>
      </c>
      <c r="B54" s="447">
        <v>42948</v>
      </c>
      <c r="C54" s="533">
        <v>12026.465099999999</v>
      </c>
      <c r="D54" s="391" t="e">
        <v>#N/A</v>
      </c>
      <c r="E54" s="484">
        <f t="shared" si="8"/>
        <v>10583.138880416665</v>
      </c>
      <c r="F54" s="484">
        <v>12026.465099999999</v>
      </c>
      <c r="G54" s="138"/>
    </row>
    <row r="55" spans="1:7" x14ac:dyDescent="0.25">
      <c r="A55" s="147">
        <f t="shared" si="7"/>
        <v>2017</v>
      </c>
      <c r="B55" s="447">
        <v>42979</v>
      </c>
      <c r="C55" s="533">
        <v>11097.96204</v>
      </c>
      <c r="D55" s="391" t="e">
        <v>#N/A</v>
      </c>
      <c r="E55" s="484">
        <f t="shared" si="8"/>
        <v>10583.138880416665</v>
      </c>
      <c r="F55" s="484">
        <v>11097.96204</v>
      </c>
      <c r="G55" s="138"/>
    </row>
    <row r="56" spans="1:7" x14ac:dyDescent="0.25">
      <c r="A56" s="147">
        <f t="shared" si="7"/>
        <v>2017</v>
      </c>
      <c r="B56" s="447">
        <v>43009</v>
      </c>
      <c r="C56" s="533">
        <v>10028.777619999999</v>
      </c>
      <c r="D56" s="391" t="e">
        <v>#N/A</v>
      </c>
      <c r="E56" s="484">
        <f t="shared" si="8"/>
        <v>10583.138880416665</v>
      </c>
      <c r="F56" s="484">
        <v>10028.777619999999</v>
      </c>
      <c r="G56" s="138"/>
    </row>
    <row r="57" spans="1:7" x14ac:dyDescent="0.25">
      <c r="A57" s="147">
        <f t="shared" si="7"/>
        <v>2017</v>
      </c>
      <c r="B57" s="447">
        <v>43040</v>
      </c>
      <c r="C57" s="533">
        <v>9826.7426269999996</v>
      </c>
      <c r="D57" s="391" t="e">
        <v>#N/A</v>
      </c>
      <c r="E57" s="484">
        <f t="shared" si="8"/>
        <v>10583.138880416665</v>
      </c>
      <c r="F57" s="484">
        <v>9826.7426269999996</v>
      </c>
      <c r="G57" s="138"/>
    </row>
    <row r="58" spans="1:7" x14ac:dyDescent="0.25">
      <c r="A58" s="147">
        <f t="shared" si="7"/>
        <v>2017</v>
      </c>
      <c r="B58" s="447">
        <v>43070</v>
      </c>
      <c r="C58" s="533">
        <v>10475.08193</v>
      </c>
      <c r="D58" s="391" t="e">
        <v>#N/A</v>
      </c>
      <c r="E58" s="484"/>
      <c r="F58" s="484">
        <v>10475.08193</v>
      </c>
      <c r="G58" s="138"/>
    </row>
    <row r="59" spans="1:7" x14ac:dyDescent="0.25">
      <c r="A59" s="147">
        <f t="shared" si="7"/>
        <v>2018</v>
      </c>
      <c r="B59" s="447">
        <v>43101</v>
      </c>
      <c r="C59" s="533">
        <v>11383.110885</v>
      </c>
      <c r="D59" s="391" t="e">
        <v>#N/A</v>
      </c>
      <c r="E59" s="484"/>
      <c r="F59" s="484">
        <v>11383.110885</v>
      </c>
      <c r="G59" s="138"/>
    </row>
    <row r="60" spans="1:7" x14ac:dyDescent="0.25">
      <c r="A60" s="147">
        <f t="shared" si="7"/>
        <v>2018</v>
      </c>
      <c r="B60" s="447">
        <v>43132</v>
      </c>
      <c r="C60" s="533">
        <v>10683.189733000001</v>
      </c>
      <c r="D60" s="391" t="e">
        <v>#N/A</v>
      </c>
      <c r="E60" s="484">
        <f t="shared" ref="E60:E69" si="9">AVERAGEIF($A$47:$A$108,A60,$F$47:$F$108)</f>
        <v>10806.303691416668</v>
      </c>
      <c r="F60" s="484">
        <v>10683.189733000001</v>
      </c>
      <c r="G60" s="138"/>
    </row>
    <row r="61" spans="1:7" x14ac:dyDescent="0.25">
      <c r="A61" s="147">
        <f t="shared" si="7"/>
        <v>2018</v>
      </c>
      <c r="B61" s="447">
        <v>43160</v>
      </c>
      <c r="C61" s="533">
        <v>9801.0686030999987</v>
      </c>
      <c r="D61" s="391" t="e">
        <v>#N/A</v>
      </c>
      <c r="E61" s="484">
        <f t="shared" si="9"/>
        <v>10806.303691416668</v>
      </c>
      <c r="F61" s="484">
        <v>9801.0686030999987</v>
      </c>
      <c r="G61" s="138"/>
    </row>
    <row r="62" spans="1:7" x14ac:dyDescent="0.25">
      <c r="A62" s="147">
        <f t="shared" si="7"/>
        <v>2018</v>
      </c>
      <c r="B62" s="447">
        <v>43191</v>
      </c>
      <c r="C62" s="533">
        <v>9505.2135249000003</v>
      </c>
      <c r="D62" s="391" t="e">
        <v>#N/A</v>
      </c>
      <c r="E62" s="484">
        <f t="shared" si="9"/>
        <v>10806.303691416668</v>
      </c>
      <c r="F62" s="484">
        <v>9505.2135249000003</v>
      </c>
      <c r="G62" s="138"/>
    </row>
    <row r="63" spans="1:7" x14ac:dyDescent="0.25">
      <c r="A63" s="147">
        <f t="shared" si="7"/>
        <v>2018</v>
      </c>
      <c r="B63" s="447">
        <v>43221</v>
      </c>
      <c r="C63" s="533">
        <v>9991.2352502000012</v>
      </c>
      <c r="D63" s="391" t="e">
        <v>#N/A</v>
      </c>
      <c r="E63" s="484">
        <f t="shared" si="9"/>
        <v>10806.303691416668</v>
      </c>
      <c r="F63" s="484">
        <v>9991.2352502000012</v>
      </c>
      <c r="G63" s="138"/>
    </row>
    <row r="64" spans="1:7" x14ac:dyDescent="0.25">
      <c r="A64" s="147">
        <f t="shared" si="7"/>
        <v>2018</v>
      </c>
      <c r="B64" s="447">
        <v>43252</v>
      </c>
      <c r="C64" s="533">
        <v>11505.767214000001</v>
      </c>
      <c r="D64" s="391" t="e">
        <v>#N/A</v>
      </c>
      <c r="E64" s="484">
        <f t="shared" si="9"/>
        <v>10806.303691416668</v>
      </c>
      <c r="F64" s="484">
        <v>11505.767214000001</v>
      </c>
      <c r="G64" s="138"/>
    </row>
    <row r="65" spans="1:7" x14ac:dyDescent="0.25">
      <c r="A65" s="147">
        <f t="shared" si="7"/>
        <v>2018</v>
      </c>
      <c r="B65" s="447">
        <v>43282</v>
      </c>
      <c r="C65" s="533">
        <v>12331.911184999999</v>
      </c>
      <c r="D65" s="391" t="e">
        <v>#N/A</v>
      </c>
      <c r="E65" s="484">
        <f t="shared" si="9"/>
        <v>10806.303691416668</v>
      </c>
      <c r="F65" s="484">
        <v>12331.911184999999</v>
      </c>
      <c r="G65" s="138"/>
    </row>
    <row r="66" spans="1:7" x14ac:dyDescent="0.25">
      <c r="A66" s="147">
        <f t="shared" si="7"/>
        <v>2018</v>
      </c>
      <c r="B66" s="447">
        <v>43313</v>
      </c>
      <c r="C66" s="533">
        <v>12599.276044</v>
      </c>
      <c r="D66" s="391" t="e">
        <v>#N/A</v>
      </c>
      <c r="E66" s="484">
        <f t="shared" si="9"/>
        <v>10806.303691416668</v>
      </c>
      <c r="F66" s="484">
        <v>12599.276044</v>
      </c>
      <c r="G66" s="138"/>
    </row>
    <row r="67" spans="1:7" x14ac:dyDescent="0.25">
      <c r="A67" s="147">
        <f t="shared" si="7"/>
        <v>2018</v>
      </c>
      <c r="B67" s="447">
        <v>43344</v>
      </c>
      <c r="C67" s="533">
        <v>11458.027461</v>
      </c>
      <c r="D67" s="391" t="e">
        <v>#N/A</v>
      </c>
      <c r="E67" s="484">
        <f t="shared" si="9"/>
        <v>10806.303691416668</v>
      </c>
      <c r="F67" s="484">
        <v>11458.027461</v>
      </c>
      <c r="G67" s="138"/>
    </row>
    <row r="68" spans="1:7" x14ac:dyDescent="0.25">
      <c r="A68" s="147">
        <f t="shared" si="7"/>
        <v>2018</v>
      </c>
      <c r="B68" s="447">
        <v>43374</v>
      </c>
      <c r="C68" s="533">
        <v>10187.306479999999</v>
      </c>
      <c r="D68" s="391" t="e">
        <v>#N/A</v>
      </c>
      <c r="E68" s="484">
        <f t="shared" si="9"/>
        <v>10806.303691416668</v>
      </c>
      <c r="F68" s="484">
        <v>10187.306479999999</v>
      </c>
      <c r="G68" s="138"/>
    </row>
    <row r="69" spans="1:7" x14ac:dyDescent="0.25">
      <c r="A69" s="147">
        <f t="shared" si="7"/>
        <v>2018</v>
      </c>
      <c r="B69" s="447">
        <v>43405</v>
      </c>
      <c r="C69" s="533">
        <v>9919.1446828000007</v>
      </c>
      <c r="D69" s="391" t="e">
        <v>#N/A</v>
      </c>
      <c r="E69" s="484">
        <f t="shared" si="9"/>
        <v>10806.303691416668</v>
      </c>
      <c r="F69" s="484">
        <v>9919.1446828000007</v>
      </c>
      <c r="G69" s="138"/>
    </row>
    <row r="70" spans="1:7" x14ac:dyDescent="0.25">
      <c r="A70" s="147">
        <f t="shared" si="7"/>
        <v>2018</v>
      </c>
      <c r="B70" s="447">
        <v>43435</v>
      </c>
      <c r="C70" s="533">
        <v>10310.393233999999</v>
      </c>
      <c r="D70" s="391" t="e">
        <v>#N/A</v>
      </c>
      <c r="E70" s="484"/>
      <c r="F70" s="484">
        <v>10310.393233999999</v>
      </c>
      <c r="G70" s="138"/>
    </row>
    <row r="71" spans="1:7" x14ac:dyDescent="0.25">
      <c r="A71" s="147">
        <f t="shared" si="7"/>
        <v>2019</v>
      </c>
      <c r="B71" s="447">
        <v>43466</v>
      </c>
      <c r="C71" s="533">
        <v>10835.727591999999</v>
      </c>
      <c r="D71" s="391" t="e">
        <v>#N/A</v>
      </c>
      <c r="E71" s="484"/>
      <c r="F71" s="484">
        <v>10835.727591999999</v>
      </c>
      <c r="G71" s="138"/>
    </row>
    <row r="72" spans="1:7" x14ac:dyDescent="0.25">
      <c r="A72" s="147">
        <f t="shared" si="7"/>
        <v>2019</v>
      </c>
      <c r="B72" s="447">
        <v>43497</v>
      </c>
      <c r="C72" s="533">
        <v>10720.363583999999</v>
      </c>
      <c r="D72" s="391" t="e">
        <v>#N/A</v>
      </c>
      <c r="E72" s="484">
        <f t="shared" ref="E72:E81" si="10">AVERAGEIF($A$47:$A$108,A72,$F$47:$F$108)</f>
        <v>10636.811666166668</v>
      </c>
      <c r="F72" s="484">
        <v>10720.363583999999</v>
      </c>
      <c r="G72" s="138"/>
    </row>
    <row r="73" spans="1:7" x14ac:dyDescent="0.25">
      <c r="A73" s="147">
        <f t="shared" si="7"/>
        <v>2019</v>
      </c>
      <c r="B73" s="447">
        <v>43525</v>
      </c>
      <c r="C73" s="533">
        <v>9927.7668180000001</v>
      </c>
      <c r="D73" s="391">
        <v>9927.7668180000001</v>
      </c>
      <c r="E73" s="484">
        <f t="shared" si="10"/>
        <v>10636.811666166668</v>
      </c>
      <c r="F73" s="484">
        <v>9927.7668180000001</v>
      </c>
      <c r="G73" s="138"/>
    </row>
    <row r="74" spans="1:7" x14ac:dyDescent="0.25">
      <c r="A74" s="147">
        <f t="shared" si="7"/>
        <v>2019</v>
      </c>
      <c r="B74" s="447">
        <v>43556</v>
      </c>
      <c r="C74" s="533" t="e">
        <v>#N/A</v>
      </c>
      <c r="D74" s="391">
        <v>9429.9120000000003</v>
      </c>
      <c r="E74" s="484">
        <f t="shared" si="10"/>
        <v>10636.811666166668</v>
      </c>
      <c r="F74" s="484">
        <v>9429.9120000000003</v>
      </c>
      <c r="G74" s="138"/>
    </row>
    <row r="75" spans="1:7" x14ac:dyDescent="0.25">
      <c r="A75" s="147">
        <f t="shared" si="7"/>
        <v>2019</v>
      </c>
      <c r="B75" s="447">
        <v>43586</v>
      </c>
      <c r="C75" s="533" t="e">
        <v>#N/A</v>
      </c>
      <c r="D75" s="391">
        <v>9738.262999999999</v>
      </c>
      <c r="E75" s="484">
        <f t="shared" si="10"/>
        <v>10636.811666166668</v>
      </c>
      <c r="F75" s="484">
        <v>9738.262999999999</v>
      </c>
      <c r="G75" s="138"/>
    </row>
    <row r="76" spans="1:7" x14ac:dyDescent="0.25">
      <c r="A76" s="147">
        <f t="shared" si="7"/>
        <v>2019</v>
      </c>
      <c r="B76" s="447">
        <v>43617</v>
      </c>
      <c r="C76" s="533" t="e">
        <v>#N/A</v>
      </c>
      <c r="D76" s="391">
        <v>11203.12</v>
      </c>
      <c r="E76" s="484">
        <f t="shared" si="10"/>
        <v>10636.811666166668</v>
      </c>
      <c r="F76" s="484">
        <v>11203.12</v>
      </c>
      <c r="G76" s="138"/>
    </row>
    <row r="77" spans="1:7" x14ac:dyDescent="0.25">
      <c r="A77" s="147">
        <f t="shared" si="7"/>
        <v>2019</v>
      </c>
      <c r="B77" s="447">
        <v>43647</v>
      </c>
      <c r="C77" s="533" t="e">
        <v>#N/A</v>
      </c>
      <c r="D77" s="391">
        <v>12154.16</v>
      </c>
      <c r="E77" s="484">
        <f t="shared" si="10"/>
        <v>10636.811666166668</v>
      </c>
      <c r="F77" s="484">
        <v>12154.16</v>
      </c>
      <c r="G77" s="138"/>
    </row>
    <row r="78" spans="1:7" x14ac:dyDescent="0.25">
      <c r="A78" s="147">
        <f t="shared" si="7"/>
        <v>2019</v>
      </c>
      <c r="B78" s="447">
        <v>43678</v>
      </c>
      <c r="C78" s="533" t="e">
        <v>#N/A</v>
      </c>
      <c r="D78" s="391">
        <v>12379.92</v>
      </c>
      <c r="E78" s="484">
        <f t="shared" si="10"/>
        <v>10636.811666166668</v>
      </c>
      <c r="F78" s="484">
        <v>12379.92</v>
      </c>
      <c r="G78" s="138"/>
    </row>
    <row r="79" spans="1:7" x14ac:dyDescent="0.25">
      <c r="A79" s="147">
        <f t="shared" si="7"/>
        <v>2019</v>
      </c>
      <c r="B79" s="447">
        <v>43709</v>
      </c>
      <c r="C79" s="533" t="e">
        <v>#N/A</v>
      </c>
      <c r="D79" s="391">
        <v>11086.14</v>
      </c>
      <c r="E79" s="484">
        <f t="shared" si="10"/>
        <v>10636.811666166668</v>
      </c>
      <c r="F79" s="484">
        <v>11086.14</v>
      </c>
      <c r="G79" s="138"/>
    </row>
    <row r="80" spans="1:7" x14ac:dyDescent="0.25">
      <c r="A80" s="147">
        <f t="shared" si="7"/>
        <v>2019</v>
      </c>
      <c r="B80" s="447">
        <v>43739</v>
      </c>
      <c r="C80" s="533" t="e">
        <v>#N/A</v>
      </c>
      <c r="D80" s="391">
        <v>10090.490000000002</v>
      </c>
      <c r="E80" s="484">
        <f t="shared" si="10"/>
        <v>10636.811666166668</v>
      </c>
      <c r="F80" s="484">
        <v>10090.490000000002</v>
      </c>
      <c r="G80" s="138"/>
    </row>
    <row r="81" spans="1:7" x14ac:dyDescent="0.25">
      <c r="A81" s="147">
        <f t="shared" si="7"/>
        <v>2019</v>
      </c>
      <c r="B81" s="447">
        <v>43770</v>
      </c>
      <c r="C81" s="533" t="e">
        <v>#N/A</v>
      </c>
      <c r="D81" s="391">
        <v>9740.6570000000011</v>
      </c>
      <c r="E81" s="484">
        <f t="shared" si="10"/>
        <v>10636.811666166668</v>
      </c>
      <c r="F81" s="484">
        <v>9740.6570000000011</v>
      </c>
      <c r="G81" s="138"/>
    </row>
    <row r="82" spans="1:7" x14ac:dyDescent="0.25">
      <c r="A82" s="147">
        <f t="shared" si="7"/>
        <v>2019</v>
      </c>
      <c r="B82" s="447">
        <v>43800</v>
      </c>
      <c r="C82" s="533" t="e">
        <v>#N/A</v>
      </c>
      <c r="D82" s="391">
        <v>10335.219999999999</v>
      </c>
      <c r="E82" s="484"/>
      <c r="F82" s="484">
        <v>10335.219999999999</v>
      </c>
      <c r="G82" s="138"/>
    </row>
    <row r="83" spans="1:7" x14ac:dyDescent="0.25">
      <c r="A83" s="147">
        <f t="shared" si="7"/>
        <v>2020</v>
      </c>
      <c r="B83" s="447">
        <v>43831</v>
      </c>
      <c r="C83" s="533" t="e">
        <v>#N/A</v>
      </c>
      <c r="D83" s="391">
        <v>10959.26</v>
      </c>
      <c r="E83" s="484"/>
      <c r="F83" s="484">
        <v>10959.26</v>
      </c>
      <c r="G83" s="138"/>
    </row>
    <row r="84" spans="1:7" x14ac:dyDescent="0.25">
      <c r="A84" s="147">
        <f t="shared" si="7"/>
        <v>2020</v>
      </c>
      <c r="B84" s="447">
        <v>43862</v>
      </c>
      <c r="C84" s="533" t="e">
        <v>#N/A</v>
      </c>
      <c r="D84" s="391">
        <v>10789.57</v>
      </c>
      <c r="E84" s="484">
        <f t="shared" ref="E84:E93" si="11">AVERAGEIF($A$47:$A$108,A84,$F$47:$F$108)</f>
        <v>10680.241833333332</v>
      </c>
      <c r="F84" s="484">
        <v>10789.57</v>
      </c>
      <c r="G84" s="138"/>
    </row>
    <row r="85" spans="1:7" x14ac:dyDescent="0.25">
      <c r="A85" s="147">
        <f t="shared" si="7"/>
        <v>2020</v>
      </c>
      <c r="B85" s="447">
        <v>43891</v>
      </c>
      <c r="C85" s="533" t="e">
        <v>#N/A</v>
      </c>
      <c r="D85" s="391">
        <v>9906.61</v>
      </c>
      <c r="E85" s="484">
        <f t="shared" si="11"/>
        <v>10680.241833333332</v>
      </c>
      <c r="F85" s="484">
        <v>9906.61</v>
      </c>
      <c r="G85" s="138"/>
    </row>
    <row r="86" spans="1:7" x14ac:dyDescent="0.25">
      <c r="A86" s="147">
        <f t="shared" si="7"/>
        <v>2020</v>
      </c>
      <c r="B86" s="447">
        <v>43922</v>
      </c>
      <c r="C86" s="533" t="e">
        <v>#N/A</v>
      </c>
      <c r="D86" s="391">
        <v>9430.360999999999</v>
      </c>
      <c r="E86" s="484">
        <f t="shared" si="11"/>
        <v>10680.241833333332</v>
      </c>
      <c r="F86" s="484">
        <v>9430.360999999999</v>
      </c>
      <c r="G86" s="138"/>
    </row>
    <row r="87" spans="1:7" x14ac:dyDescent="0.25">
      <c r="A87" s="147">
        <f t="shared" si="7"/>
        <v>2020</v>
      </c>
      <c r="B87" s="447">
        <v>43952</v>
      </c>
      <c r="C87" s="533" t="e">
        <v>#N/A</v>
      </c>
      <c r="D87" s="391">
        <v>9797.3870000000006</v>
      </c>
      <c r="E87" s="484">
        <f t="shared" si="11"/>
        <v>10680.241833333332</v>
      </c>
      <c r="F87" s="484">
        <v>9797.3870000000006</v>
      </c>
      <c r="G87" s="138"/>
    </row>
    <row r="88" spans="1:7" x14ac:dyDescent="0.25">
      <c r="A88" s="147">
        <f t="shared" si="7"/>
        <v>2020</v>
      </c>
      <c r="B88" s="447">
        <v>43983</v>
      </c>
      <c r="C88" s="533" t="e">
        <v>#N/A</v>
      </c>
      <c r="D88" s="391">
        <v>11287.24</v>
      </c>
      <c r="E88" s="484">
        <f t="shared" si="11"/>
        <v>10680.241833333332</v>
      </c>
      <c r="F88" s="484">
        <v>11287.24</v>
      </c>
      <c r="G88" s="138"/>
    </row>
    <row r="89" spans="1:7" x14ac:dyDescent="0.25">
      <c r="A89" s="147">
        <f t="shared" si="7"/>
        <v>2020</v>
      </c>
      <c r="B89" s="447">
        <v>44013</v>
      </c>
      <c r="C89" s="533" t="e">
        <v>#N/A</v>
      </c>
      <c r="D89" s="391">
        <v>12216.039999999999</v>
      </c>
      <c r="E89" s="484">
        <f t="shared" si="11"/>
        <v>10680.241833333332</v>
      </c>
      <c r="F89" s="484">
        <v>12216.039999999999</v>
      </c>
      <c r="G89" s="138"/>
    </row>
    <row r="90" spans="1:7" x14ac:dyDescent="0.25">
      <c r="A90" s="147">
        <f t="shared" si="7"/>
        <v>2020</v>
      </c>
      <c r="B90" s="447">
        <v>44044</v>
      </c>
      <c r="C90" s="533" t="e">
        <v>#N/A</v>
      </c>
      <c r="D90" s="391">
        <v>12423.04</v>
      </c>
      <c r="E90" s="484">
        <f t="shared" si="11"/>
        <v>10680.241833333332</v>
      </c>
      <c r="F90" s="484">
        <v>12423.04</v>
      </c>
      <c r="G90" s="138"/>
    </row>
    <row r="91" spans="1:7" x14ac:dyDescent="0.25">
      <c r="A91" s="147">
        <f t="shared" si="7"/>
        <v>2020</v>
      </c>
      <c r="B91" s="447">
        <v>44075</v>
      </c>
      <c r="C91" s="533" t="e">
        <v>#N/A</v>
      </c>
      <c r="D91" s="391">
        <v>11120.23</v>
      </c>
      <c r="E91" s="484">
        <f t="shared" si="11"/>
        <v>10680.241833333332</v>
      </c>
      <c r="F91" s="484">
        <v>11120.23</v>
      </c>
      <c r="G91" s="138"/>
    </row>
    <row r="92" spans="1:7" x14ac:dyDescent="0.25">
      <c r="A92" s="147">
        <f t="shared" si="7"/>
        <v>2020</v>
      </c>
      <c r="B92" s="447">
        <v>44105</v>
      </c>
      <c r="C92" s="533" t="e">
        <v>#N/A</v>
      </c>
      <c r="D92" s="391">
        <v>10116.07</v>
      </c>
      <c r="E92" s="484">
        <f t="shared" si="11"/>
        <v>10680.241833333332</v>
      </c>
      <c r="F92" s="484">
        <v>10116.07</v>
      </c>
      <c r="G92" s="138"/>
    </row>
    <row r="93" spans="1:7" x14ac:dyDescent="0.25">
      <c r="A93" s="147">
        <f t="shared" si="7"/>
        <v>2020</v>
      </c>
      <c r="B93" s="447">
        <v>44136</v>
      </c>
      <c r="C93" s="533" t="e">
        <v>#N/A</v>
      </c>
      <c r="D93" s="391">
        <v>9759.3140000000003</v>
      </c>
      <c r="E93" s="484">
        <f t="shared" si="11"/>
        <v>10680.241833333332</v>
      </c>
      <c r="F93" s="484">
        <v>9759.3140000000003</v>
      </c>
      <c r="G93" s="138"/>
    </row>
    <row r="94" spans="1:7" x14ac:dyDescent="0.25">
      <c r="A94" s="147">
        <f t="shared" si="7"/>
        <v>2020</v>
      </c>
      <c r="B94" s="447">
        <v>44166</v>
      </c>
      <c r="C94" s="533" t="e">
        <v>#N/A</v>
      </c>
      <c r="D94" s="391">
        <v>10357.780000000001</v>
      </c>
      <c r="E94" s="484"/>
      <c r="F94" s="484">
        <v>10357.780000000001</v>
      </c>
      <c r="G94" s="138"/>
    </row>
    <row r="95" spans="1:7" x14ac:dyDescent="0.25">
      <c r="A95" s="147"/>
      <c r="B95" s="447"/>
      <c r="C95" s="147"/>
      <c r="D95" s="449"/>
      <c r="E95" s="147"/>
      <c r="F95" s="449"/>
      <c r="G95" s="138"/>
    </row>
    <row r="96" spans="1:7" x14ac:dyDescent="0.25">
      <c r="A96" s="147"/>
      <c r="B96" s="447"/>
      <c r="C96" s="147"/>
      <c r="D96" s="449"/>
      <c r="E96" s="147"/>
      <c r="F96" s="449"/>
      <c r="G96" s="138"/>
    </row>
    <row r="97" spans="1:7" x14ac:dyDescent="0.25">
      <c r="A97" s="147"/>
      <c r="B97" s="447"/>
      <c r="C97" s="147"/>
      <c r="D97" s="449"/>
      <c r="E97" s="147"/>
      <c r="F97" s="449"/>
      <c r="G97" s="138"/>
    </row>
    <row r="98" spans="1:7" x14ac:dyDescent="0.25">
      <c r="A98" s="147"/>
      <c r="B98" s="447"/>
      <c r="C98" s="147"/>
      <c r="D98" s="449"/>
      <c r="E98" s="147"/>
      <c r="F98" s="449"/>
      <c r="G98" s="138"/>
    </row>
    <row r="99" spans="1:7" x14ac:dyDescent="0.25">
      <c r="A99" s="75"/>
      <c r="B99" s="75" t="s">
        <v>0</v>
      </c>
      <c r="C99" s="147"/>
      <c r="D99" s="449"/>
      <c r="E99" s="147"/>
      <c r="F99" s="449"/>
      <c r="G99" s="138"/>
    </row>
    <row r="100" spans="1:7" x14ac:dyDescent="0.25">
      <c r="A100" s="30">
        <v>2.5</v>
      </c>
      <c r="B100" s="29">
        <v>-0.3</v>
      </c>
      <c r="C100" s="147"/>
      <c r="D100" s="449"/>
      <c r="E100" s="147"/>
      <c r="F100" s="449"/>
      <c r="G100" s="138"/>
    </row>
    <row r="101" spans="1:7" x14ac:dyDescent="0.25">
      <c r="A101" s="30">
        <v>2.5</v>
      </c>
      <c r="B101" s="29">
        <v>0.3</v>
      </c>
      <c r="C101" s="147"/>
      <c r="D101" s="449"/>
      <c r="E101" s="147"/>
      <c r="F101" s="449"/>
      <c r="G101" s="138"/>
    </row>
    <row r="102" spans="1:7" x14ac:dyDescent="0.25">
      <c r="B102" s="134"/>
      <c r="D102" s="140"/>
      <c r="F102" s="140"/>
      <c r="G102" s="138"/>
    </row>
    <row r="103" spans="1:7" x14ac:dyDescent="0.25">
      <c r="B103" s="134"/>
      <c r="D103" s="140"/>
      <c r="F103" s="140"/>
      <c r="G103" s="138"/>
    </row>
    <row r="104" spans="1:7" x14ac:dyDescent="0.25">
      <c r="B104" s="134"/>
      <c r="D104" s="140"/>
      <c r="F104" s="140"/>
      <c r="G104" s="138"/>
    </row>
    <row r="105" spans="1:7" x14ac:dyDescent="0.25">
      <c r="B105" s="134"/>
      <c r="D105" s="140"/>
      <c r="F105" s="140"/>
      <c r="G105" s="138"/>
    </row>
    <row r="106" spans="1:7" x14ac:dyDescent="0.25">
      <c r="B106" s="134"/>
      <c r="D106" s="140"/>
      <c r="F106" s="140"/>
      <c r="G106" s="138"/>
    </row>
    <row r="107" spans="1:7" x14ac:dyDescent="0.25">
      <c r="B107" s="134"/>
      <c r="D107" s="140"/>
      <c r="F107" s="140"/>
      <c r="G107" s="138"/>
    </row>
    <row r="108" spans="1:7" x14ac:dyDescent="0.25">
      <c r="B108" s="134"/>
      <c r="D108" s="140"/>
      <c r="F108" s="140"/>
      <c r="G108" s="138"/>
    </row>
    <row r="109" spans="1:7" x14ac:dyDescent="0.25">
      <c r="D109" s="140"/>
      <c r="F109" s="140"/>
      <c r="G109" s="138"/>
    </row>
    <row r="110" spans="1:7" x14ac:dyDescent="0.25">
      <c r="D110" s="140"/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35">
    <cfRule type="expression" dxfId="6" priority="9" stopIfTrue="1">
      <formula>ISNA(C35)</formula>
    </cfRule>
  </conditionalFormatting>
  <conditionalFormatting sqref="C35">
    <cfRule type="expression" dxfId="5" priority="8" stopIfTrue="1">
      <formula>ISNA(C35)</formula>
    </cfRule>
  </conditionalFormatting>
  <conditionalFormatting sqref="D35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549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23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23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42" t="s">
        <v>429</v>
      </c>
      <c r="R6" s="292" t="s">
        <v>326</v>
      </c>
    </row>
    <row r="7" spans="1:23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</row>
    <row r="8" spans="1:23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</row>
    <row r="9" spans="1:23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</row>
    <row r="10" spans="1:23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</row>
    <row r="11" spans="1:23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</row>
    <row r="12" spans="1:23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</row>
    <row r="13" spans="1:23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23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23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23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2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2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2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2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2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2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2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2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2" x14ac:dyDescent="0.2">
      <c r="A25" s="37"/>
      <c r="B25" s="579" t="s">
        <v>299</v>
      </c>
      <c r="C25" s="579"/>
      <c r="D25" s="37"/>
      <c r="E25" s="32"/>
      <c r="F25" s="37"/>
      <c r="G25" s="36" t="s">
        <v>327</v>
      </c>
      <c r="H25" s="32"/>
      <c r="I25" s="3"/>
      <c r="J25" s="3"/>
      <c r="K25" s="3"/>
      <c r="L25" s="3"/>
    </row>
    <row r="26" spans="1:12" x14ac:dyDescent="0.2">
      <c r="A26" s="37"/>
      <c r="B26" s="579" t="s">
        <v>192</v>
      </c>
      <c r="C26" s="579"/>
      <c r="D26" s="37"/>
      <c r="E26" s="32"/>
      <c r="F26" s="37"/>
      <c r="G26" s="579" t="s">
        <v>192</v>
      </c>
      <c r="H26" s="579"/>
      <c r="I26" s="3"/>
      <c r="J26" s="3"/>
      <c r="K26" s="3"/>
      <c r="L26" s="3"/>
    </row>
    <row r="27" spans="1:12" x14ac:dyDescent="0.2">
      <c r="A27" s="38" t="s">
        <v>1</v>
      </c>
      <c r="B27" s="38" t="s">
        <v>470</v>
      </c>
      <c r="C27" s="38" t="s">
        <v>0</v>
      </c>
      <c r="D27" s="37"/>
      <c r="E27" s="32"/>
      <c r="F27" s="38" t="s">
        <v>12</v>
      </c>
      <c r="G27" s="38" t="s">
        <v>326</v>
      </c>
      <c r="H27" s="38" t="s">
        <v>10</v>
      </c>
      <c r="I27" s="3"/>
      <c r="J27" s="3"/>
      <c r="K27" s="3"/>
      <c r="L27" s="3"/>
    </row>
    <row r="28" spans="1:12" x14ac:dyDescent="0.2">
      <c r="A28" s="1">
        <v>41275</v>
      </c>
      <c r="B28" s="86">
        <v>11.46</v>
      </c>
      <c r="C28" s="86" t="e">
        <v>#N/A</v>
      </c>
      <c r="E28" s="6"/>
      <c r="F28">
        <v>2012</v>
      </c>
      <c r="G28" s="6">
        <v>11.878472863000001</v>
      </c>
      <c r="H28" s="28"/>
    </row>
    <row r="29" spans="1:12" x14ac:dyDescent="0.2">
      <c r="A29" s="1">
        <v>41306</v>
      </c>
      <c r="B29" s="86">
        <v>11.63</v>
      </c>
      <c r="C29" s="86" t="e">
        <v>#N/A</v>
      </c>
      <c r="E29" s="6"/>
      <c r="F29">
        <v>2013</v>
      </c>
      <c r="G29" s="6">
        <v>12.126361611</v>
      </c>
      <c r="H29" s="31">
        <f>G29/G28-1</f>
        <v>2.0868738840338796E-2</v>
      </c>
    </row>
    <row r="30" spans="1:12" x14ac:dyDescent="0.2">
      <c r="A30" s="1">
        <v>41334</v>
      </c>
      <c r="B30" s="86">
        <v>11.61</v>
      </c>
      <c r="C30" s="86" t="e">
        <v>#N/A</v>
      </c>
      <c r="E30" s="6"/>
      <c r="F30">
        <v>2014</v>
      </c>
      <c r="G30" s="6">
        <v>12.517944941</v>
      </c>
      <c r="H30" s="31">
        <f t="shared" ref="H30:H36" si="0">G30/G29-1</f>
        <v>3.2291906060659459E-2</v>
      </c>
    </row>
    <row r="31" spans="1:12" x14ac:dyDescent="0.2">
      <c r="A31" s="1">
        <v>41365</v>
      </c>
      <c r="B31" s="86">
        <v>11.93</v>
      </c>
      <c r="C31" s="86" t="e">
        <v>#N/A</v>
      </c>
      <c r="E31" s="6"/>
      <c r="F31">
        <v>2015</v>
      </c>
      <c r="G31" s="6">
        <v>12.651297210999999</v>
      </c>
      <c r="H31" s="31">
        <f t="shared" si="0"/>
        <v>1.0652888363746671E-2</v>
      </c>
    </row>
    <row r="32" spans="1:12" x14ac:dyDescent="0.2">
      <c r="A32" s="1">
        <v>41395</v>
      </c>
      <c r="B32" s="86">
        <v>12.4</v>
      </c>
      <c r="C32" s="86" t="e">
        <v>#N/A</v>
      </c>
      <c r="E32" s="6"/>
      <c r="F32">
        <v>2016</v>
      </c>
      <c r="G32" s="6">
        <v>12.548915124000001</v>
      </c>
      <c r="H32" s="31">
        <f t="shared" si="0"/>
        <v>-8.0926157446510327E-3</v>
      </c>
    </row>
    <row r="33" spans="1:8" x14ac:dyDescent="0.2">
      <c r="A33" s="1">
        <v>41426</v>
      </c>
      <c r="B33" s="86">
        <v>12.54</v>
      </c>
      <c r="C33" s="86" t="e">
        <v>#N/A</v>
      </c>
      <c r="E33" s="6"/>
      <c r="F33">
        <v>2017</v>
      </c>
      <c r="G33" s="6">
        <v>12.887100192</v>
      </c>
      <c r="H33" s="31">
        <f t="shared" si="0"/>
        <v>2.6949346988028866E-2</v>
      </c>
    </row>
    <row r="34" spans="1:8" x14ac:dyDescent="0.2">
      <c r="A34" s="1">
        <v>41456</v>
      </c>
      <c r="B34" s="86">
        <v>12.65</v>
      </c>
      <c r="C34" s="86" t="e">
        <v>#N/A</v>
      </c>
      <c r="E34" s="6"/>
      <c r="F34">
        <v>2018</v>
      </c>
      <c r="G34" s="6">
        <v>12.889306995</v>
      </c>
      <c r="H34" s="31">
        <f t="shared" si="0"/>
        <v>1.7124123869005636E-4</v>
      </c>
    </row>
    <row r="35" spans="1:8" x14ac:dyDescent="0.2">
      <c r="A35" s="1">
        <v>41487</v>
      </c>
      <c r="B35" s="86">
        <v>12.53</v>
      </c>
      <c r="C35" s="86" t="e">
        <v>#N/A</v>
      </c>
      <c r="E35" s="6"/>
      <c r="F35">
        <v>2019</v>
      </c>
      <c r="G35" s="6">
        <v>13.109507045999999</v>
      </c>
      <c r="H35" s="31">
        <f t="shared" si="0"/>
        <v>1.7083932525264522E-2</v>
      </c>
    </row>
    <row r="36" spans="1:8" x14ac:dyDescent="0.2">
      <c r="A36" s="1">
        <v>41518</v>
      </c>
      <c r="B36" s="86">
        <v>12.51</v>
      </c>
      <c r="C36" s="86" t="e">
        <v>#N/A</v>
      </c>
      <c r="E36" s="6"/>
      <c r="F36">
        <v>2020</v>
      </c>
      <c r="G36" s="6">
        <v>13.277721185000001</v>
      </c>
      <c r="H36" s="31">
        <f t="shared" si="0"/>
        <v>1.2831461809338363E-2</v>
      </c>
    </row>
    <row r="37" spans="1:8" x14ac:dyDescent="0.2">
      <c r="A37" s="1">
        <v>41548</v>
      </c>
      <c r="B37" s="86">
        <v>12.36</v>
      </c>
      <c r="C37" s="86" t="e">
        <v>#N/A</v>
      </c>
      <c r="E37" s="6"/>
      <c r="G37" s="6"/>
      <c r="H37" s="31"/>
    </row>
    <row r="38" spans="1:8" x14ac:dyDescent="0.2">
      <c r="A38" s="1">
        <v>41579</v>
      </c>
      <c r="B38" s="86">
        <v>12.1</v>
      </c>
      <c r="C38" s="86" t="e">
        <v>#N/A</v>
      </c>
      <c r="E38" s="6"/>
      <c r="G38" s="6"/>
      <c r="H38" s="31"/>
    </row>
    <row r="39" spans="1:8" x14ac:dyDescent="0.2">
      <c r="A39" s="1">
        <v>41609</v>
      </c>
      <c r="B39" s="86">
        <v>11.72</v>
      </c>
      <c r="C39" s="86" t="e">
        <v>#N/A</v>
      </c>
      <c r="E39" s="6"/>
      <c r="G39" s="6"/>
      <c r="H39" s="31"/>
    </row>
    <row r="40" spans="1:8" x14ac:dyDescent="0.2">
      <c r="A40" s="1">
        <v>41640</v>
      </c>
      <c r="B40" s="86">
        <v>11.65</v>
      </c>
      <c r="C40" s="86" t="e">
        <v>#N/A</v>
      </c>
      <c r="E40" s="6"/>
      <c r="G40" s="6"/>
      <c r="H40" s="31"/>
    </row>
    <row r="41" spans="1:8" x14ac:dyDescent="0.2">
      <c r="A41" s="1">
        <v>41671</v>
      </c>
      <c r="B41" s="86">
        <v>11.94</v>
      </c>
      <c r="C41" s="86" t="e">
        <v>#N/A</v>
      </c>
      <c r="E41" s="6"/>
      <c r="G41" s="6"/>
      <c r="H41" s="31"/>
    </row>
    <row r="42" spans="1:8" x14ac:dyDescent="0.2">
      <c r="A42" s="1">
        <v>41699</v>
      </c>
      <c r="B42" s="86">
        <v>12.25</v>
      </c>
      <c r="C42" s="86" t="e">
        <v>#N/A</v>
      </c>
      <c r="E42" s="6"/>
    </row>
    <row r="43" spans="1:8" x14ac:dyDescent="0.2">
      <c r="A43" s="1">
        <v>41730</v>
      </c>
      <c r="B43" s="86">
        <v>12.31</v>
      </c>
      <c r="C43" s="86" t="e">
        <v>#N/A</v>
      </c>
      <c r="E43" s="6"/>
    </row>
    <row r="44" spans="1:8" x14ac:dyDescent="0.2">
      <c r="A44" s="1">
        <v>41760</v>
      </c>
      <c r="B44" s="86">
        <v>12.85</v>
      </c>
      <c r="C44" s="86" t="e">
        <v>#N/A</v>
      </c>
      <c r="E44" s="6"/>
    </row>
    <row r="45" spans="1:8" x14ac:dyDescent="0.2">
      <c r="A45" s="1">
        <v>41791</v>
      </c>
      <c r="B45" s="86">
        <v>12.99</v>
      </c>
      <c r="C45" s="86" t="e">
        <v>#N/A</v>
      </c>
      <c r="E45" s="6"/>
    </row>
    <row r="46" spans="1:8" x14ac:dyDescent="0.2">
      <c r="A46" s="1">
        <v>41821</v>
      </c>
      <c r="B46" s="86">
        <v>13.09</v>
      </c>
      <c r="C46" s="86" t="e">
        <v>#N/A</v>
      </c>
      <c r="E46" s="6"/>
    </row>
    <row r="47" spans="1:8" x14ac:dyDescent="0.2">
      <c r="A47" s="1">
        <v>41852</v>
      </c>
      <c r="B47" s="86">
        <v>13.04</v>
      </c>
      <c r="C47" s="86" t="e">
        <v>#N/A</v>
      </c>
      <c r="E47" s="6"/>
    </row>
    <row r="48" spans="1:8" x14ac:dyDescent="0.2">
      <c r="A48" s="1">
        <v>41883</v>
      </c>
      <c r="B48" s="86">
        <v>12.95</v>
      </c>
      <c r="C48" s="86" t="e">
        <v>#N/A</v>
      </c>
      <c r="E48" s="6"/>
    </row>
    <row r="49" spans="1:5" x14ac:dyDescent="0.2">
      <c r="A49" s="1">
        <v>41913</v>
      </c>
      <c r="B49" s="86">
        <v>12.6</v>
      </c>
      <c r="C49" s="86" t="e">
        <v>#N/A</v>
      </c>
      <c r="E49" s="6"/>
    </row>
    <row r="50" spans="1:5" x14ac:dyDescent="0.2">
      <c r="A50" s="1">
        <v>41944</v>
      </c>
      <c r="B50" s="86">
        <v>12.48</v>
      </c>
      <c r="C50" s="86" t="e">
        <v>#N/A</v>
      </c>
      <c r="E50" s="6"/>
    </row>
    <row r="51" spans="1:5" x14ac:dyDescent="0.2">
      <c r="A51" s="1">
        <v>41974</v>
      </c>
      <c r="B51" s="86">
        <v>12.17</v>
      </c>
      <c r="C51" s="86" t="e">
        <v>#N/A</v>
      </c>
      <c r="E51" s="6"/>
    </row>
    <row r="52" spans="1:5" x14ac:dyDescent="0.2">
      <c r="A52" s="1">
        <v>42005</v>
      </c>
      <c r="B52" s="86">
        <v>12.1</v>
      </c>
      <c r="C52" s="86" t="e">
        <v>#N/A</v>
      </c>
      <c r="E52" s="6"/>
    </row>
    <row r="53" spans="1:5" x14ac:dyDescent="0.2">
      <c r="A53" s="1">
        <v>42036</v>
      </c>
      <c r="B53" s="86">
        <v>12.29</v>
      </c>
      <c r="C53" s="86" t="e">
        <v>#N/A</v>
      </c>
      <c r="E53" s="6"/>
    </row>
    <row r="54" spans="1:5" x14ac:dyDescent="0.2">
      <c r="A54" s="1">
        <v>42064</v>
      </c>
      <c r="B54" s="86">
        <v>12.33</v>
      </c>
      <c r="C54" s="86" t="e">
        <v>#N/A</v>
      </c>
      <c r="E54" s="6"/>
    </row>
    <row r="55" spans="1:5" x14ac:dyDescent="0.2">
      <c r="A55" s="1">
        <v>42095</v>
      </c>
      <c r="B55" s="86">
        <v>12.62</v>
      </c>
      <c r="C55" s="86" t="e">
        <v>#N/A</v>
      </c>
      <c r="E55" s="6"/>
    </row>
    <row r="56" spans="1:5" x14ac:dyDescent="0.2">
      <c r="A56" s="1">
        <v>42125</v>
      </c>
      <c r="B56" s="86">
        <v>12.93</v>
      </c>
      <c r="C56" s="86" t="e">
        <v>#N/A</v>
      </c>
      <c r="E56" s="6"/>
    </row>
    <row r="57" spans="1:5" x14ac:dyDescent="0.2">
      <c r="A57" s="1">
        <v>42156</v>
      </c>
      <c r="B57" s="86">
        <v>12.92</v>
      </c>
      <c r="C57" s="86" t="e">
        <v>#N/A</v>
      </c>
      <c r="E57" s="6"/>
    </row>
    <row r="58" spans="1:5" x14ac:dyDescent="0.2">
      <c r="A58" s="1">
        <v>42186</v>
      </c>
      <c r="B58" s="86">
        <v>12.94</v>
      </c>
      <c r="C58" s="86" t="e">
        <v>#N/A</v>
      </c>
      <c r="E58" s="6"/>
    </row>
    <row r="59" spans="1:5" x14ac:dyDescent="0.2">
      <c r="A59" s="1">
        <v>42217</v>
      </c>
      <c r="B59" s="86">
        <v>12.91</v>
      </c>
      <c r="C59" s="86" t="e">
        <v>#N/A</v>
      </c>
      <c r="E59" s="6"/>
    </row>
    <row r="60" spans="1:5" x14ac:dyDescent="0.2">
      <c r="A60" s="1">
        <v>42248</v>
      </c>
      <c r="B60" s="86">
        <v>13.03</v>
      </c>
      <c r="C60" s="86" t="e">
        <v>#N/A</v>
      </c>
      <c r="E60" s="6"/>
    </row>
    <row r="61" spans="1:5" x14ac:dyDescent="0.2">
      <c r="A61" s="1">
        <v>42278</v>
      </c>
      <c r="B61" s="86">
        <v>12.72</v>
      </c>
      <c r="C61" s="86" t="e">
        <v>#N/A</v>
      </c>
      <c r="E61" s="6"/>
    </row>
    <row r="62" spans="1:5" x14ac:dyDescent="0.2">
      <c r="A62" s="1">
        <v>42309</v>
      </c>
      <c r="B62" s="86">
        <v>12.71</v>
      </c>
      <c r="C62" s="86" t="e">
        <v>#N/A</v>
      </c>
      <c r="E62" s="6"/>
    </row>
    <row r="63" spans="1:5" x14ac:dyDescent="0.2">
      <c r="A63" s="1">
        <v>42339</v>
      </c>
      <c r="B63" s="86">
        <v>12.32</v>
      </c>
      <c r="C63" s="86" t="e">
        <v>#N/A</v>
      </c>
      <c r="E63" s="6"/>
    </row>
    <row r="64" spans="1:5" x14ac:dyDescent="0.2">
      <c r="A64" s="1">
        <v>42370</v>
      </c>
      <c r="B64" s="86">
        <v>11.99</v>
      </c>
      <c r="C64" s="86" t="e">
        <v>#N/A</v>
      </c>
      <c r="E64" s="6"/>
    </row>
    <row r="65" spans="1:5" x14ac:dyDescent="0.2">
      <c r="A65" s="1">
        <v>42401</v>
      </c>
      <c r="B65" s="86">
        <v>12.14</v>
      </c>
      <c r="C65" s="86" t="e">
        <v>#N/A</v>
      </c>
      <c r="E65" s="6"/>
    </row>
    <row r="66" spans="1:5" x14ac:dyDescent="0.2">
      <c r="A66" s="1">
        <v>42430</v>
      </c>
      <c r="B66" s="86">
        <v>12.56</v>
      </c>
      <c r="C66" s="86" t="e">
        <v>#N/A</v>
      </c>
      <c r="E66" s="6"/>
    </row>
    <row r="67" spans="1:5" x14ac:dyDescent="0.2">
      <c r="A67" s="1">
        <v>42461</v>
      </c>
      <c r="B67" s="86">
        <v>12.43</v>
      </c>
      <c r="C67" s="86" t="e">
        <v>#N/A</v>
      </c>
      <c r="E67" s="6"/>
    </row>
    <row r="68" spans="1:5" x14ac:dyDescent="0.2">
      <c r="A68" s="1">
        <v>42491</v>
      </c>
      <c r="B68" s="86">
        <v>12.79</v>
      </c>
      <c r="C68" s="86" t="e">
        <v>#N/A</v>
      </c>
      <c r="E68" s="6"/>
    </row>
    <row r="69" spans="1:5" x14ac:dyDescent="0.2">
      <c r="A69" s="1">
        <v>42522</v>
      </c>
      <c r="B69" s="86">
        <v>12.73</v>
      </c>
      <c r="C69" s="86" t="e">
        <v>#N/A</v>
      </c>
      <c r="E69" s="6"/>
    </row>
    <row r="70" spans="1:5" x14ac:dyDescent="0.2">
      <c r="A70" s="1">
        <v>42552</v>
      </c>
      <c r="B70" s="86">
        <v>12.68</v>
      </c>
      <c r="C70" s="86" t="e">
        <v>#N/A</v>
      </c>
      <c r="E70" s="6"/>
    </row>
    <row r="71" spans="1:5" x14ac:dyDescent="0.2">
      <c r="A71" s="1">
        <v>42583</v>
      </c>
      <c r="B71" s="86">
        <v>12.88</v>
      </c>
      <c r="C71" s="86" t="e">
        <v>#N/A</v>
      </c>
      <c r="E71" s="6"/>
    </row>
    <row r="72" spans="1:5" x14ac:dyDescent="0.2">
      <c r="A72" s="1">
        <v>42614</v>
      </c>
      <c r="B72" s="86">
        <v>12.87</v>
      </c>
      <c r="C72" s="86" t="e">
        <v>#N/A</v>
      </c>
      <c r="E72" s="6"/>
    </row>
    <row r="73" spans="1:5" x14ac:dyDescent="0.2">
      <c r="A73" s="1">
        <v>42644</v>
      </c>
      <c r="B73" s="86">
        <v>12.46</v>
      </c>
      <c r="C73" s="86" t="e">
        <v>#N/A</v>
      </c>
      <c r="E73" s="6"/>
    </row>
    <row r="74" spans="1:5" x14ac:dyDescent="0.2">
      <c r="A74" s="1">
        <v>42675</v>
      </c>
      <c r="B74" s="86">
        <v>12.75</v>
      </c>
      <c r="C74" s="86" t="e">
        <v>#N/A</v>
      </c>
      <c r="E74" s="6"/>
    </row>
    <row r="75" spans="1:5" x14ac:dyDescent="0.2">
      <c r="A75" s="1">
        <v>42705</v>
      </c>
      <c r="B75" s="86">
        <v>12.23</v>
      </c>
      <c r="C75" s="86" t="e">
        <v>#N/A</v>
      </c>
      <c r="E75" s="6"/>
    </row>
    <row r="76" spans="1:5" x14ac:dyDescent="0.2">
      <c r="A76" s="1">
        <v>42736</v>
      </c>
      <c r="B76" s="86">
        <v>12.21</v>
      </c>
      <c r="C76" s="86" t="e">
        <v>#N/A</v>
      </c>
      <c r="E76" s="6"/>
    </row>
    <row r="77" spans="1:5" x14ac:dyDescent="0.2">
      <c r="A77" s="1">
        <v>42767</v>
      </c>
      <c r="B77" s="86">
        <v>12.79</v>
      </c>
      <c r="C77" s="86" t="e">
        <v>#N/A</v>
      </c>
      <c r="E77" s="6"/>
    </row>
    <row r="78" spans="1:5" x14ac:dyDescent="0.2">
      <c r="A78" s="1">
        <v>42795</v>
      </c>
      <c r="B78" s="86">
        <v>12.89</v>
      </c>
      <c r="C78" s="86" t="e">
        <v>#N/A</v>
      </c>
      <c r="E78" s="6"/>
    </row>
    <row r="79" spans="1:5" x14ac:dyDescent="0.2">
      <c r="A79" s="1">
        <v>42826</v>
      </c>
      <c r="B79" s="86">
        <v>12.72</v>
      </c>
      <c r="C79" s="86" t="e">
        <v>#N/A</v>
      </c>
      <c r="E79" s="6"/>
    </row>
    <row r="80" spans="1:5" x14ac:dyDescent="0.2">
      <c r="A80" s="1">
        <v>42856</v>
      </c>
      <c r="B80" s="86">
        <v>13.07</v>
      </c>
      <c r="C80" s="86" t="e">
        <v>#N/A</v>
      </c>
      <c r="E80" s="6"/>
    </row>
    <row r="81" spans="1:5" x14ac:dyDescent="0.2">
      <c r="A81" s="1">
        <v>42887</v>
      </c>
      <c r="B81" s="86">
        <v>13.2</v>
      </c>
      <c r="C81" s="86" t="e">
        <v>#N/A</v>
      </c>
      <c r="E81" s="6"/>
    </row>
    <row r="82" spans="1:5" x14ac:dyDescent="0.2">
      <c r="A82" s="1">
        <v>42917</v>
      </c>
      <c r="B82" s="86">
        <v>13.08</v>
      </c>
      <c r="C82" s="86" t="e">
        <v>#N/A</v>
      </c>
      <c r="E82" s="6"/>
    </row>
    <row r="83" spans="1:5" x14ac:dyDescent="0.2">
      <c r="A83" s="1">
        <v>42948</v>
      </c>
      <c r="B83" s="86">
        <v>13.15</v>
      </c>
      <c r="C83" s="86" t="e">
        <v>#N/A</v>
      </c>
      <c r="E83" s="6"/>
    </row>
    <row r="84" spans="1:5" x14ac:dyDescent="0.2">
      <c r="A84" s="1">
        <v>42979</v>
      </c>
      <c r="B84" s="86">
        <v>13.28</v>
      </c>
      <c r="C84" s="86" t="e">
        <v>#N/A</v>
      </c>
      <c r="E84" s="6"/>
    </row>
    <row r="85" spans="1:5" x14ac:dyDescent="0.2">
      <c r="A85" s="1">
        <v>43009</v>
      </c>
      <c r="B85" s="86">
        <v>12.8</v>
      </c>
      <c r="C85" s="86" t="e">
        <v>#N/A</v>
      </c>
      <c r="E85" s="6"/>
    </row>
    <row r="86" spans="1:5" x14ac:dyDescent="0.2">
      <c r="A86" s="1">
        <v>43040</v>
      </c>
      <c r="B86" s="86">
        <v>12.94</v>
      </c>
      <c r="C86" s="86" t="e">
        <v>#N/A</v>
      </c>
      <c r="E86" s="6"/>
    </row>
    <row r="87" spans="1:5" x14ac:dyDescent="0.2">
      <c r="A87" s="1">
        <v>43070</v>
      </c>
      <c r="B87" s="86">
        <v>12.45</v>
      </c>
      <c r="C87" s="86" t="e">
        <v>#N/A</v>
      </c>
      <c r="E87" s="6"/>
    </row>
    <row r="88" spans="1:5" x14ac:dyDescent="0.2">
      <c r="A88" s="1">
        <v>43101</v>
      </c>
      <c r="B88" s="86">
        <v>12.25</v>
      </c>
      <c r="C88" s="86" t="e">
        <v>#N/A</v>
      </c>
      <c r="E88" s="6"/>
    </row>
    <row r="89" spans="1:5" x14ac:dyDescent="0.2">
      <c r="A89" s="1">
        <v>43132</v>
      </c>
      <c r="B89" s="86">
        <v>12.66</v>
      </c>
      <c r="C89" s="86" t="e">
        <v>#N/A</v>
      </c>
      <c r="E89" s="6"/>
    </row>
    <row r="90" spans="1:5" x14ac:dyDescent="0.2">
      <c r="A90" s="1">
        <v>43160</v>
      </c>
      <c r="B90" s="86">
        <v>12.99</v>
      </c>
      <c r="C90" s="86" t="e">
        <v>#N/A</v>
      </c>
      <c r="E90" s="6"/>
    </row>
    <row r="91" spans="1:5" x14ac:dyDescent="0.2">
      <c r="A91" s="1">
        <v>43191</v>
      </c>
      <c r="B91" s="86">
        <v>12.88</v>
      </c>
      <c r="C91" s="86" t="e">
        <v>#N/A</v>
      </c>
      <c r="E91" s="6"/>
    </row>
    <row r="92" spans="1:5" x14ac:dyDescent="0.2">
      <c r="A92" s="1">
        <v>43221</v>
      </c>
      <c r="B92" s="86">
        <v>13.15</v>
      </c>
      <c r="C92" s="86" t="e">
        <v>#N/A</v>
      </c>
      <c r="E92" s="6"/>
    </row>
    <row r="93" spans="1:5" x14ac:dyDescent="0.2">
      <c r="A93" s="1">
        <v>43252</v>
      </c>
      <c r="B93" s="86">
        <v>13.04</v>
      </c>
      <c r="C93" s="86" t="e">
        <v>#N/A</v>
      </c>
      <c r="E93" s="6"/>
    </row>
    <row r="94" spans="1:5" x14ac:dyDescent="0.2">
      <c r="A94" s="1">
        <v>43282</v>
      </c>
      <c r="B94" s="86">
        <v>13.13</v>
      </c>
      <c r="C94" s="86" t="e">
        <v>#N/A</v>
      </c>
      <c r="E94" s="6"/>
    </row>
    <row r="95" spans="1:5" x14ac:dyDescent="0.2">
      <c r="A95" s="1">
        <v>43313</v>
      </c>
      <c r="B95" s="86">
        <v>13.28</v>
      </c>
      <c r="C95" s="86" t="e">
        <v>#N/A</v>
      </c>
      <c r="E95" s="6"/>
    </row>
    <row r="96" spans="1:5" x14ac:dyDescent="0.2">
      <c r="A96" s="1">
        <v>43344</v>
      </c>
      <c r="B96" s="86">
        <v>13.01</v>
      </c>
      <c r="C96" s="86" t="e">
        <v>#N/A</v>
      </c>
      <c r="E96" s="6"/>
    </row>
    <row r="97" spans="1:5" x14ac:dyDescent="0.2">
      <c r="A97" s="1">
        <v>43374</v>
      </c>
      <c r="B97" s="86">
        <v>12.87</v>
      </c>
      <c r="C97" s="86" t="e">
        <v>#N/A</v>
      </c>
      <c r="E97" s="6"/>
    </row>
    <row r="98" spans="1:5" x14ac:dyDescent="0.2">
      <c r="A98" s="1">
        <v>43405</v>
      </c>
      <c r="B98" s="86">
        <v>12.95</v>
      </c>
      <c r="C98" s="86" t="e">
        <v>#N/A</v>
      </c>
      <c r="E98" s="6"/>
    </row>
    <row r="99" spans="1:5" x14ac:dyDescent="0.2">
      <c r="A99" s="1">
        <v>43435</v>
      </c>
      <c r="B99" s="86">
        <v>12.47</v>
      </c>
      <c r="C99" s="86" t="e">
        <v>#N/A</v>
      </c>
      <c r="E99" s="6"/>
    </row>
    <row r="100" spans="1:5" x14ac:dyDescent="0.2">
      <c r="A100" s="1">
        <v>43466</v>
      </c>
      <c r="B100" s="86">
        <v>12.47</v>
      </c>
      <c r="C100" s="86" t="e">
        <v>#N/A</v>
      </c>
      <c r="E100" s="6"/>
    </row>
    <row r="101" spans="1:5" x14ac:dyDescent="0.2">
      <c r="A101" s="1">
        <v>43497</v>
      </c>
      <c r="B101" s="86">
        <v>12.802099999999999</v>
      </c>
      <c r="C101" s="86" t="e">
        <v>#N/A</v>
      </c>
      <c r="E101" s="6"/>
    </row>
    <row r="102" spans="1:5" x14ac:dyDescent="0.2">
      <c r="A102" s="1">
        <v>43525</v>
      </c>
      <c r="B102" s="86">
        <v>13.09872</v>
      </c>
      <c r="C102" s="86">
        <v>13.09872</v>
      </c>
      <c r="E102" s="6"/>
    </row>
    <row r="103" spans="1:5" x14ac:dyDescent="0.2">
      <c r="A103" s="1">
        <v>43556</v>
      </c>
      <c r="B103" s="86" t="e">
        <v>#N/A</v>
      </c>
      <c r="C103" s="86">
        <v>13.159000000000001</v>
      </c>
      <c r="E103" s="6"/>
    </row>
    <row r="104" spans="1:5" x14ac:dyDescent="0.2">
      <c r="A104" s="1">
        <v>43586</v>
      </c>
      <c r="B104" s="86" t="e">
        <v>#N/A</v>
      </c>
      <c r="C104" s="86">
        <v>13.49546</v>
      </c>
      <c r="E104" s="6"/>
    </row>
    <row r="105" spans="1:5" x14ac:dyDescent="0.2">
      <c r="A105" s="1">
        <v>43617</v>
      </c>
      <c r="B105" s="86" t="e">
        <v>#N/A</v>
      </c>
      <c r="C105" s="86">
        <v>13.421849999999999</v>
      </c>
      <c r="E105" s="6"/>
    </row>
    <row r="106" spans="1:5" x14ac:dyDescent="0.2">
      <c r="A106" s="1">
        <v>43647</v>
      </c>
      <c r="B106" s="86" t="e">
        <v>#N/A</v>
      </c>
      <c r="C106" s="86">
        <v>13.35913</v>
      </c>
      <c r="E106" s="6"/>
    </row>
    <row r="107" spans="1:5" x14ac:dyDescent="0.2">
      <c r="A107" s="1">
        <v>43678</v>
      </c>
      <c r="B107" s="86" t="e">
        <v>#N/A</v>
      </c>
      <c r="C107" s="86">
        <v>13.402509999999999</v>
      </c>
      <c r="E107" s="6"/>
    </row>
    <row r="108" spans="1:5" x14ac:dyDescent="0.2">
      <c r="A108" s="1">
        <v>43709</v>
      </c>
      <c r="B108" s="86" t="e">
        <v>#N/A</v>
      </c>
      <c r="C108" s="86">
        <v>13.2545</v>
      </c>
      <c r="E108" s="6"/>
    </row>
    <row r="109" spans="1:5" x14ac:dyDescent="0.2">
      <c r="A109" s="1">
        <v>43739</v>
      </c>
      <c r="B109" s="86" t="e">
        <v>#N/A</v>
      </c>
      <c r="C109" s="86">
        <v>13.03862</v>
      </c>
      <c r="E109" s="6"/>
    </row>
    <row r="110" spans="1:5" x14ac:dyDescent="0.2">
      <c r="A110" s="1">
        <v>43770</v>
      </c>
      <c r="B110" s="86" t="e">
        <v>#N/A</v>
      </c>
      <c r="C110" s="86">
        <v>13.20214</v>
      </c>
      <c r="E110" s="6"/>
    </row>
    <row r="111" spans="1:5" x14ac:dyDescent="0.2">
      <c r="A111" s="1">
        <v>43800</v>
      </c>
      <c r="B111" s="86" t="e">
        <v>#N/A</v>
      </c>
      <c r="C111" s="86">
        <v>12.6328</v>
      </c>
      <c r="E111" s="6"/>
    </row>
    <row r="112" spans="1:5" x14ac:dyDescent="0.2">
      <c r="A112" s="1">
        <v>43831</v>
      </c>
      <c r="B112" s="86" t="e">
        <v>#N/A</v>
      </c>
      <c r="C112" s="86">
        <v>12.58649</v>
      </c>
      <c r="E112" s="6"/>
    </row>
    <row r="113" spans="1:5" x14ac:dyDescent="0.2">
      <c r="A113" s="1">
        <v>43862</v>
      </c>
      <c r="B113" s="86" t="e">
        <v>#N/A</v>
      </c>
      <c r="C113" s="86">
        <v>12.911099999999999</v>
      </c>
      <c r="E113" s="6"/>
    </row>
    <row r="114" spans="1:5" x14ac:dyDescent="0.2">
      <c r="A114" s="1">
        <v>43891</v>
      </c>
      <c r="B114" s="86" t="e">
        <v>#N/A</v>
      </c>
      <c r="C114" s="86">
        <v>13.258150000000001</v>
      </c>
      <c r="E114" s="6"/>
    </row>
    <row r="115" spans="1:5" x14ac:dyDescent="0.2">
      <c r="A115" s="1">
        <v>43922</v>
      </c>
      <c r="B115" s="86" t="e">
        <v>#N/A</v>
      </c>
      <c r="C115" s="86">
        <v>13.423679999999999</v>
      </c>
      <c r="E115" s="6"/>
    </row>
    <row r="116" spans="1:5" x14ac:dyDescent="0.2">
      <c r="A116" s="1">
        <v>43952</v>
      </c>
      <c r="B116" s="86" t="e">
        <v>#N/A</v>
      </c>
      <c r="C116" s="86">
        <v>13.657550000000001</v>
      </c>
      <c r="E116" s="6"/>
    </row>
    <row r="117" spans="1:5" x14ac:dyDescent="0.2">
      <c r="A117" s="1">
        <v>43983</v>
      </c>
      <c r="B117" s="86" t="e">
        <v>#N/A</v>
      </c>
      <c r="C117" s="86">
        <v>13.56794</v>
      </c>
      <c r="E117" s="6"/>
    </row>
    <row r="118" spans="1:5" x14ac:dyDescent="0.2">
      <c r="A118" s="1">
        <v>44013</v>
      </c>
      <c r="B118" s="86" t="e">
        <v>#N/A</v>
      </c>
      <c r="C118" s="86">
        <v>13.53064</v>
      </c>
      <c r="E118" s="6"/>
    </row>
    <row r="119" spans="1:5" x14ac:dyDescent="0.2">
      <c r="A119" s="1">
        <v>44044</v>
      </c>
      <c r="B119" s="86" t="e">
        <v>#N/A</v>
      </c>
      <c r="C119" s="86">
        <v>13.594469999999999</v>
      </c>
      <c r="E119" s="6"/>
    </row>
    <row r="120" spans="1:5" x14ac:dyDescent="0.2">
      <c r="A120" s="1">
        <v>44075</v>
      </c>
      <c r="B120" s="86" t="e">
        <v>#N/A</v>
      </c>
      <c r="C120" s="86">
        <v>13.43474</v>
      </c>
      <c r="E120" s="6"/>
    </row>
    <row r="121" spans="1:5" x14ac:dyDescent="0.2">
      <c r="A121" s="1">
        <v>44105</v>
      </c>
      <c r="B121" s="86" t="e">
        <v>#N/A</v>
      </c>
      <c r="C121" s="86">
        <v>13.183909999999999</v>
      </c>
      <c r="E121" s="6"/>
    </row>
    <row r="122" spans="1:5" x14ac:dyDescent="0.2">
      <c r="A122" s="1">
        <v>44136</v>
      </c>
      <c r="B122" s="86" t="e">
        <v>#N/A</v>
      </c>
      <c r="C122" s="86">
        <v>13.41212</v>
      </c>
      <c r="E122" s="6"/>
    </row>
    <row r="123" spans="1:5" x14ac:dyDescent="0.2">
      <c r="A123" s="65">
        <v>44166</v>
      </c>
      <c r="B123" s="86" t="e">
        <v>#N/A</v>
      </c>
      <c r="C123" s="86">
        <v>12.834059999999999</v>
      </c>
      <c r="E123" s="6"/>
    </row>
    <row r="124" spans="1:5" x14ac:dyDescent="0.2">
      <c r="A124" s="367" t="s">
        <v>551</v>
      </c>
      <c r="E124" s="6"/>
    </row>
    <row r="126" spans="1:5" x14ac:dyDescent="0.2">
      <c r="A126" s="5"/>
      <c r="B126" s="30" t="s">
        <v>368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549</v>
      </c>
      <c r="B2"/>
      <c r="C2"/>
    </row>
    <row r="3" spans="1:18" x14ac:dyDescent="0.2">
      <c r="A3" s="22" t="s">
        <v>16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18" t="s">
        <v>385</v>
      </c>
      <c r="R6" s="213" t="s">
        <v>384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219" t="s">
        <v>94</v>
      </c>
      <c r="R7" s="214" t="s">
        <v>388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220" t="s">
        <v>63</v>
      </c>
      <c r="R8" s="214" t="s">
        <v>390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219" t="s">
        <v>98</v>
      </c>
      <c r="R9" s="214" t="s">
        <v>391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21" t="s">
        <v>386</v>
      </c>
      <c r="R10" s="214" t="s">
        <v>392</v>
      </c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21" t="s">
        <v>394</v>
      </c>
      <c r="R11" s="214" t="s">
        <v>395</v>
      </c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21" t="s">
        <v>394</v>
      </c>
      <c r="R12" s="214" t="s">
        <v>404</v>
      </c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Q13" s="219" t="s">
        <v>405</v>
      </c>
      <c r="R13" s="214" t="s">
        <v>389</v>
      </c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Q14" s="222" t="s">
        <v>387</v>
      </c>
      <c r="R14" s="216" t="s">
        <v>393</v>
      </c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5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5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5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5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5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5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  <c r="N22" s="8"/>
    </row>
    <row r="23" spans="1:15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5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5" x14ac:dyDescent="0.2">
      <c r="B25" s="85" t="s">
        <v>88</v>
      </c>
      <c r="C25" s="85"/>
      <c r="D25" s="85"/>
      <c r="E25" s="85"/>
      <c r="F25" s="85"/>
      <c r="G25" s="85"/>
      <c r="H25" s="85"/>
      <c r="I25" s="85"/>
      <c r="K25" s="201" t="s">
        <v>72</v>
      </c>
      <c r="L25" s="201"/>
      <c r="M25" s="201"/>
      <c r="N25" s="201"/>
      <c r="O25" s="201"/>
    </row>
    <row r="26" spans="1:15" x14ac:dyDescent="0.2">
      <c r="A26" s="3"/>
      <c r="B26" s="169"/>
      <c r="C26" s="169" t="s">
        <v>66</v>
      </c>
      <c r="D26" s="169"/>
      <c r="E26" s="169" t="s">
        <v>68</v>
      </c>
      <c r="F26" t="s">
        <v>196</v>
      </c>
      <c r="G26" s="169" t="s">
        <v>6</v>
      </c>
      <c r="H26" s="169" t="s">
        <v>5</v>
      </c>
      <c r="J26" s="229"/>
      <c r="K26" s="169" t="s">
        <v>66</v>
      </c>
      <c r="L26" s="169"/>
      <c r="M26" s="169" t="s">
        <v>68</v>
      </c>
      <c r="N26" t="s">
        <v>196</v>
      </c>
      <c r="O26" s="169"/>
    </row>
    <row r="27" spans="1:15" x14ac:dyDescent="0.2">
      <c r="A27" s="5" t="s">
        <v>12</v>
      </c>
      <c r="B27" s="170" t="s">
        <v>34</v>
      </c>
      <c r="C27" s="170" t="s">
        <v>67</v>
      </c>
      <c r="D27" s="170" t="s">
        <v>63</v>
      </c>
      <c r="E27" s="170" t="s">
        <v>71</v>
      </c>
      <c r="F27" s="116" t="s">
        <v>197</v>
      </c>
      <c r="G27" s="40" t="s">
        <v>70</v>
      </c>
      <c r="H27" s="40" t="s">
        <v>69</v>
      </c>
      <c r="I27" s="9"/>
      <c r="J27" s="170" t="s">
        <v>34</v>
      </c>
      <c r="K27" s="170" t="s">
        <v>67</v>
      </c>
      <c r="L27" s="170" t="s">
        <v>63</v>
      </c>
      <c r="M27" s="170" t="s">
        <v>71</v>
      </c>
      <c r="N27" s="116" t="s">
        <v>197</v>
      </c>
      <c r="O27" s="40" t="s">
        <v>6</v>
      </c>
    </row>
    <row r="28" spans="1:15" x14ac:dyDescent="0.2">
      <c r="A28">
        <v>2013</v>
      </c>
      <c r="B28" s="78">
        <v>4331.8211221000001</v>
      </c>
      <c r="C28" s="78">
        <v>3081.7412297999999</v>
      </c>
      <c r="D28" s="78">
        <v>2161.6889670999999</v>
      </c>
      <c r="E28" s="78">
        <v>722.97080717999995</v>
      </c>
      <c r="F28" s="78">
        <v>694.54259715000001</v>
      </c>
      <c r="G28" s="228">
        <v>146.86269438400001</v>
      </c>
      <c r="H28" s="78">
        <v>11139.627418</v>
      </c>
      <c r="I28" s="169">
        <v>2013</v>
      </c>
      <c r="J28" s="369">
        <f t="shared" ref="J28:N35" si="0">B28/$H28</f>
        <v>0.38886588927565152</v>
      </c>
      <c r="K28" s="369">
        <f t="shared" si="0"/>
        <v>0.27664670586920703</v>
      </c>
      <c r="L28" s="369">
        <f t="shared" si="0"/>
        <v>0.19405397379871325</v>
      </c>
      <c r="M28" s="369">
        <f t="shared" si="0"/>
        <v>6.4900806826966709E-2</v>
      </c>
      <c r="N28" s="369">
        <f t="shared" si="0"/>
        <v>6.2348817522184026E-2</v>
      </c>
      <c r="O28" s="370">
        <f t="shared" ref="O28:O35" si="1">G28/H28</f>
        <v>1.3183806681603327E-2</v>
      </c>
    </row>
    <row r="29" spans="1:15" x14ac:dyDescent="0.2">
      <c r="A29">
        <v>2014</v>
      </c>
      <c r="B29" s="78">
        <v>4333.4529960999998</v>
      </c>
      <c r="C29" s="78">
        <v>3086.5998552999999</v>
      </c>
      <c r="D29" s="78">
        <v>2184.0163889999999</v>
      </c>
      <c r="E29" s="78">
        <v>693.67964013999995</v>
      </c>
      <c r="F29" s="78">
        <v>764.96624125999995</v>
      </c>
      <c r="G29" s="228">
        <v>152.64362484899999</v>
      </c>
      <c r="H29" s="78">
        <v>11215.358747</v>
      </c>
      <c r="I29" s="169">
        <v>2014</v>
      </c>
      <c r="J29" s="369">
        <f t="shared" si="0"/>
        <v>0.38638558907080495</v>
      </c>
      <c r="K29" s="369">
        <f t="shared" si="0"/>
        <v>0.2752118701620343</v>
      </c>
      <c r="L29" s="369">
        <f t="shared" si="0"/>
        <v>0.19473442074103989</v>
      </c>
      <c r="M29" s="369">
        <f t="shared" si="0"/>
        <v>6.1850865031450958E-2</v>
      </c>
      <c r="N29" s="369">
        <f t="shared" si="0"/>
        <v>6.820702382477252E-2</v>
      </c>
      <c r="O29" s="370">
        <f t="shared" si="1"/>
        <v>1.3610231138600954E-2</v>
      </c>
    </row>
    <row r="30" spans="1:15" x14ac:dyDescent="0.2">
      <c r="A30">
        <v>2015</v>
      </c>
      <c r="B30" s="78">
        <v>3705.2005227999998</v>
      </c>
      <c r="C30" s="78">
        <v>3653.3756131999999</v>
      </c>
      <c r="D30" s="78">
        <v>2184.0489781000001</v>
      </c>
      <c r="E30" s="78">
        <v>668.46189529000003</v>
      </c>
      <c r="F30" s="78">
        <v>808.65995581000004</v>
      </c>
      <c r="G30" s="228">
        <v>151.76228673999998</v>
      </c>
      <c r="H30" s="78">
        <v>11171.509252</v>
      </c>
      <c r="I30" s="169">
        <v>2015</v>
      </c>
      <c r="J30" s="369">
        <f t="shared" si="0"/>
        <v>0.33166517067840851</v>
      </c>
      <c r="K30" s="369">
        <f t="shared" si="0"/>
        <v>0.32702614577756783</v>
      </c>
      <c r="L30" s="369">
        <f t="shared" si="0"/>
        <v>0.19550169353429098</v>
      </c>
      <c r="M30" s="369">
        <f t="shared" si="0"/>
        <v>5.9836310404552312E-2</v>
      </c>
      <c r="N30" s="369">
        <f t="shared" si="0"/>
        <v>7.2385918282726947E-2</v>
      </c>
      <c r="O30" s="370">
        <f t="shared" si="1"/>
        <v>1.3584761317082601E-2</v>
      </c>
    </row>
    <row r="31" spans="1:15" x14ac:dyDescent="0.2">
      <c r="A31">
        <v>2016</v>
      </c>
      <c r="B31" s="78">
        <v>3385.6520455</v>
      </c>
      <c r="C31" s="78">
        <v>3765.8659097999998</v>
      </c>
      <c r="D31" s="78">
        <v>2201.3495846999999</v>
      </c>
      <c r="E31" s="78">
        <v>713.45907336000005</v>
      </c>
      <c r="F31" s="78">
        <v>933.42329915000005</v>
      </c>
      <c r="G31" s="228">
        <v>138.706161366</v>
      </c>
      <c r="H31" s="78">
        <v>11138.456074</v>
      </c>
      <c r="I31" s="169">
        <v>2016</v>
      </c>
      <c r="J31" s="369">
        <f t="shared" si="0"/>
        <v>0.3039606228194387</v>
      </c>
      <c r="K31" s="369">
        <f t="shared" si="0"/>
        <v>0.33809586218959847</v>
      </c>
      <c r="L31" s="369">
        <f t="shared" si="0"/>
        <v>0.19763507348549966</v>
      </c>
      <c r="M31" s="369">
        <f t="shared" si="0"/>
        <v>6.4053677513295187E-2</v>
      </c>
      <c r="N31" s="369">
        <f t="shared" si="0"/>
        <v>8.3801856644104236E-2</v>
      </c>
      <c r="O31" s="370">
        <f t="shared" si="1"/>
        <v>1.2452907336931157E-2</v>
      </c>
    </row>
    <row r="32" spans="1:15" x14ac:dyDescent="0.2">
      <c r="A32">
        <v>2017</v>
      </c>
      <c r="B32" s="78">
        <v>3303.6582732000002</v>
      </c>
      <c r="C32" s="78">
        <v>3551.8210481000001</v>
      </c>
      <c r="D32" s="78">
        <v>2205.3414658000002</v>
      </c>
      <c r="E32" s="78">
        <v>805.03726931999995</v>
      </c>
      <c r="F32" s="78">
        <v>1058.2938360999999</v>
      </c>
      <c r="G32" s="228">
        <v>128.63818035600002</v>
      </c>
      <c r="H32" s="78">
        <v>11052.790073</v>
      </c>
      <c r="I32" s="169">
        <v>2017</v>
      </c>
      <c r="J32" s="369">
        <f t="shared" si="0"/>
        <v>0.2988981290136189</v>
      </c>
      <c r="K32" s="369">
        <f t="shared" si="0"/>
        <v>0.32135062953710369</v>
      </c>
      <c r="L32" s="369">
        <f t="shared" si="0"/>
        <v>0.19952803330511606</v>
      </c>
      <c r="M32" s="369">
        <f t="shared" si="0"/>
        <v>7.2835660860560703E-2</v>
      </c>
      <c r="N32" s="369">
        <f t="shared" si="0"/>
        <v>9.5749021659718617E-2</v>
      </c>
      <c r="O32" s="370">
        <f t="shared" si="1"/>
        <v>1.1638525612663196E-2</v>
      </c>
    </row>
    <row r="33" spans="1:15" x14ac:dyDescent="0.2">
      <c r="A33">
        <v>2018</v>
      </c>
      <c r="B33" s="78">
        <v>3140.8019481000001</v>
      </c>
      <c r="C33" s="78">
        <v>4021.9522996000001</v>
      </c>
      <c r="D33" s="78">
        <v>2211.1719425000001</v>
      </c>
      <c r="E33" s="78">
        <v>783.06649959000003</v>
      </c>
      <c r="F33" s="78">
        <v>1153.5590709999999</v>
      </c>
      <c r="G33" s="228">
        <v>135.502056767</v>
      </c>
      <c r="H33" s="78">
        <v>11446.053817</v>
      </c>
      <c r="I33" s="169">
        <v>2018</v>
      </c>
      <c r="J33" s="369">
        <f t="shared" si="0"/>
        <v>0.27440041767366086</v>
      </c>
      <c r="K33" s="369">
        <f t="shared" si="0"/>
        <v>0.35138331200456913</v>
      </c>
      <c r="L33" s="369">
        <f t="shared" si="0"/>
        <v>0.19318203267714026</v>
      </c>
      <c r="M33" s="369">
        <f t="shared" si="0"/>
        <v>6.8413665714813235E-2</v>
      </c>
      <c r="N33" s="369">
        <f t="shared" si="0"/>
        <v>0.10078225119706335</v>
      </c>
      <c r="O33" s="370">
        <f t="shared" si="1"/>
        <v>1.1838320781416259E-2</v>
      </c>
    </row>
    <row r="34" spans="1:15" x14ac:dyDescent="0.2">
      <c r="A34">
        <v>2019</v>
      </c>
      <c r="B34" s="78">
        <v>2726.2683956999999</v>
      </c>
      <c r="C34" s="78">
        <v>4130.5952454999997</v>
      </c>
      <c r="D34" s="78">
        <v>2184.731526</v>
      </c>
      <c r="E34" s="78">
        <v>758.89042181000002</v>
      </c>
      <c r="F34" s="78">
        <v>1285.7923625999999</v>
      </c>
      <c r="G34" s="228">
        <v>128.78377413800001</v>
      </c>
      <c r="H34" s="78">
        <v>11215.061287</v>
      </c>
      <c r="I34" s="169">
        <v>2019</v>
      </c>
      <c r="J34" s="369">
        <f t="shared" si="0"/>
        <v>0.24308992398108148</v>
      </c>
      <c r="K34" s="369">
        <f t="shared" si="0"/>
        <v>0.36830786206117322</v>
      </c>
      <c r="L34" s="369">
        <f t="shared" si="0"/>
        <v>0.1948033515012926</v>
      </c>
      <c r="M34" s="369">
        <f t="shared" si="0"/>
        <v>6.7667077547732352E-2</v>
      </c>
      <c r="N34" s="369">
        <f t="shared" si="0"/>
        <v>0.11464871476809789</v>
      </c>
      <c r="O34" s="370">
        <f t="shared" si="1"/>
        <v>1.148310926194228E-2</v>
      </c>
    </row>
    <row r="35" spans="1:15" x14ac:dyDescent="0.2">
      <c r="A35" s="9">
        <v>2020</v>
      </c>
      <c r="B35" s="79">
        <v>2509.0992732</v>
      </c>
      <c r="C35" s="79">
        <v>4268.1200300999999</v>
      </c>
      <c r="D35" s="79">
        <v>2144.3385819999999</v>
      </c>
      <c r="E35" s="79">
        <v>748.30717376999996</v>
      </c>
      <c r="F35" s="79">
        <v>1435.2158933999999</v>
      </c>
      <c r="G35" s="230">
        <v>129.44773032799998</v>
      </c>
      <c r="H35" s="79">
        <v>11234.527978</v>
      </c>
      <c r="I35" s="170">
        <v>2020</v>
      </c>
      <c r="J35" s="371">
        <f t="shared" si="0"/>
        <v>0.22333820149039108</v>
      </c>
      <c r="K35" s="371">
        <f t="shared" si="0"/>
        <v>0.37991093515081725</v>
      </c>
      <c r="L35" s="371">
        <f t="shared" si="0"/>
        <v>0.19087037623646921</v>
      </c>
      <c r="M35" s="371">
        <f t="shared" si="0"/>
        <v>6.6607798319196984E-2</v>
      </c>
      <c r="N35" s="371">
        <f t="shared" si="0"/>
        <v>0.12775044009063038</v>
      </c>
      <c r="O35" s="372">
        <f t="shared" si="1"/>
        <v>1.1522311447485006E-2</v>
      </c>
    </row>
    <row r="36" spans="1:15" x14ac:dyDescent="0.2">
      <c r="A36" s="367" t="s">
        <v>551</v>
      </c>
      <c r="C36"/>
      <c r="G36" s="15"/>
    </row>
    <row r="37" spans="1:15" x14ac:dyDescent="0.2">
      <c r="A37" s="32" t="s">
        <v>85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549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5" t="s">
        <v>98</v>
      </c>
      <c r="R6" s="213" t="s">
        <v>397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99</v>
      </c>
      <c r="R7" s="214" t="s">
        <v>398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100</v>
      </c>
      <c r="R8" s="214" t="s">
        <v>399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101</v>
      </c>
      <c r="R9" s="214" t="s">
        <v>400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19" t="s">
        <v>496</v>
      </c>
      <c r="R10" s="214" t="s">
        <v>401</v>
      </c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89</v>
      </c>
      <c r="R11" s="214" t="s">
        <v>402</v>
      </c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226" t="s">
        <v>90</v>
      </c>
      <c r="R12" s="216" t="s">
        <v>403</v>
      </c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4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4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4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4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4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4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4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4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4" x14ac:dyDescent="0.2">
      <c r="C25"/>
      <c r="E25" s="201" t="s">
        <v>92</v>
      </c>
      <c r="F25" s="201"/>
      <c r="G25" s="201"/>
      <c r="H25" s="201"/>
      <c r="J25" s="201"/>
      <c r="K25" s="201" t="s">
        <v>406</v>
      </c>
      <c r="L25" s="201"/>
      <c r="M25" s="201"/>
      <c r="N25" s="201"/>
    </row>
    <row r="26" spans="1:14" x14ac:dyDescent="0.2">
      <c r="A26" s="9"/>
      <c r="B26" s="89" t="s">
        <v>91</v>
      </c>
      <c r="C26" s="231">
        <v>2016</v>
      </c>
      <c r="D26" s="231">
        <v>2017</v>
      </c>
      <c r="E26" s="49">
        <v>2018</v>
      </c>
      <c r="F26" s="49">
        <v>2019</v>
      </c>
      <c r="G26" s="49">
        <v>2020</v>
      </c>
      <c r="H26" s="237"/>
      <c r="I26" s="82">
        <v>2017</v>
      </c>
      <c r="J26" s="82">
        <v>2018</v>
      </c>
      <c r="K26" s="82">
        <v>2019</v>
      </c>
      <c r="L26" s="82">
        <v>2020</v>
      </c>
    </row>
    <row r="27" spans="1:14" x14ac:dyDescent="0.2">
      <c r="B27" s="7" t="s">
        <v>98</v>
      </c>
      <c r="C27" s="20">
        <v>2.4724417980000002</v>
      </c>
      <c r="D27" s="20">
        <v>2.7669693620000002</v>
      </c>
      <c r="E27" s="20">
        <v>2.6876515140000001</v>
      </c>
      <c r="F27" s="20">
        <v>2.6019964180000001</v>
      </c>
      <c r="G27" s="20">
        <v>2.5777017999999998</v>
      </c>
      <c r="I27" s="20">
        <f t="shared" ref="I27:I33" si="0">D27-C27</f>
        <v>0.29452756400000002</v>
      </c>
      <c r="J27" s="20">
        <f t="shared" ref="J27:J33" si="1">E27-D27</f>
        <v>-7.931784800000008E-2</v>
      </c>
      <c r="K27" s="20">
        <f t="shared" ref="K27:K33" si="2">F27-E27</f>
        <v>-8.5655095999999986E-2</v>
      </c>
      <c r="L27" s="20">
        <f t="shared" ref="L27:L33" si="3">G27-F27</f>
        <v>-2.4294618000000323E-2</v>
      </c>
    </row>
    <row r="28" spans="1:14" x14ac:dyDescent="0.2">
      <c r="B28" s="3" t="s">
        <v>99</v>
      </c>
      <c r="C28" s="20">
        <v>2.2297628380000001</v>
      </c>
      <c r="D28" s="20">
        <v>2.2854875849999998</v>
      </c>
      <c r="E28" s="20">
        <v>2.3569084830000002</v>
      </c>
      <c r="F28" s="20">
        <v>2.2921147300000002</v>
      </c>
      <c r="G28" s="20">
        <v>2.2800780999999999</v>
      </c>
      <c r="I28" s="20">
        <f t="shared" si="0"/>
        <v>5.5724746999999741E-2</v>
      </c>
      <c r="J28" s="20">
        <f t="shared" si="1"/>
        <v>7.1420898000000399E-2</v>
      </c>
      <c r="K28" s="20">
        <f t="shared" si="2"/>
        <v>-6.4793753000000009E-2</v>
      </c>
      <c r="L28" s="20">
        <f t="shared" si="3"/>
        <v>-1.2036630000000326E-2</v>
      </c>
    </row>
    <row r="29" spans="1:14" x14ac:dyDescent="0.2">
      <c r="B29" s="3" t="s">
        <v>100</v>
      </c>
      <c r="C29" s="20">
        <v>1.4707870796</v>
      </c>
      <c r="D29" s="20">
        <v>1.5183183813000001</v>
      </c>
      <c r="E29" s="20">
        <v>1.5601992032000001</v>
      </c>
      <c r="F29" s="20">
        <v>1.5724579818</v>
      </c>
      <c r="G29" s="20">
        <v>1.6145419999999999</v>
      </c>
      <c r="I29" s="20">
        <f t="shared" si="0"/>
        <v>4.7531301700000084E-2</v>
      </c>
      <c r="J29" s="20">
        <f t="shared" si="1"/>
        <v>4.1880821899999976E-2</v>
      </c>
      <c r="K29" s="20">
        <f t="shared" si="2"/>
        <v>1.2258778599999909E-2</v>
      </c>
      <c r="L29" s="20">
        <f t="shared" si="3"/>
        <v>4.2084018199999962E-2</v>
      </c>
    </row>
    <row r="30" spans="1:14" x14ac:dyDescent="0.2">
      <c r="B30" s="3" t="s">
        <v>101</v>
      </c>
      <c r="C30" s="20">
        <v>2.0937279855000002</v>
      </c>
      <c r="D30" s="20">
        <v>2.3456110303000002</v>
      </c>
      <c r="E30" s="20">
        <v>2.5356239622999999</v>
      </c>
      <c r="F30" s="20">
        <v>2.8962682998</v>
      </c>
      <c r="G30" s="20">
        <v>3.2789076000000001</v>
      </c>
      <c r="I30" s="20">
        <f t="shared" si="0"/>
        <v>0.25188304480000001</v>
      </c>
      <c r="J30" s="20">
        <f t="shared" si="1"/>
        <v>0.19001293199999969</v>
      </c>
      <c r="K30" s="20">
        <f t="shared" si="2"/>
        <v>0.36064433750000013</v>
      </c>
      <c r="L30" s="20">
        <f t="shared" si="3"/>
        <v>0.38263930020000014</v>
      </c>
    </row>
    <row r="31" spans="1:14" x14ac:dyDescent="0.2">
      <c r="B31" s="74" t="s">
        <v>496</v>
      </c>
      <c r="C31" s="20">
        <v>0.50321864699999996</v>
      </c>
      <c r="D31" s="20">
        <v>0.49525990199999997</v>
      </c>
      <c r="E31" s="20">
        <v>0.492045542</v>
      </c>
      <c r="F31" s="20">
        <v>0.48337517600000002</v>
      </c>
      <c r="G31" s="20">
        <v>0.48575160000000001</v>
      </c>
      <c r="I31" s="20">
        <f t="shared" si="0"/>
        <v>-7.9587449999999893E-3</v>
      </c>
      <c r="J31" s="20">
        <f t="shared" si="1"/>
        <v>-3.2143599999999717E-3</v>
      </c>
      <c r="K31" s="20">
        <f t="shared" si="2"/>
        <v>-8.6703659999999849E-3</v>
      </c>
      <c r="L31" s="20">
        <f t="shared" si="3"/>
        <v>2.3764239999999881E-3</v>
      </c>
    </row>
    <row r="32" spans="1:14" x14ac:dyDescent="0.2">
      <c r="B32" s="3" t="s">
        <v>89</v>
      </c>
      <c r="C32" s="20">
        <v>0.20960385000000001</v>
      </c>
      <c r="D32" s="20">
        <v>0.21023328199999999</v>
      </c>
      <c r="E32" s="20">
        <v>0.21761925300000001</v>
      </c>
      <c r="F32" s="20">
        <v>0.21609229699999999</v>
      </c>
      <c r="G32" s="20">
        <v>0.21841630000000001</v>
      </c>
      <c r="I32" s="20">
        <f t="shared" si="0"/>
        <v>6.2943199999998534E-4</v>
      </c>
      <c r="J32" s="20">
        <f t="shared" si="1"/>
        <v>7.3859710000000189E-3</v>
      </c>
      <c r="K32" s="20">
        <f t="shared" si="2"/>
        <v>-1.5269560000000237E-3</v>
      </c>
      <c r="L32" s="20">
        <f t="shared" si="3"/>
        <v>2.3240030000000189E-3</v>
      </c>
    </row>
    <row r="33" spans="1:13" x14ac:dyDescent="0.2">
      <c r="A33" s="9"/>
      <c r="B33" s="5" t="s">
        <v>90</v>
      </c>
      <c r="C33" s="68">
        <v>0.56866517699999997</v>
      </c>
      <c r="D33" s="68">
        <v>0.77446581400000003</v>
      </c>
      <c r="E33" s="68">
        <v>0.94864862699999997</v>
      </c>
      <c r="F33" s="68">
        <v>1.0850591999999999</v>
      </c>
      <c r="G33" s="68">
        <v>1.2820662</v>
      </c>
      <c r="H33" s="9"/>
      <c r="I33" s="68">
        <f t="shared" si="0"/>
        <v>0.20580063700000006</v>
      </c>
      <c r="J33" s="68">
        <f t="shared" si="1"/>
        <v>0.17418281299999994</v>
      </c>
      <c r="K33" s="68">
        <f t="shared" si="2"/>
        <v>0.13641057299999992</v>
      </c>
      <c r="L33" s="68">
        <f t="shared" si="3"/>
        <v>0.19700700000000015</v>
      </c>
    </row>
    <row r="34" spans="1:13" x14ac:dyDescent="0.2">
      <c r="C34"/>
      <c r="H34" s="32" t="s">
        <v>457</v>
      </c>
      <c r="I34" s="7">
        <f>+SUM(I27:I33)</f>
        <v>0.84813798149999986</v>
      </c>
      <c r="J34" s="7">
        <f t="shared" ref="J34:L34" si="4">+SUM(J27:J33)</f>
        <v>0.4023512279</v>
      </c>
      <c r="K34" s="7">
        <f t="shared" si="4"/>
        <v>0.34866751809999996</v>
      </c>
      <c r="L34" s="7">
        <f t="shared" si="4"/>
        <v>0.59009949739999956</v>
      </c>
    </row>
    <row r="35" spans="1:13" ht="12.75" customHeight="1" x14ac:dyDescent="0.2">
      <c r="A35" s="586" t="s">
        <v>93</v>
      </c>
      <c r="B35" s="586"/>
      <c r="C35" s="586"/>
      <c r="D35" s="586"/>
      <c r="E35" s="586"/>
      <c r="F35" s="586"/>
      <c r="G35" s="586"/>
      <c r="H35" s="586"/>
      <c r="I35" s="586"/>
      <c r="J35" s="586"/>
      <c r="K35" s="586"/>
      <c r="L35" s="586"/>
      <c r="M35" s="586"/>
    </row>
    <row r="36" spans="1:13" x14ac:dyDescent="0.2">
      <c r="A36" s="586"/>
      <c r="B36" s="586"/>
      <c r="C36" s="586"/>
      <c r="D36" s="586"/>
      <c r="E36" s="586"/>
      <c r="F36" s="586"/>
      <c r="G36" s="586"/>
      <c r="H36" s="586"/>
      <c r="I36" s="586"/>
      <c r="J36" s="586"/>
      <c r="K36" s="586"/>
      <c r="L36" s="586"/>
      <c r="M36" s="586"/>
    </row>
    <row r="37" spans="1:13" x14ac:dyDescent="0.2">
      <c r="A37" s="367" t="s">
        <v>551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</row>
    <row r="38" spans="1:13" x14ac:dyDescent="0.2">
      <c r="A38" s="202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</row>
    <row r="39" spans="1:13" x14ac:dyDescent="0.2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</row>
    <row r="40" spans="1:13" x14ac:dyDescent="0.2">
      <c r="A40" s="5"/>
      <c r="B40" s="5" t="s">
        <v>368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368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549</v>
      </c>
      <c r="B2"/>
      <c r="C2"/>
      <c r="L2" s="117"/>
    </row>
    <row r="3" spans="1:18" x14ac:dyDescent="0.2">
      <c r="A3" s="22" t="s">
        <v>16</v>
      </c>
      <c r="B3"/>
      <c r="C3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331" t="s">
        <v>34</v>
      </c>
      <c r="R6" s="213" t="s">
        <v>408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333" t="s">
        <v>35</v>
      </c>
      <c r="R7" s="214" t="s">
        <v>409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333" t="s">
        <v>94</v>
      </c>
      <c r="R8" s="214" t="s">
        <v>410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335" t="s">
        <v>232</v>
      </c>
      <c r="R9" s="216" t="s">
        <v>407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38"/>
      <c r="R10" s="229"/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39"/>
      <c r="R11" s="15"/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39"/>
      <c r="R12" s="15"/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4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4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4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4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4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4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4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4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4" x14ac:dyDescent="0.2">
      <c r="A25" s="311"/>
      <c r="B25" s="311"/>
      <c r="C25" s="311"/>
      <c r="D25" s="311"/>
      <c r="E25" s="311"/>
      <c r="F25" s="311"/>
      <c r="G25" s="311"/>
      <c r="H25" s="311"/>
      <c r="I25" s="311"/>
      <c r="J25" s="311"/>
      <c r="K25" s="311"/>
    </row>
    <row r="26" spans="1:14" ht="14.25" x14ac:dyDescent="0.25">
      <c r="A26" s="30"/>
      <c r="B26" s="29"/>
      <c r="C26" s="587" t="s">
        <v>84</v>
      </c>
      <c r="D26" s="587"/>
      <c r="E26" s="587"/>
      <c r="F26" s="587"/>
      <c r="G26" s="587"/>
      <c r="H26" s="30"/>
      <c r="I26" s="587" t="s">
        <v>4</v>
      </c>
      <c r="J26" s="587"/>
      <c r="K26" s="587"/>
      <c r="L26" s="587"/>
      <c r="M26" s="201"/>
      <c r="N26" s="201"/>
    </row>
    <row r="27" spans="1:14" x14ac:dyDescent="0.2">
      <c r="A27" s="77"/>
      <c r="B27" s="89" t="s">
        <v>91</v>
      </c>
      <c r="C27" s="231">
        <v>2016</v>
      </c>
      <c r="D27" s="231">
        <v>2017</v>
      </c>
      <c r="E27" s="49">
        <v>2018</v>
      </c>
      <c r="F27" s="49">
        <v>2019</v>
      </c>
      <c r="G27" s="49">
        <v>2020</v>
      </c>
      <c r="H27" s="538"/>
      <c r="I27" s="82">
        <v>2017</v>
      </c>
      <c r="J27" s="82">
        <v>2018</v>
      </c>
      <c r="K27" s="82">
        <v>2019</v>
      </c>
      <c r="L27" s="82">
        <v>2020</v>
      </c>
    </row>
    <row r="28" spans="1:14" x14ac:dyDescent="0.2">
      <c r="A28" s="30"/>
      <c r="B28" s="459" t="s">
        <v>34</v>
      </c>
      <c r="C28" s="506">
        <v>1354.1614477999999</v>
      </c>
      <c r="D28" s="506">
        <v>1315.9754204000001</v>
      </c>
      <c r="E28" s="506">
        <v>1260.4719811</v>
      </c>
      <c r="F28" s="506">
        <v>1114.96613</v>
      </c>
      <c r="G28" s="506">
        <v>1035.1398799999999</v>
      </c>
      <c r="H28" s="30"/>
      <c r="I28" s="506">
        <f t="shared" ref="I28:L30" si="0">D28-C28</f>
        <v>-38.18602739999983</v>
      </c>
      <c r="J28" s="506">
        <f t="shared" si="0"/>
        <v>-55.503439300000082</v>
      </c>
      <c r="K28" s="506">
        <f t="shared" si="0"/>
        <v>-145.50585109999997</v>
      </c>
      <c r="L28" s="506">
        <f t="shared" si="0"/>
        <v>-79.826250000000073</v>
      </c>
    </row>
    <row r="29" spans="1:14" x14ac:dyDescent="0.2">
      <c r="A29" s="30"/>
      <c r="B29" s="459" t="s">
        <v>35</v>
      </c>
      <c r="C29" s="506">
        <v>2312.6078370999999</v>
      </c>
      <c r="D29" s="506">
        <v>2329.5807685</v>
      </c>
      <c r="E29" s="506">
        <v>2368.7848678</v>
      </c>
      <c r="F29" s="506">
        <v>2381.8878</v>
      </c>
      <c r="G29" s="506">
        <v>2400.3362999999999</v>
      </c>
      <c r="H29" s="30"/>
      <c r="I29" s="506">
        <f t="shared" si="0"/>
        <v>16.972931400000107</v>
      </c>
      <c r="J29" s="506">
        <f t="shared" si="0"/>
        <v>39.204099300000053</v>
      </c>
      <c r="K29" s="506">
        <f t="shared" si="0"/>
        <v>13.102932199999941</v>
      </c>
      <c r="L29" s="506">
        <f t="shared" si="0"/>
        <v>18.448499999999967</v>
      </c>
    </row>
    <row r="30" spans="1:14" x14ac:dyDescent="0.2">
      <c r="A30" s="30"/>
      <c r="B30" s="539" t="s">
        <v>94</v>
      </c>
      <c r="C30" s="506">
        <v>1493.9813326999999</v>
      </c>
      <c r="D30" s="506">
        <v>1473.9347923</v>
      </c>
      <c r="E30" s="506">
        <v>1629.9785502</v>
      </c>
      <c r="F30" s="506">
        <v>1676.5114000000001</v>
      </c>
      <c r="G30" s="506">
        <v>1686.9602</v>
      </c>
      <c r="H30" s="30"/>
      <c r="I30" s="506">
        <f t="shared" si="0"/>
        <v>-20.046540399999913</v>
      </c>
      <c r="J30" s="506">
        <f t="shared" si="0"/>
        <v>156.04375789999995</v>
      </c>
      <c r="K30" s="506">
        <f t="shared" si="0"/>
        <v>46.532849800000122</v>
      </c>
      <c r="L30" s="506">
        <f t="shared" si="0"/>
        <v>10.448799999999892</v>
      </c>
    </row>
    <row r="31" spans="1:14" x14ac:dyDescent="0.2">
      <c r="A31" s="30"/>
      <c r="B31" s="540" t="s">
        <v>232</v>
      </c>
      <c r="C31" s="541">
        <v>5172.4004450000002</v>
      </c>
      <c r="D31" s="541">
        <v>5131.1408081999998</v>
      </c>
      <c r="E31" s="541">
        <v>5270.8852257999997</v>
      </c>
      <c r="F31" s="541">
        <v>5185.0149000000001</v>
      </c>
      <c r="G31" s="541">
        <v>5134.0861000000004</v>
      </c>
      <c r="H31" s="77"/>
      <c r="I31" s="541">
        <f t="shared" ref="I31" si="1">D31-C31</f>
        <v>-41.259636800000408</v>
      </c>
      <c r="J31" s="541">
        <f t="shared" ref="J31" si="2">E31-D31</f>
        <v>139.74441759999991</v>
      </c>
      <c r="K31" s="541">
        <f t="shared" ref="K31" si="3">F31-E31</f>
        <v>-85.870325799999591</v>
      </c>
      <c r="L31" s="541">
        <f t="shared" ref="L31" si="4">G31-F31</f>
        <v>-50.928799999999683</v>
      </c>
    </row>
    <row r="32" spans="1:14" x14ac:dyDescent="0.2">
      <c r="A32" s="30"/>
      <c r="B32" s="367" t="s">
        <v>551</v>
      </c>
      <c r="C32" s="30"/>
      <c r="D32" s="30"/>
      <c r="E32" s="30"/>
      <c r="F32" s="30"/>
      <c r="G32" s="30"/>
      <c r="H32" s="30"/>
      <c r="I32" s="532">
        <f>+SUM(I28:I30)</f>
        <v>-41.259636399999636</v>
      </c>
      <c r="J32" s="532">
        <f>+SUM(J28:J30)</f>
        <v>139.74441789999992</v>
      </c>
      <c r="K32" s="532">
        <f>+SUM(K28:K30)</f>
        <v>-85.87006909999991</v>
      </c>
      <c r="L32" s="532">
        <f>+SUM(L28:L30)</f>
        <v>-50.928950000000214</v>
      </c>
    </row>
    <row r="33" spans="1:13" x14ac:dyDescent="0.2">
      <c r="A33" s="202"/>
      <c r="B33" s="202"/>
      <c r="C33" s="240"/>
      <c r="D33" s="240"/>
      <c r="E33" s="240"/>
      <c r="F33" s="240"/>
      <c r="G33" s="240"/>
      <c r="H33" s="202"/>
      <c r="I33" s="202"/>
      <c r="J33" s="202"/>
      <c r="K33" s="202"/>
      <c r="L33" s="202"/>
    </row>
    <row r="34" spans="1:13" x14ac:dyDescent="0.2">
      <c r="A34" s="202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</row>
    <row r="35" spans="1:13" x14ac:dyDescent="0.2">
      <c r="A35" s="202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</row>
    <row r="36" spans="1:13" x14ac:dyDescent="0.2">
      <c r="A36" s="5"/>
      <c r="B36" s="5" t="s">
        <v>368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368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2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3" t="s">
        <v>411</v>
      </c>
      <c r="R6" s="224" t="s">
        <v>412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5" t="s">
        <v>411</v>
      </c>
    </row>
    <row r="28" spans="1:11" x14ac:dyDescent="0.2">
      <c r="A28">
        <v>2001</v>
      </c>
      <c r="B28" s="13">
        <v>6.5769924332999996E-2</v>
      </c>
    </row>
    <row r="29" spans="1:11" x14ac:dyDescent="0.2">
      <c r="A29">
        <v>2002</v>
      </c>
      <c r="B29" s="13">
        <v>6.0721109483000003E-2</v>
      </c>
    </row>
    <row r="30" spans="1:11" x14ac:dyDescent="0.2">
      <c r="A30">
        <v>2003</v>
      </c>
      <c r="B30" s="13">
        <v>6.5889692127999999E-2</v>
      </c>
    </row>
    <row r="31" spans="1:11" x14ac:dyDescent="0.2">
      <c r="A31">
        <v>2004</v>
      </c>
      <c r="B31" s="13">
        <v>7.1331804967999998E-2</v>
      </c>
    </row>
    <row r="32" spans="1:11" x14ac:dyDescent="0.2">
      <c r="A32">
        <v>2005</v>
      </c>
      <c r="B32" s="13">
        <v>8.0227309122000004E-2</v>
      </c>
    </row>
    <row r="33" spans="1:2" x14ac:dyDescent="0.2">
      <c r="A33">
        <v>2006</v>
      </c>
      <c r="B33" s="13">
        <v>8.3876457488000003E-2</v>
      </c>
    </row>
    <row r="34" spans="1:2" x14ac:dyDescent="0.2">
      <c r="A34">
        <v>2007</v>
      </c>
      <c r="B34" s="13">
        <v>8.5366501720999993E-2</v>
      </c>
    </row>
    <row r="35" spans="1:2" x14ac:dyDescent="0.2">
      <c r="A35">
        <v>2008</v>
      </c>
      <c r="B35" s="13">
        <v>9.5771286846999995E-2</v>
      </c>
    </row>
    <row r="36" spans="1:2" x14ac:dyDescent="0.2">
      <c r="A36">
        <v>2009</v>
      </c>
      <c r="B36" s="13">
        <v>7.3799616205999993E-2</v>
      </c>
    </row>
    <row r="37" spans="1:2" x14ac:dyDescent="0.2">
      <c r="A37">
        <v>2010</v>
      </c>
      <c r="B37" s="13">
        <v>8.0951678321000003E-2</v>
      </c>
    </row>
    <row r="38" spans="1:2" x14ac:dyDescent="0.2">
      <c r="A38">
        <v>2011</v>
      </c>
      <c r="B38" s="13">
        <v>8.9525252311999995E-2</v>
      </c>
    </row>
    <row r="39" spans="1:2" x14ac:dyDescent="0.2">
      <c r="A39">
        <v>2012</v>
      </c>
      <c r="B39" s="13">
        <v>8.3654199703000004E-2</v>
      </c>
    </row>
    <row r="40" spans="1:2" x14ac:dyDescent="0.2">
      <c r="A40">
        <v>2013</v>
      </c>
      <c r="B40" s="13">
        <v>8.1976495134999994E-2</v>
      </c>
    </row>
    <row r="41" spans="1:2" x14ac:dyDescent="0.2">
      <c r="A41">
        <v>2014</v>
      </c>
      <c r="B41" s="13">
        <v>7.9607922351000004E-2</v>
      </c>
    </row>
    <row r="42" spans="1:2" x14ac:dyDescent="0.2">
      <c r="A42">
        <v>2015</v>
      </c>
      <c r="B42" s="13">
        <v>6.1915938338E-2</v>
      </c>
    </row>
    <row r="43" spans="1:2" x14ac:dyDescent="0.2">
      <c r="A43">
        <v>2016</v>
      </c>
      <c r="B43" s="13">
        <v>5.5532564654E-2</v>
      </c>
    </row>
    <row r="44" spans="1:2" x14ac:dyDescent="0.2">
      <c r="A44">
        <v>2017</v>
      </c>
      <c r="B44" s="13">
        <v>5.8957737476999998E-2</v>
      </c>
    </row>
    <row r="45" spans="1:2" x14ac:dyDescent="0.2">
      <c r="A45">
        <v>2018</v>
      </c>
      <c r="B45" s="13">
        <v>6.3015766402000004E-2</v>
      </c>
    </row>
    <row r="46" spans="1:2" x14ac:dyDescent="0.2">
      <c r="A46">
        <v>2019</v>
      </c>
      <c r="B46" s="13">
        <v>5.843785864E-2</v>
      </c>
    </row>
    <row r="47" spans="1:2" x14ac:dyDescent="0.2">
      <c r="A47" s="9">
        <v>2020</v>
      </c>
      <c r="B47" s="13">
        <v>5.6617603044000001E-2</v>
      </c>
    </row>
    <row r="48" spans="1:2" x14ac:dyDescent="0.2">
      <c r="A48" s="367" t="s">
        <v>551</v>
      </c>
    </row>
    <row r="50" spans="1:2" x14ac:dyDescent="0.2">
      <c r="A50" s="5"/>
      <c r="B50" s="241" t="s">
        <v>368</v>
      </c>
    </row>
    <row r="51" spans="1:2" x14ac:dyDescent="0.2">
      <c r="A51">
        <v>18.5</v>
      </c>
      <c r="B51" s="2">
        <v>0</v>
      </c>
    </row>
    <row r="52" spans="1:2" x14ac:dyDescent="0.2">
      <c r="A52">
        <v>18.5</v>
      </c>
      <c r="B52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117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117"/>
      <c r="Q6" s="542" t="s">
        <v>418</v>
      </c>
      <c r="R6" s="315" t="s">
        <v>419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337" t="s">
        <v>415</v>
      </c>
      <c r="R7" s="547" t="s">
        <v>420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64" t="s">
        <v>527</v>
      </c>
      <c r="C25" s="564"/>
      <c r="D25" s="564"/>
      <c r="E25" s="564"/>
      <c r="F25" s="564"/>
    </row>
    <row r="26" spans="1:11" x14ac:dyDescent="0.2">
      <c r="A26" s="18"/>
      <c r="B26" s="87">
        <v>2017</v>
      </c>
      <c r="C26" s="87">
        <v>2018</v>
      </c>
      <c r="D26" s="87">
        <v>2019</v>
      </c>
      <c r="E26" s="87">
        <v>2020</v>
      </c>
      <c r="F26" s="289" t="s">
        <v>581</v>
      </c>
    </row>
    <row r="27" spans="1:11" x14ac:dyDescent="0.2">
      <c r="A27" s="19" t="s">
        <v>102</v>
      </c>
      <c r="B27" s="25">
        <v>55.953113090999999</v>
      </c>
      <c r="C27" s="25">
        <v>32.406626946999999</v>
      </c>
      <c r="D27" s="25">
        <v>37.364405599999998</v>
      </c>
      <c r="E27" s="25">
        <v>39.667736208999997</v>
      </c>
      <c r="F27" s="290">
        <v>42.572099999999999</v>
      </c>
      <c r="H27" s="25"/>
    </row>
    <row r="28" spans="1:11" x14ac:dyDescent="0.2">
      <c r="A28" s="19" t="s">
        <v>103</v>
      </c>
      <c r="B28" s="25">
        <v>105.75397253</v>
      </c>
      <c r="C28" s="25">
        <v>174.06735624000001</v>
      </c>
      <c r="D28" s="25">
        <v>117.37406331</v>
      </c>
      <c r="E28" s="25">
        <v>120.24886511</v>
      </c>
      <c r="F28" s="290">
        <v>122.5003</v>
      </c>
      <c r="H28" s="25"/>
    </row>
    <row r="29" spans="1:11" x14ac:dyDescent="0.2">
      <c r="A29" s="19" t="s">
        <v>104</v>
      </c>
      <c r="B29" s="25">
        <v>241.40321084000001</v>
      </c>
      <c r="C29" s="25">
        <v>269.87517372999997</v>
      </c>
      <c r="D29" s="25">
        <v>235.94066975000001</v>
      </c>
      <c r="E29" s="25">
        <v>239.23404163999999</v>
      </c>
      <c r="F29" s="290">
        <v>252.17910000000001</v>
      </c>
      <c r="H29" s="25"/>
    </row>
    <row r="30" spans="1:11" x14ac:dyDescent="0.2">
      <c r="A30" s="19" t="s">
        <v>105</v>
      </c>
      <c r="B30" s="25">
        <v>363.10332433999997</v>
      </c>
      <c r="C30" s="25">
        <v>375.88938523000002</v>
      </c>
      <c r="D30" s="25">
        <v>347.83407033999998</v>
      </c>
      <c r="E30" s="25">
        <v>348.20494583999999</v>
      </c>
      <c r="F30" s="290">
        <v>356.51</v>
      </c>
      <c r="H30" s="25"/>
    </row>
    <row r="31" spans="1:11" x14ac:dyDescent="0.2">
      <c r="A31" s="19" t="s">
        <v>106</v>
      </c>
      <c r="B31" s="25">
        <v>292.22535173</v>
      </c>
      <c r="C31" s="25">
        <v>351.04562874999999</v>
      </c>
      <c r="D31" s="25">
        <v>320.92855175</v>
      </c>
      <c r="E31" s="25">
        <v>321.34287637</v>
      </c>
      <c r="F31" s="290">
        <v>323.41699999999997</v>
      </c>
      <c r="H31" s="25"/>
    </row>
    <row r="32" spans="1:11" x14ac:dyDescent="0.2">
      <c r="A32" s="19" t="s">
        <v>107</v>
      </c>
      <c r="B32" s="25">
        <v>184.36093647999999</v>
      </c>
      <c r="C32" s="25">
        <v>231.29790973999999</v>
      </c>
      <c r="D32" s="25">
        <v>174.62425847</v>
      </c>
      <c r="E32" s="25">
        <v>175.05724756999999</v>
      </c>
      <c r="F32" s="290">
        <v>193.1309</v>
      </c>
      <c r="H32" s="25"/>
    </row>
    <row r="33" spans="1:12" x14ac:dyDescent="0.2">
      <c r="A33" s="18" t="s">
        <v>471</v>
      </c>
      <c r="B33" s="72">
        <f>+SUM(B27:B32)</f>
        <v>1242.799909011</v>
      </c>
      <c r="C33" s="72">
        <f>+SUM(C27:C32)</f>
        <v>1434.582080637</v>
      </c>
      <c r="D33" s="72">
        <f>+SUM(D27:D32)</f>
        <v>1234.06601922</v>
      </c>
      <c r="E33" s="72">
        <f>+SUM(E27:E32)</f>
        <v>1243.755712739</v>
      </c>
      <c r="F33" s="291">
        <f>+SUM(F27:F32)</f>
        <v>1290.3094000000001</v>
      </c>
    </row>
    <row r="34" spans="1:12" x14ac:dyDescent="0.2">
      <c r="A34" s="367" t="s">
        <v>551</v>
      </c>
    </row>
    <row r="35" spans="1:12" ht="12.75" customHeight="1" x14ac:dyDescent="0.2">
      <c r="A35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88"/>
      <c r="C35" s="588"/>
      <c r="D35" s="588"/>
      <c r="E35" s="588"/>
      <c r="F35" s="588"/>
      <c r="G35" s="588"/>
      <c r="H35" s="588"/>
      <c r="I35" s="588"/>
      <c r="J35" s="588"/>
      <c r="K35" s="588"/>
      <c r="L35" s="270"/>
    </row>
    <row r="36" spans="1:12" x14ac:dyDescent="0.2">
      <c r="A36" s="588"/>
      <c r="B36" s="588"/>
      <c r="C36" s="588"/>
      <c r="D36" s="588"/>
      <c r="E36" s="588"/>
      <c r="F36" s="588"/>
      <c r="G36" s="588"/>
      <c r="H36" s="588"/>
      <c r="I36" s="588"/>
      <c r="J36" s="588"/>
      <c r="K36" s="588"/>
      <c r="L36" s="270"/>
    </row>
    <row r="37" spans="1:12" x14ac:dyDescent="0.2">
      <c r="A37" s="32" t="s">
        <v>193</v>
      </c>
    </row>
    <row r="38" spans="1:12" x14ac:dyDescent="0.2">
      <c r="A38" s="99" t="s">
        <v>188</v>
      </c>
      <c r="B38" s="589" t="s">
        <v>189</v>
      </c>
      <c r="C38" s="589"/>
      <c r="D38" s="589"/>
      <c r="E38" s="589"/>
      <c r="F38" s="589"/>
      <c r="G38" s="98" t="s">
        <v>190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98" customWidth="1"/>
    <col min="2" max="2" width="10.28515625" style="98" customWidth="1"/>
    <col min="3" max="3" width="10.85546875" style="98" customWidth="1"/>
    <col min="4" max="6" width="9.140625" style="98"/>
    <col min="7" max="7" width="13.7109375" style="98" customWidth="1"/>
    <col min="8" max="16" width="9.140625" style="98"/>
    <col min="17" max="17" width="18.42578125" style="98" customWidth="1"/>
    <col min="18" max="18" width="14.5703125" style="98" customWidth="1"/>
    <col min="19" max="16384" width="9.140625" style="98"/>
  </cols>
  <sheetData>
    <row r="2" spans="1:18" ht="15.75" x14ac:dyDescent="0.25">
      <c r="A2" s="44" t="s">
        <v>549</v>
      </c>
      <c r="L2" s="117"/>
      <c r="M2" s="120"/>
    </row>
    <row r="3" spans="1:18" x14ac:dyDescent="0.2">
      <c r="A3" s="22" t="s">
        <v>16</v>
      </c>
      <c r="L3" s="120"/>
    </row>
    <row r="4" spans="1:18" ht="15.75" x14ac:dyDescent="0.25">
      <c r="A4" s="407"/>
      <c r="B4" s="184"/>
      <c r="C4" s="184"/>
      <c r="D4" s="184"/>
      <c r="E4" s="184"/>
      <c r="F4" s="184"/>
      <c r="G4" s="184"/>
      <c r="H4" s="184"/>
      <c r="I4" s="184"/>
      <c r="J4" s="184"/>
      <c r="L4" s="120"/>
    </row>
    <row r="5" spans="1:18" ht="15.75" x14ac:dyDescent="0.25">
      <c r="A5" s="407"/>
      <c r="B5" s="184"/>
      <c r="C5" s="184"/>
      <c r="D5" s="184"/>
      <c r="E5" s="184"/>
      <c r="F5" s="184"/>
      <c r="G5" s="184"/>
      <c r="H5" s="184"/>
      <c r="I5" s="184"/>
      <c r="J5" s="184"/>
      <c r="Q5" s="180" t="s">
        <v>369</v>
      </c>
      <c r="R5" s="181"/>
    </row>
    <row r="6" spans="1:18" ht="15.75" x14ac:dyDescent="0.25">
      <c r="A6" s="407"/>
      <c r="B6" s="184"/>
      <c r="C6" s="184"/>
      <c r="D6" s="184"/>
      <c r="E6" s="184"/>
      <c r="F6" s="184"/>
      <c r="G6" s="184"/>
      <c r="H6" s="184"/>
      <c r="I6" s="184"/>
      <c r="J6" s="184"/>
      <c r="Q6" s="543" t="s">
        <v>414</v>
      </c>
      <c r="R6" s="266" t="s">
        <v>416</v>
      </c>
    </row>
    <row r="7" spans="1:18" ht="15.75" x14ac:dyDescent="0.25">
      <c r="A7" s="407"/>
      <c r="B7" s="184"/>
      <c r="C7" s="184"/>
      <c r="D7" s="184"/>
      <c r="E7" s="184"/>
      <c r="F7" s="184"/>
      <c r="G7" s="184"/>
      <c r="H7" s="184"/>
      <c r="I7" s="184"/>
      <c r="J7" s="184"/>
      <c r="Q7" s="268" t="s">
        <v>415</v>
      </c>
      <c r="R7" s="267" t="s">
        <v>417</v>
      </c>
    </row>
    <row r="8" spans="1:18" ht="15.75" x14ac:dyDescent="0.25">
      <c r="A8" s="407"/>
      <c r="B8" s="184"/>
      <c r="C8" s="184"/>
      <c r="D8" s="184"/>
      <c r="E8" s="184"/>
      <c r="F8" s="184"/>
      <c r="G8" s="184"/>
      <c r="H8" s="184"/>
      <c r="I8" s="184"/>
      <c r="J8" s="184"/>
    </row>
    <row r="9" spans="1:18" ht="15.75" x14ac:dyDescent="0.25">
      <c r="A9" s="407"/>
      <c r="B9" s="184"/>
      <c r="C9" s="184"/>
      <c r="D9" s="184"/>
      <c r="E9" s="184"/>
      <c r="F9" s="184"/>
      <c r="G9" s="184"/>
      <c r="H9" s="184"/>
      <c r="I9" s="184"/>
      <c r="J9" s="184"/>
    </row>
    <row r="10" spans="1:18" ht="15.75" x14ac:dyDescent="0.25">
      <c r="A10" s="407"/>
      <c r="B10" s="184"/>
      <c r="C10" s="184"/>
      <c r="D10" s="184"/>
      <c r="E10" s="184"/>
      <c r="F10" s="184"/>
      <c r="G10" s="184"/>
      <c r="H10" s="184"/>
      <c r="I10" s="184"/>
      <c r="J10" s="184"/>
    </row>
    <row r="11" spans="1:18" ht="15.75" x14ac:dyDescent="0.25">
      <c r="A11" s="407"/>
      <c r="B11" s="184"/>
      <c r="C11" s="184"/>
      <c r="D11" s="184"/>
      <c r="E11" s="184"/>
      <c r="F11" s="184"/>
      <c r="G11" s="184"/>
      <c r="H11" s="184"/>
      <c r="I11" s="184"/>
      <c r="J11" s="184"/>
    </row>
    <row r="12" spans="1:18" ht="15.75" x14ac:dyDescent="0.25">
      <c r="A12" s="407"/>
      <c r="B12" s="184"/>
      <c r="C12" s="184"/>
      <c r="D12" s="184"/>
      <c r="E12" s="184"/>
      <c r="F12" s="184"/>
      <c r="G12" s="184"/>
      <c r="H12" s="184"/>
      <c r="I12" s="184"/>
      <c r="J12" s="184"/>
    </row>
    <row r="13" spans="1:18" ht="15.75" x14ac:dyDescent="0.25">
      <c r="A13" s="407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8" ht="15.75" x14ac:dyDescent="0.25">
      <c r="A14" s="407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8" ht="15.75" x14ac:dyDescent="0.25">
      <c r="A15" s="407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8" ht="15.75" x14ac:dyDescent="0.25">
      <c r="A16" s="407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24" ht="15.75" x14ac:dyDescent="0.25">
      <c r="A17" s="407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24" ht="15.75" x14ac:dyDescent="0.25">
      <c r="A18" s="407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24" ht="15.75" x14ac:dyDescent="0.25">
      <c r="A19" s="407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24" ht="15.75" x14ac:dyDescent="0.25">
      <c r="A20" s="407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24" ht="15.75" x14ac:dyDescent="0.25">
      <c r="A21" s="407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24" ht="15.75" x14ac:dyDescent="0.25">
      <c r="A22" s="44"/>
    </row>
    <row r="23" spans="1:24" ht="15" x14ac:dyDescent="0.2">
      <c r="A23" s="249"/>
      <c r="B23" s="590" t="s">
        <v>528</v>
      </c>
      <c r="C23" s="591"/>
      <c r="D23" s="591"/>
      <c r="E23" s="591"/>
      <c r="F23" s="250"/>
      <c r="G23" s="249"/>
    </row>
    <row r="24" spans="1:24" x14ac:dyDescent="0.2">
      <c r="A24" s="251"/>
      <c r="B24" s="287" t="s">
        <v>590</v>
      </c>
      <c r="C24" s="287" t="s">
        <v>591</v>
      </c>
      <c r="D24" s="287" t="s">
        <v>592</v>
      </c>
      <c r="E24" s="287" t="s">
        <v>593</v>
      </c>
      <c r="F24" s="288" t="s">
        <v>594</v>
      </c>
      <c r="X24" s="119"/>
    </row>
    <row r="25" spans="1:24" x14ac:dyDescent="0.2">
      <c r="A25" s="249" t="s">
        <v>108</v>
      </c>
      <c r="B25" s="269">
        <v>197.54607181</v>
      </c>
      <c r="C25" s="269">
        <v>192.87689646000001</v>
      </c>
      <c r="D25" s="269">
        <v>253.37816119999999</v>
      </c>
      <c r="E25" s="269">
        <v>246.49623513</v>
      </c>
      <c r="F25" s="548">
        <v>246.72823450999999</v>
      </c>
      <c r="G25" s="124"/>
    </row>
    <row r="26" spans="1:24" x14ac:dyDescent="0.2">
      <c r="A26" s="249" t="s">
        <v>109</v>
      </c>
      <c r="B26" s="25">
        <v>418.06465137999999</v>
      </c>
      <c r="C26" s="25">
        <v>489.98299234000001</v>
      </c>
      <c r="D26" s="25">
        <v>592.93284650999999</v>
      </c>
      <c r="E26" s="25">
        <v>490.55116545999999</v>
      </c>
      <c r="F26" s="549">
        <v>506.00175913999999</v>
      </c>
      <c r="G26" s="124"/>
    </row>
    <row r="27" spans="1:24" x14ac:dyDescent="0.2">
      <c r="A27" s="249" t="s">
        <v>110</v>
      </c>
      <c r="B27" s="25">
        <v>782.91352504999998</v>
      </c>
      <c r="C27" s="25">
        <v>797.70663006999996</v>
      </c>
      <c r="D27" s="25">
        <v>730.82540037000001</v>
      </c>
      <c r="E27" s="25">
        <v>774.40648575</v>
      </c>
      <c r="F27" s="549">
        <v>771.74344923000001</v>
      </c>
      <c r="G27" s="124"/>
    </row>
    <row r="28" spans="1:24" x14ac:dyDescent="0.2">
      <c r="A28" s="249" t="s">
        <v>111</v>
      </c>
      <c r="B28" s="25">
        <v>766.29638852999994</v>
      </c>
      <c r="C28" s="25">
        <v>896.55088737000005</v>
      </c>
      <c r="D28" s="25">
        <v>859.13047375999997</v>
      </c>
      <c r="E28" s="25">
        <v>848.68602157999999</v>
      </c>
      <c r="F28" s="549">
        <v>880.45325579999997</v>
      </c>
      <c r="G28" s="124"/>
    </row>
    <row r="29" spans="1:24" x14ac:dyDescent="0.2">
      <c r="A29" s="249" t="s">
        <v>112</v>
      </c>
      <c r="B29" s="25">
        <v>547.07809648</v>
      </c>
      <c r="C29" s="25">
        <v>624.54751018000002</v>
      </c>
      <c r="D29" s="25">
        <v>714.86301488000004</v>
      </c>
      <c r="E29" s="25">
        <v>686.25763124000002</v>
      </c>
      <c r="F29" s="549">
        <v>717.57499055000005</v>
      </c>
      <c r="G29" s="124"/>
    </row>
    <row r="30" spans="1:24" x14ac:dyDescent="0.2">
      <c r="A30" s="249" t="s">
        <v>113</v>
      </c>
      <c r="B30" s="25">
        <v>542.51256570999999</v>
      </c>
      <c r="C30" s="25">
        <v>608.88833598999997</v>
      </c>
      <c r="D30" s="25">
        <v>613.77770464000002</v>
      </c>
      <c r="E30" s="25">
        <v>557.79119714000001</v>
      </c>
      <c r="F30" s="549">
        <v>561.99351545000002</v>
      </c>
      <c r="G30" s="124"/>
    </row>
    <row r="31" spans="1:24" x14ac:dyDescent="0.2">
      <c r="A31" s="251" t="s">
        <v>413</v>
      </c>
      <c r="B31" s="285">
        <f t="shared" ref="B31:F31" si="0">+SUM(B25:B30)</f>
        <v>3254.4112989599998</v>
      </c>
      <c r="C31" s="285">
        <f t="shared" si="0"/>
        <v>3610.5532524099999</v>
      </c>
      <c r="D31" s="285">
        <f t="shared" si="0"/>
        <v>3764.9076013600002</v>
      </c>
      <c r="E31" s="285">
        <f t="shared" si="0"/>
        <v>3604.1887363000001</v>
      </c>
      <c r="F31" s="286">
        <f t="shared" si="0"/>
        <v>3684.4952046799999</v>
      </c>
      <c r="G31" s="124"/>
    </row>
    <row r="32" spans="1:24" x14ac:dyDescent="0.2">
      <c r="A32" s="367" t="s">
        <v>551</v>
      </c>
    </row>
    <row r="33" spans="1:24" ht="23.25" customHeight="1" x14ac:dyDescent="0.2">
      <c r="A33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X33" s="252"/>
    </row>
    <row r="34" spans="1:24" x14ac:dyDescent="0.2">
      <c r="A34" s="588"/>
      <c r="B34" s="588"/>
      <c r="C34" s="588"/>
      <c r="D34" s="588"/>
      <c r="E34" s="588"/>
      <c r="F34" s="588"/>
      <c r="G34" s="588"/>
      <c r="H34" s="588"/>
      <c r="I34" s="588"/>
      <c r="J34" s="588"/>
      <c r="K34" s="588"/>
    </row>
    <row r="35" spans="1:24" x14ac:dyDescent="0.2">
      <c r="A35" s="30"/>
      <c r="G35" s="249"/>
      <c r="H35" s="249"/>
    </row>
    <row r="36" spans="1:24" x14ac:dyDescent="0.2">
      <c r="A36" s="99" t="s">
        <v>188</v>
      </c>
      <c r="B36" s="589" t="s">
        <v>189</v>
      </c>
      <c r="C36" s="589"/>
      <c r="D36" s="589"/>
      <c r="E36" s="589"/>
      <c r="F36" s="589"/>
      <c r="G36" s="98" t="s">
        <v>190</v>
      </c>
      <c r="H36"/>
    </row>
    <row r="37" spans="1:24" x14ac:dyDescent="0.2">
      <c r="A37" s="255"/>
      <c r="B37" s="255"/>
      <c r="C37" s="256"/>
      <c r="D37" s="255"/>
      <c r="E37" s="255"/>
      <c r="F37" s="255"/>
      <c r="G37" s="249"/>
      <c r="H37" s="249"/>
      <c r="I37" s="255"/>
      <c r="J37" s="255"/>
      <c r="K37" s="256"/>
      <c r="L37" s="255"/>
      <c r="M37" s="255"/>
      <c r="N37" s="255"/>
      <c r="O37" s="255"/>
    </row>
    <row r="38" spans="1:24" x14ac:dyDescent="0.2">
      <c r="A38" s="227"/>
      <c r="B38" s="227"/>
      <c r="C38" s="227"/>
      <c r="D38" s="257"/>
      <c r="E38" s="255"/>
      <c r="F38" s="255"/>
      <c r="G38" s="249"/>
      <c r="H38" s="249"/>
      <c r="I38" s="200"/>
      <c r="J38" s="200"/>
      <c r="K38" s="200"/>
      <c r="L38" s="257"/>
      <c r="M38" s="255"/>
      <c r="N38" s="255"/>
      <c r="O38" s="255"/>
    </row>
    <row r="39" spans="1:24" ht="15" x14ac:dyDescent="0.25">
      <c r="A39" s="249"/>
      <c r="B39" s="249"/>
      <c r="C39" s="249"/>
      <c r="D39" s="249"/>
      <c r="E39" s="249"/>
      <c r="F39" s="249"/>
      <c r="G39" s="249"/>
      <c r="H39" s="249"/>
      <c r="I39" s="258"/>
      <c r="J39" s="259"/>
      <c r="K39" s="260"/>
      <c r="L39" s="260"/>
      <c r="M39" s="255"/>
      <c r="N39" s="255"/>
      <c r="O39" s="255"/>
    </row>
    <row r="40" spans="1:24" ht="15" x14ac:dyDescent="0.25">
      <c r="A40" s="249"/>
      <c r="B40" s="249"/>
      <c r="C40" s="249"/>
      <c r="D40" s="249"/>
      <c r="E40" s="249"/>
      <c r="F40" s="249"/>
      <c r="G40" s="249"/>
      <c r="H40" s="249"/>
      <c r="I40" s="258"/>
      <c r="J40" s="255"/>
      <c r="K40" s="260"/>
      <c r="L40" s="260"/>
      <c r="M40" s="255"/>
      <c r="N40" s="255"/>
      <c r="O40" s="255"/>
    </row>
    <row r="41" spans="1:24" ht="15" x14ac:dyDescent="0.25">
      <c r="A41" s="261"/>
      <c r="B41" s="249"/>
      <c r="C41" s="249"/>
      <c r="D41" s="249"/>
      <c r="E41" s="249"/>
      <c r="F41" s="249"/>
      <c r="G41" s="249"/>
      <c r="H41" s="249"/>
      <c r="I41" s="258"/>
      <c r="J41" s="255"/>
      <c r="K41" s="260"/>
      <c r="L41" s="260"/>
      <c r="M41" s="255"/>
      <c r="N41" s="255"/>
      <c r="O41" s="255"/>
    </row>
    <row r="42" spans="1:24" ht="15" x14ac:dyDescent="0.25">
      <c r="A42" s="271"/>
      <c r="B42" s="271"/>
      <c r="C42" s="271"/>
      <c r="D42" s="271"/>
      <c r="E42" s="271"/>
      <c r="F42" s="249"/>
      <c r="G42" s="249"/>
      <c r="H42" s="249"/>
      <c r="I42" s="258"/>
      <c r="J42" s="255"/>
      <c r="K42" s="260"/>
      <c r="L42" s="260"/>
      <c r="M42" s="255"/>
      <c r="N42" s="255"/>
      <c r="O42" s="255"/>
    </row>
    <row r="43" spans="1:24" ht="15" x14ac:dyDescent="0.25">
      <c r="A43" s="261"/>
      <c r="B43" s="271"/>
      <c r="C43" s="271"/>
      <c r="D43" s="271"/>
      <c r="E43" s="271"/>
      <c r="F43" s="271"/>
      <c r="G43" s="249"/>
      <c r="H43" s="249"/>
      <c r="I43" s="258"/>
      <c r="J43" s="255"/>
      <c r="K43" s="260"/>
      <c r="L43" s="260"/>
      <c r="M43" s="255"/>
      <c r="N43" s="255"/>
      <c r="O43" s="255"/>
    </row>
    <row r="44" spans="1:24" ht="15" x14ac:dyDescent="0.25">
      <c r="A44" s="272"/>
      <c r="B44" s="249"/>
      <c r="C44" s="249"/>
      <c r="D44" s="249"/>
      <c r="E44" s="249"/>
      <c r="F44" s="249"/>
      <c r="G44" s="249"/>
      <c r="H44" s="249"/>
      <c r="I44" s="258"/>
      <c r="J44" s="255"/>
      <c r="K44" s="260"/>
      <c r="L44" s="260"/>
      <c r="M44" s="255"/>
      <c r="N44" s="255"/>
      <c r="O44" s="255"/>
    </row>
    <row r="45" spans="1:24" ht="15" x14ac:dyDescent="0.25">
      <c r="A45" s="273"/>
      <c r="B45" s="249"/>
      <c r="D45" s="249"/>
      <c r="E45" s="249"/>
      <c r="F45" s="249"/>
      <c r="G45" s="249"/>
      <c r="H45" s="249"/>
      <c r="I45" s="258"/>
      <c r="J45" s="255"/>
      <c r="K45" s="260"/>
      <c r="L45" s="260"/>
      <c r="M45" s="255"/>
      <c r="N45" s="255"/>
      <c r="O45" s="255"/>
    </row>
    <row r="46" spans="1:24" ht="15" x14ac:dyDescent="0.25">
      <c r="A46" s="249"/>
      <c r="B46" s="274"/>
      <c r="D46" s="249"/>
      <c r="E46" s="249"/>
      <c r="F46" s="249"/>
      <c r="G46" s="249"/>
      <c r="H46" s="249"/>
      <c r="I46" s="258"/>
      <c r="J46" s="255"/>
      <c r="K46" s="260"/>
      <c r="L46" s="260"/>
      <c r="M46" s="255"/>
      <c r="N46" s="255"/>
      <c r="O46" s="255"/>
    </row>
    <row r="47" spans="1:24" ht="15" x14ac:dyDescent="0.25">
      <c r="A47" s="253"/>
      <c r="B47" s="254"/>
      <c r="C47" s="254"/>
      <c r="D47" s="254"/>
      <c r="F47" s="249"/>
      <c r="G47" s="257"/>
      <c r="H47" s="275"/>
      <c r="J47" s="262"/>
      <c r="K47" s="262"/>
    </row>
    <row r="48" spans="1:24" ht="15" x14ac:dyDescent="0.25">
      <c r="G48" s="263"/>
      <c r="H48" s="275"/>
      <c r="J48" s="262"/>
      <c r="K48" s="262"/>
    </row>
    <row r="49" spans="1:11" ht="15" x14ac:dyDescent="0.25">
      <c r="G49" s="278"/>
      <c r="H49" s="275"/>
      <c r="J49" s="262"/>
      <c r="K49" s="262"/>
    </row>
    <row r="50" spans="1:11" ht="15" x14ac:dyDescent="0.25">
      <c r="A50" s="255"/>
      <c r="B50" s="255"/>
      <c r="C50" s="256"/>
      <c r="D50" s="255"/>
      <c r="E50" s="255"/>
      <c r="F50" s="255"/>
      <c r="G50" s="280"/>
      <c r="H50" s="275"/>
      <c r="J50" s="262"/>
      <c r="K50" s="262"/>
    </row>
    <row r="51" spans="1:11" ht="15" x14ac:dyDescent="0.25">
      <c r="A51" s="227"/>
      <c r="B51" s="227"/>
      <c r="C51" s="227"/>
      <c r="D51" s="257"/>
      <c r="E51" s="255"/>
      <c r="F51" s="255"/>
      <c r="G51" s="280"/>
      <c r="H51" s="275"/>
      <c r="J51" s="262"/>
      <c r="K51" s="262"/>
    </row>
    <row r="52" spans="1:11" ht="15" x14ac:dyDescent="0.25">
      <c r="A52" s="249"/>
      <c r="B52" s="249"/>
      <c r="C52" s="249"/>
      <c r="D52" s="249"/>
      <c r="E52" s="249"/>
      <c r="F52" s="249"/>
      <c r="G52" s="280"/>
      <c r="H52" s="275"/>
      <c r="J52" s="262"/>
      <c r="K52" s="262"/>
    </row>
    <row r="53" spans="1:11" ht="15" x14ac:dyDescent="0.25">
      <c r="A53" s="249"/>
      <c r="B53" s="249"/>
      <c r="C53" s="249"/>
      <c r="D53" s="249"/>
      <c r="E53" s="249"/>
      <c r="F53" s="249"/>
      <c r="G53" s="280"/>
      <c r="H53" s="275"/>
      <c r="J53" s="262"/>
      <c r="K53" s="262"/>
    </row>
    <row r="54" spans="1:11" ht="15" x14ac:dyDescent="0.25">
      <c r="A54" s="261"/>
      <c r="B54" s="249"/>
      <c r="C54" s="249"/>
      <c r="D54" s="249"/>
      <c r="E54" s="249"/>
      <c r="F54" s="249"/>
      <c r="G54" s="280"/>
      <c r="H54" s="275"/>
      <c r="J54" s="262"/>
      <c r="K54" s="262"/>
    </row>
    <row r="55" spans="1:11" ht="15" x14ac:dyDescent="0.25">
      <c r="A55" s="271"/>
      <c r="B55" s="271"/>
      <c r="C55" s="271"/>
      <c r="D55" s="271"/>
      <c r="E55" s="271"/>
      <c r="F55" s="249"/>
      <c r="G55" s="281"/>
      <c r="H55" s="275"/>
      <c r="J55" s="262"/>
      <c r="K55" s="262"/>
    </row>
    <row r="56" spans="1:11" x14ac:dyDescent="0.2">
      <c r="A56" s="261"/>
      <c r="B56" s="271"/>
      <c r="C56" s="271"/>
      <c r="D56" s="271"/>
      <c r="E56" s="271"/>
      <c r="F56" s="271"/>
      <c r="G56" s="281"/>
      <c r="H56" s="249"/>
    </row>
    <row r="57" spans="1:11" x14ac:dyDescent="0.2">
      <c r="A57" s="272"/>
      <c r="B57" s="249"/>
      <c r="C57" s="249"/>
      <c r="D57" s="249"/>
      <c r="E57" s="249"/>
      <c r="F57" s="249"/>
      <c r="G57" s="281"/>
      <c r="H57" s="249"/>
    </row>
    <row r="58" spans="1:11" x14ac:dyDescent="0.2">
      <c r="A58" s="264"/>
      <c r="B58" s="276"/>
      <c r="C58" s="279"/>
      <c r="D58" s="276"/>
      <c r="E58" s="277"/>
      <c r="F58" s="277"/>
      <c r="G58" s="281"/>
      <c r="H58" s="249"/>
    </row>
    <row r="59" spans="1:11" x14ac:dyDescent="0.2">
      <c r="A59" s="264"/>
      <c r="B59" s="276"/>
      <c r="C59" s="279"/>
      <c r="D59" s="276"/>
      <c r="E59" s="277"/>
      <c r="F59" s="277"/>
      <c r="G59" s="281"/>
      <c r="H59" s="249"/>
    </row>
    <row r="60" spans="1:11" x14ac:dyDescent="0.2">
      <c r="A60" s="264"/>
      <c r="B60" s="276"/>
      <c r="C60" s="279"/>
      <c r="D60" s="276"/>
      <c r="E60" s="277"/>
      <c r="F60" s="277"/>
      <c r="G60" s="281"/>
      <c r="H60" s="249"/>
    </row>
    <row r="61" spans="1:11" x14ac:dyDescent="0.2">
      <c r="A61" s="264"/>
      <c r="B61" s="276"/>
      <c r="C61" s="279"/>
      <c r="D61" s="276"/>
      <c r="E61" s="277"/>
      <c r="F61" s="277"/>
      <c r="G61" s="281"/>
      <c r="H61" s="249"/>
    </row>
    <row r="62" spans="1:11" x14ac:dyDescent="0.2">
      <c r="A62" s="264"/>
      <c r="B62" s="276"/>
      <c r="C62" s="279"/>
      <c r="D62" s="276"/>
      <c r="E62" s="277"/>
      <c r="F62" s="277"/>
      <c r="G62" s="281"/>
      <c r="H62" s="249"/>
    </row>
    <row r="63" spans="1:11" x14ac:dyDescent="0.2">
      <c r="A63" s="264"/>
      <c r="B63" s="276"/>
      <c r="C63" s="279"/>
      <c r="D63" s="276"/>
      <c r="E63" s="277"/>
      <c r="F63" s="277"/>
      <c r="G63" s="281"/>
      <c r="H63" s="249"/>
    </row>
    <row r="64" spans="1:11" x14ac:dyDescent="0.2">
      <c r="A64" s="264"/>
      <c r="B64" s="276"/>
      <c r="C64" s="282"/>
      <c r="D64" s="276"/>
      <c r="E64" s="249"/>
      <c r="F64" s="249"/>
      <c r="G64" s="249"/>
      <c r="H64" s="249"/>
    </row>
    <row r="65" spans="1:8" x14ac:dyDescent="0.2">
      <c r="A65" s="264"/>
      <c r="B65" s="276"/>
      <c r="C65" s="282"/>
      <c r="D65" s="276"/>
      <c r="E65" s="249"/>
      <c r="F65" s="249"/>
      <c r="G65" s="249"/>
      <c r="H65" s="249"/>
    </row>
    <row r="66" spans="1:8" x14ac:dyDescent="0.2">
      <c r="A66" s="264"/>
      <c r="B66" s="276"/>
      <c r="C66" s="282"/>
      <c r="D66" s="276"/>
      <c r="E66" s="249"/>
      <c r="F66" s="249"/>
      <c r="G66" s="249"/>
      <c r="H66" s="249"/>
    </row>
    <row r="67" spans="1:8" x14ac:dyDescent="0.2">
      <c r="A67" s="264"/>
      <c r="B67" s="276"/>
      <c r="C67" s="282"/>
      <c r="D67" s="276"/>
      <c r="E67" s="249"/>
      <c r="F67" s="249"/>
      <c r="G67" s="249"/>
      <c r="H67" s="249"/>
    </row>
    <row r="68" spans="1:8" x14ac:dyDescent="0.2">
      <c r="A68" s="264"/>
      <c r="B68" s="276"/>
      <c r="C68" s="282"/>
      <c r="D68" s="276"/>
      <c r="E68" s="249"/>
      <c r="F68" s="249"/>
      <c r="G68" s="249"/>
      <c r="H68" s="249"/>
    </row>
    <row r="69" spans="1:8" x14ac:dyDescent="0.2">
      <c r="A69" s="264"/>
      <c r="B69" s="276"/>
      <c r="C69" s="282"/>
      <c r="D69" s="276"/>
      <c r="E69" s="249"/>
      <c r="F69" s="249"/>
      <c r="G69" s="249"/>
      <c r="H69" s="249"/>
    </row>
    <row r="70" spans="1:8" x14ac:dyDescent="0.2">
      <c r="A70" s="264"/>
      <c r="B70" s="276"/>
      <c r="C70" s="282"/>
      <c r="D70" s="276"/>
      <c r="E70" s="249"/>
      <c r="F70" s="249"/>
      <c r="G70" s="249"/>
      <c r="H70" s="249"/>
    </row>
    <row r="71" spans="1:8" x14ac:dyDescent="0.2">
      <c r="A71" s="264"/>
      <c r="B71" s="276"/>
      <c r="C71" s="282"/>
      <c r="D71" s="276"/>
      <c r="E71" s="249"/>
      <c r="F71" s="249"/>
      <c r="G71" s="249"/>
      <c r="H71" s="249"/>
    </row>
    <row r="72" spans="1:8" x14ac:dyDescent="0.2">
      <c r="A72" s="264"/>
      <c r="B72" s="276"/>
      <c r="C72" s="282"/>
      <c r="D72" s="276"/>
      <c r="E72" s="249"/>
      <c r="F72" s="249"/>
      <c r="G72" s="249"/>
      <c r="H72" s="249"/>
    </row>
    <row r="73" spans="1:8" x14ac:dyDescent="0.2">
      <c r="A73" s="264"/>
      <c r="B73" s="276"/>
      <c r="C73" s="282"/>
      <c r="D73" s="276"/>
      <c r="E73" s="249"/>
      <c r="F73" s="249"/>
      <c r="G73" s="249"/>
      <c r="H73" s="249"/>
    </row>
    <row r="74" spans="1:8" x14ac:dyDescent="0.2">
      <c r="A74" s="264"/>
      <c r="B74" s="276"/>
      <c r="C74" s="282"/>
      <c r="D74" s="276"/>
      <c r="E74" s="249"/>
      <c r="F74" s="249"/>
      <c r="G74" s="249"/>
      <c r="H74" s="249"/>
    </row>
    <row r="75" spans="1:8" x14ac:dyDescent="0.2">
      <c r="A75" s="264"/>
      <c r="B75" s="276"/>
      <c r="C75" s="282"/>
      <c r="D75" s="276"/>
      <c r="E75" s="249"/>
      <c r="F75" s="249"/>
      <c r="G75" s="249"/>
      <c r="H75" s="249"/>
    </row>
    <row r="76" spans="1:8" x14ac:dyDescent="0.2">
      <c r="A76" s="264"/>
      <c r="B76" s="276"/>
      <c r="C76" s="282"/>
      <c r="D76" s="276"/>
      <c r="E76" s="249"/>
      <c r="F76" s="249"/>
      <c r="G76" s="249"/>
      <c r="H76" s="249"/>
    </row>
    <row r="77" spans="1:8" x14ac:dyDescent="0.2">
      <c r="A77" s="264"/>
      <c r="B77" s="276"/>
      <c r="C77" s="282"/>
      <c r="D77" s="276"/>
      <c r="E77" s="249"/>
      <c r="F77" s="249"/>
      <c r="G77" s="249"/>
      <c r="H77" s="249"/>
    </row>
    <row r="78" spans="1:8" x14ac:dyDescent="0.2">
      <c r="A78" s="264"/>
      <c r="B78" s="276"/>
      <c r="C78" s="282"/>
      <c r="D78" s="276"/>
      <c r="E78" s="249"/>
      <c r="F78" s="249"/>
      <c r="G78" s="249"/>
      <c r="H78" s="249"/>
    </row>
    <row r="79" spans="1:8" x14ac:dyDescent="0.2">
      <c r="A79" s="264"/>
      <c r="B79" s="276"/>
      <c r="C79" s="282"/>
      <c r="D79" s="276"/>
      <c r="E79" s="249"/>
      <c r="F79" s="249"/>
      <c r="G79" s="249"/>
      <c r="H79" s="249"/>
    </row>
    <row r="80" spans="1:8" x14ac:dyDescent="0.2">
      <c r="A80" s="264"/>
      <c r="B80" s="276"/>
      <c r="C80" s="282"/>
      <c r="D80" s="276"/>
      <c r="E80" s="249"/>
      <c r="F80" s="249"/>
      <c r="G80" s="249"/>
      <c r="H80" s="249"/>
    </row>
    <row r="81" spans="1:8" x14ac:dyDescent="0.2">
      <c r="A81" s="264"/>
      <c r="B81" s="276"/>
      <c r="C81" s="282"/>
      <c r="D81" s="276"/>
      <c r="E81" s="249"/>
      <c r="F81" s="249"/>
      <c r="G81" s="249"/>
      <c r="H81" s="249"/>
    </row>
    <row r="82" spans="1:8" x14ac:dyDescent="0.2">
      <c r="A82" s="264"/>
      <c r="B82" s="276"/>
      <c r="C82" s="282"/>
      <c r="D82" s="276"/>
      <c r="E82" s="249"/>
      <c r="F82" s="249"/>
      <c r="G82" s="249"/>
      <c r="H82" s="249"/>
    </row>
    <row r="83" spans="1:8" x14ac:dyDescent="0.2">
      <c r="A83" s="264"/>
      <c r="B83" s="276"/>
      <c r="C83" s="282"/>
      <c r="D83" s="276"/>
      <c r="E83" s="249"/>
      <c r="F83" s="249"/>
      <c r="G83" s="249"/>
      <c r="H83" s="249"/>
    </row>
    <row r="84" spans="1:8" x14ac:dyDescent="0.2">
      <c r="A84" s="264"/>
      <c r="B84" s="276"/>
      <c r="C84" s="282"/>
      <c r="D84" s="276"/>
      <c r="E84" s="249"/>
      <c r="F84" s="249"/>
      <c r="G84" s="249"/>
      <c r="H84" s="249"/>
    </row>
    <row r="85" spans="1:8" x14ac:dyDescent="0.2">
      <c r="A85" s="264"/>
      <c r="B85" s="276"/>
      <c r="C85" s="282"/>
      <c r="D85" s="276"/>
      <c r="E85" s="249"/>
      <c r="F85" s="249"/>
      <c r="G85" s="249"/>
      <c r="H85" s="249"/>
    </row>
    <row r="86" spans="1:8" x14ac:dyDescent="0.2">
      <c r="A86" s="264"/>
      <c r="B86" s="276"/>
      <c r="C86" s="282"/>
      <c r="D86" s="276"/>
      <c r="E86" s="249"/>
      <c r="F86" s="249"/>
      <c r="G86" s="249"/>
      <c r="H86" s="249"/>
    </row>
    <row r="87" spans="1:8" x14ac:dyDescent="0.2">
      <c r="A87" s="264"/>
      <c r="B87" s="276"/>
      <c r="C87" s="282"/>
      <c r="D87" s="276"/>
      <c r="E87" s="249"/>
      <c r="F87" s="249"/>
      <c r="G87" s="249"/>
      <c r="H87" s="249"/>
    </row>
    <row r="88" spans="1:8" x14ac:dyDescent="0.2">
      <c r="A88" s="264"/>
      <c r="B88" s="276"/>
      <c r="C88" s="282"/>
      <c r="D88" s="276"/>
      <c r="E88" s="249"/>
      <c r="F88" s="249"/>
      <c r="G88" s="249"/>
      <c r="H88" s="249"/>
    </row>
    <row r="89" spans="1:8" x14ac:dyDescent="0.2">
      <c r="A89" s="264"/>
      <c r="B89" s="276"/>
      <c r="C89" s="283"/>
      <c r="D89" s="276"/>
      <c r="E89" s="249"/>
      <c r="F89" s="249"/>
      <c r="G89" s="249"/>
      <c r="H89" s="249"/>
    </row>
    <row r="90" spans="1:8" x14ac:dyDescent="0.2">
      <c r="A90" s="264"/>
      <c r="B90" s="276"/>
      <c r="C90" s="282"/>
      <c r="D90" s="276"/>
      <c r="E90" s="249"/>
      <c r="F90" s="249"/>
      <c r="G90" s="249"/>
      <c r="H90" s="249"/>
    </row>
    <row r="91" spans="1:8" x14ac:dyDescent="0.2">
      <c r="A91" s="264"/>
      <c r="B91" s="276"/>
      <c r="C91" s="282"/>
      <c r="D91" s="276"/>
      <c r="E91" s="249"/>
      <c r="F91" s="249"/>
      <c r="G91" s="249"/>
      <c r="H91" s="249"/>
    </row>
    <row r="92" spans="1:8" x14ac:dyDescent="0.2">
      <c r="A92" s="264"/>
      <c r="B92" s="276"/>
      <c r="C92" s="282"/>
      <c r="D92" s="276"/>
      <c r="E92" s="249"/>
      <c r="F92" s="249"/>
      <c r="G92" s="249"/>
      <c r="H92" s="249"/>
    </row>
    <row r="93" spans="1:8" x14ac:dyDescent="0.2">
      <c r="A93" s="264"/>
      <c r="B93" s="276"/>
      <c r="C93" s="282"/>
      <c r="D93" s="276"/>
      <c r="E93" s="249"/>
      <c r="F93" s="249"/>
      <c r="G93" s="249"/>
      <c r="H93" s="249"/>
    </row>
    <row r="94" spans="1:8" x14ac:dyDescent="0.2">
      <c r="A94" s="264"/>
      <c r="B94" s="276"/>
      <c r="C94" s="282"/>
      <c r="D94" s="276"/>
      <c r="E94" s="249"/>
      <c r="F94" s="249"/>
      <c r="G94" s="249"/>
      <c r="H94" s="249"/>
    </row>
    <row r="95" spans="1:8" x14ac:dyDescent="0.2">
      <c r="A95" s="264"/>
      <c r="B95" s="276"/>
      <c r="C95" s="282"/>
      <c r="D95" s="276"/>
      <c r="E95" s="249"/>
      <c r="F95" s="249"/>
      <c r="G95" s="249"/>
      <c r="H95" s="249"/>
    </row>
    <row r="96" spans="1:8" x14ac:dyDescent="0.2">
      <c r="A96" s="264"/>
      <c r="B96" s="276"/>
      <c r="C96" s="282"/>
      <c r="D96" s="276"/>
      <c r="E96" s="249"/>
      <c r="F96" s="249"/>
      <c r="G96" s="249"/>
      <c r="H96" s="249"/>
    </row>
    <row r="97" spans="1:8" x14ac:dyDescent="0.2">
      <c r="A97" s="264"/>
      <c r="B97" s="276"/>
      <c r="C97" s="282"/>
      <c r="D97" s="276"/>
      <c r="E97" s="249"/>
      <c r="F97" s="249"/>
      <c r="G97" s="249"/>
      <c r="H97" s="249"/>
    </row>
    <row r="98" spans="1:8" x14ac:dyDescent="0.2">
      <c r="A98" s="264"/>
      <c r="B98" s="276"/>
      <c r="C98" s="282"/>
      <c r="D98" s="276"/>
      <c r="E98" s="249"/>
      <c r="F98" s="249"/>
      <c r="G98" s="249"/>
      <c r="H98" s="249"/>
    </row>
    <row r="99" spans="1:8" x14ac:dyDescent="0.2">
      <c r="A99" s="264"/>
      <c r="B99" s="276"/>
      <c r="C99" s="282"/>
      <c r="D99" s="276"/>
      <c r="E99" s="249"/>
      <c r="F99" s="249"/>
      <c r="G99" s="249"/>
      <c r="H99" s="249"/>
    </row>
    <row r="100" spans="1:8" x14ac:dyDescent="0.2">
      <c r="A100" s="264"/>
      <c r="B100" s="276"/>
      <c r="C100" s="249"/>
      <c r="D100" s="276"/>
      <c r="E100" s="249"/>
      <c r="F100" s="249"/>
      <c r="G100" s="249"/>
      <c r="H100" s="249"/>
    </row>
    <row r="101" spans="1:8" x14ac:dyDescent="0.2">
      <c r="A101" s="264"/>
      <c r="B101" s="276"/>
      <c r="C101" s="249"/>
      <c r="D101" s="276"/>
      <c r="E101" s="249"/>
      <c r="F101" s="249"/>
      <c r="G101" s="249"/>
      <c r="H101" s="249"/>
    </row>
    <row r="102" spans="1:8" x14ac:dyDescent="0.2">
      <c r="A102" s="264"/>
      <c r="B102" s="276"/>
      <c r="C102" s="249"/>
      <c r="D102" s="276"/>
      <c r="E102" s="249"/>
      <c r="F102" s="249"/>
      <c r="G102" s="249"/>
      <c r="H102" s="249"/>
    </row>
    <row r="103" spans="1:8" x14ac:dyDescent="0.2">
      <c r="A103" s="264"/>
      <c r="B103" s="276"/>
      <c r="C103" s="249"/>
      <c r="D103" s="276"/>
      <c r="E103" s="249"/>
      <c r="F103" s="249"/>
      <c r="G103" s="249"/>
      <c r="H103" s="249"/>
    </row>
    <row r="104" spans="1:8" x14ac:dyDescent="0.2">
      <c r="A104" s="264"/>
      <c r="B104" s="276"/>
      <c r="C104" s="249"/>
      <c r="D104" s="276"/>
      <c r="E104" s="249"/>
      <c r="F104" s="249"/>
      <c r="G104" s="249"/>
      <c r="H104" s="249"/>
    </row>
    <row r="105" spans="1:8" x14ac:dyDescent="0.2">
      <c r="A105" s="264"/>
      <c r="B105" s="276"/>
      <c r="C105" s="249"/>
      <c r="D105" s="276"/>
      <c r="E105" s="249"/>
      <c r="F105" s="249"/>
      <c r="G105" s="249"/>
      <c r="H105" s="249"/>
    </row>
    <row r="106" spans="1:8" x14ac:dyDescent="0.2">
      <c r="A106" s="264"/>
      <c r="B106" s="276"/>
      <c r="C106" s="249"/>
      <c r="D106" s="276"/>
      <c r="E106" s="249"/>
      <c r="F106" s="249"/>
      <c r="G106" s="249"/>
      <c r="H106" s="249"/>
    </row>
    <row r="107" spans="1:8" x14ac:dyDescent="0.2">
      <c r="A107" s="264"/>
      <c r="B107" s="276"/>
      <c r="C107" s="249"/>
      <c r="D107" s="276"/>
      <c r="E107" s="249"/>
      <c r="F107" s="249"/>
      <c r="G107" s="249"/>
      <c r="H107" s="249"/>
    </row>
    <row r="108" spans="1:8" x14ac:dyDescent="0.2">
      <c r="A108" s="264"/>
      <c r="B108" s="276"/>
      <c r="C108" s="249"/>
      <c r="D108" s="276"/>
      <c r="E108" s="249"/>
      <c r="F108" s="249"/>
      <c r="G108" s="249"/>
      <c r="H108" s="249"/>
    </row>
    <row r="109" spans="1:8" x14ac:dyDescent="0.2">
      <c r="A109" s="264"/>
      <c r="B109" s="276"/>
      <c r="C109" s="249"/>
      <c r="D109" s="276"/>
      <c r="E109" s="249"/>
      <c r="F109" s="249"/>
      <c r="G109" s="249"/>
      <c r="H109" s="249"/>
    </row>
    <row r="110" spans="1:8" x14ac:dyDescent="0.2">
      <c r="A110" s="264"/>
      <c r="B110" s="276"/>
      <c r="C110" s="249"/>
      <c r="D110" s="276"/>
      <c r="E110" s="249"/>
      <c r="F110" s="249"/>
      <c r="G110" s="249"/>
      <c r="H110" s="249"/>
    </row>
    <row r="111" spans="1:8" x14ac:dyDescent="0.2">
      <c r="A111" s="264"/>
      <c r="B111" s="276"/>
      <c r="C111" s="249"/>
      <c r="D111" s="276"/>
      <c r="E111" s="249"/>
      <c r="F111" s="249"/>
      <c r="G111" s="249"/>
      <c r="H111" s="249"/>
    </row>
    <row r="112" spans="1:8" x14ac:dyDescent="0.2">
      <c r="A112" s="284"/>
      <c r="B112" s="249"/>
      <c r="C112" s="249"/>
      <c r="D112" s="249"/>
      <c r="E112" s="249"/>
      <c r="F112" s="249"/>
      <c r="G112" s="249"/>
      <c r="H112" s="249"/>
    </row>
    <row r="113" spans="1:8" x14ac:dyDescent="0.2">
      <c r="A113" s="284"/>
      <c r="B113" s="249"/>
      <c r="C113" s="249"/>
      <c r="D113" s="249"/>
      <c r="E113" s="249"/>
      <c r="F113" s="249"/>
      <c r="G113" s="249"/>
      <c r="H113" s="249"/>
    </row>
    <row r="114" spans="1:8" x14ac:dyDescent="0.2">
      <c r="A114" s="284"/>
      <c r="B114" s="249"/>
      <c r="C114" s="249"/>
      <c r="D114" s="249"/>
      <c r="E114" s="249"/>
      <c r="F114" s="249"/>
      <c r="G114" s="249"/>
      <c r="H114" s="249"/>
    </row>
    <row r="115" spans="1:8" x14ac:dyDescent="0.2">
      <c r="A115" s="284"/>
      <c r="B115" s="249"/>
      <c r="C115" s="249"/>
      <c r="D115" s="249"/>
      <c r="E115" s="249"/>
      <c r="F115" s="249"/>
      <c r="G115" s="249"/>
      <c r="H115" s="249"/>
    </row>
    <row r="116" spans="1:8" x14ac:dyDescent="0.2">
      <c r="A116" s="284"/>
      <c r="B116" s="249"/>
      <c r="C116" s="249"/>
      <c r="D116" s="249"/>
      <c r="E116" s="249"/>
      <c r="F116" s="249"/>
      <c r="G116" s="249"/>
      <c r="H116" s="249"/>
    </row>
    <row r="117" spans="1:8" x14ac:dyDescent="0.2">
      <c r="A117" s="284"/>
      <c r="B117" s="249"/>
      <c r="C117" s="249"/>
      <c r="D117" s="249"/>
      <c r="E117" s="249"/>
      <c r="F117" s="249"/>
      <c r="G117" s="249"/>
      <c r="H117" s="249"/>
    </row>
    <row r="118" spans="1:8" x14ac:dyDescent="0.2">
      <c r="A118" s="284"/>
      <c r="B118" s="249"/>
      <c r="C118" s="249"/>
      <c r="D118" s="249"/>
      <c r="E118" s="249"/>
      <c r="F118" s="249"/>
      <c r="G118" s="249"/>
      <c r="H118" s="249"/>
    </row>
    <row r="119" spans="1:8" x14ac:dyDescent="0.2">
      <c r="A119" s="284"/>
      <c r="B119" s="249"/>
      <c r="C119" s="249"/>
      <c r="D119" s="249"/>
      <c r="E119" s="249"/>
      <c r="F119" s="249"/>
      <c r="G119" s="249"/>
      <c r="H119" s="249"/>
    </row>
    <row r="120" spans="1:8" x14ac:dyDescent="0.2">
      <c r="A120" s="284"/>
      <c r="B120" s="249"/>
      <c r="C120" s="249"/>
      <c r="D120" s="249"/>
      <c r="E120" s="249"/>
      <c r="F120" s="249"/>
      <c r="G120" s="249"/>
      <c r="H120" s="249"/>
    </row>
    <row r="121" spans="1:8" x14ac:dyDescent="0.2">
      <c r="A121" s="284"/>
      <c r="B121" s="249"/>
      <c r="C121" s="249"/>
      <c r="D121" s="249"/>
      <c r="E121" s="249"/>
      <c r="F121" s="249"/>
      <c r="G121" s="249"/>
      <c r="H121" s="249"/>
    </row>
    <row r="122" spans="1:8" x14ac:dyDescent="0.2">
      <c r="A122" s="284"/>
      <c r="B122" s="249"/>
      <c r="C122" s="249"/>
      <c r="D122" s="249"/>
      <c r="E122" s="249"/>
      <c r="F122" s="249"/>
      <c r="G122" s="249"/>
      <c r="H122" s="249"/>
    </row>
    <row r="123" spans="1:8" x14ac:dyDescent="0.2">
      <c r="A123" s="284"/>
      <c r="B123" s="249"/>
      <c r="C123" s="249"/>
      <c r="D123" s="249"/>
      <c r="E123" s="249"/>
      <c r="F123" s="249"/>
      <c r="G123" s="249"/>
      <c r="H123" s="249"/>
    </row>
    <row r="124" spans="1:8" x14ac:dyDescent="0.2">
      <c r="A124" s="284"/>
      <c r="B124" s="249"/>
      <c r="C124" s="249"/>
      <c r="D124" s="249"/>
      <c r="E124" s="249"/>
      <c r="F124" s="249"/>
      <c r="G124" s="249"/>
      <c r="H124" s="249"/>
    </row>
    <row r="125" spans="1:8" x14ac:dyDescent="0.2">
      <c r="A125" s="265"/>
    </row>
    <row r="126" spans="1:8" x14ac:dyDescent="0.2">
      <c r="A126" s="265"/>
    </row>
    <row r="127" spans="1:8" x14ac:dyDescent="0.2">
      <c r="A127" s="265"/>
    </row>
    <row r="128" spans="1:8" x14ac:dyDescent="0.2">
      <c r="A128" s="265"/>
    </row>
    <row r="129" spans="1:2" x14ac:dyDescent="0.2">
      <c r="A129" s="265"/>
    </row>
    <row r="130" spans="1:2" x14ac:dyDescent="0.2">
      <c r="A130" s="265"/>
    </row>
    <row r="131" spans="1:2" x14ac:dyDescent="0.2">
      <c r="A131" s="265"/>
    </row>
    <row r="132" spans="1:2" x14ac:dyDescent="0.2">
      <c r="A132" s="265"/>
    </row>
    <row r="133" spans="1:2" x14ac:dyDescent="0.2">
      <c r="A133" s="265"/>
    </row>
    <row r="134" spans="1:2" x14ac:dyDescent="0.2">
      <c r="A134" s="265"/>
    </row>
    <row r="135" spans="1:2" x14ac:dyDescent="0.2">
      <c r="A135" s="265"/>
    </row>
    <row r="136" spans="1:2" x14ac:dyDescent="0.2">
      <c r="A136" s="265"/>
    </row>
    <row r="137" spans="1:2" x14ac:dyDescent="0.2">
      <c r="A137" s="265"/>
    </row>
    <row r="138" spans="1:2" x14ac:dyDescent="0.2">
      <c r="A138" s="265"/>
    </row>
    <row r="139" spans="1:2" x14ac:dyDescent="0.2">
      <c r="A139" s="265"/>
    </row>
    <row r="140" spans="1:2" x14ac:dyDescent="0.2">
      <c r="B140" s="265"/>
    </row>
    <row r="141" spans="1:2" x14ac:dyDescent="0.2">
      <c r="B141" s="265"/>
    </row>
    <row r="142" spans="1:2" x14ac:dyDescent="0.2">
      <c r="B142" s="265"/>
    </row>
    <row r="143" spans="1:2" x14ac:dyDescent="0.2">
      <c r="B143" s="265"/>
    </row>
    <row r="144" spans="1:2" x14ac:dyDescent="0.2">
      <c r="B144" s="265"/>
    </row>
    <row r="145" spans="2:2" x14ac:dyDescent="0.2">
      <c r="B145" s="265"/>
    </row>
    <row r="146" spans="2:2" x14ac:dyDescent="0.2">
      <c r="B146" s="265"/>
    </row>
    <row r="147" spans="2:2" x14ac:dyDescent="0.2">
      <c r="B147" s="265"/>
    </row>
    <row r="148" spans="2:2" x14ac:dyDescent="0.2">
      <c r="B148" s="265"/>
    </row>
    <row r="149" spans="2:2" x14ac:dyDescent="0.2">
      <c r="B149" s="265"/>
    </row>
    <row r="150" spans="2:2" x14ac:dyDescent="0.2">
      <c r="B150" s="265"/>
    </row>
    <row r="151" spans="2:2" x14ac:dyDescent="0.2">
      <c r="B151" s="265"/>
    </row>
    <row r="152" spans="2:2" x14ac:dyDescent="0.2">
      <c r="B152" s="265"/>
    </row>
    <row r="153" spans="2:2" x14ac:dyDescent="0.2">
      <c r="B153" s="265"/>
    </row>
    <row r="154" spans="2:2" x14ac:dyDescent="0.2">
      <c r="B154" s="265"/>
    </row>
    <row r="155" spans="2:2" x14ac:dyDescent="0.2">
      <c r="B155" s="265"/>
    </row>
    <row r="156" spans="2:2" x14ac:dyDescent="0.2">
      <c r="B156" s="265"/>
    </row>
    <row r="157" spans="2:2" x14ac:dyDescent="0.2">
      <c r="B157" s="265"/>
    </row>
    <row r="158" spans="2:2" x14ac:dyDescent="0.2">
      <c r="B158" s="265"/>
    </row>
    <row r="159" spans="2:2" x14ac:dyDescent="0.2">
      <c r="B159" s="265"/>
    </row>
    <row r="160" spans="2:2" x14ac:dyDescent="0.2">
      <c r="B160" s="265"/>
    </row>
    <row r="161" spans="2:2" x14ac:dyDescent="0.2">
      <c r="B161" s="265"/>
    </row>
    <row r="162" spans="2:2" x14ac:dyDescent="0.2">
      <c r="B162" s="265"/>
    </row>
    <row r="163" spans="2:2" x14ac:dyDescent="0.2">
      <c r="B163" s="265"/>
    </row>
    <row r="164" spans="2:2" x14ac:dyDescent="0.2">
      <c r="B164" s="265"/>
    </row>
    <row r="165" spans="2:2" x14ac:dyDescent="0.2">
      <c r="B165" s="265"/>
    </row>
    <row r="166" spans="2:2" x14ac:dyDescent="0.2">
      <c r="B166" s="265"/>
    </row>
    <row r="167" spans="2:2" x14ac:dyDescent="0.2">
      <c r="B167" s="265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549</v>
      </c>
      <c r="H2" s="117"/>
    </row>
    <row r="3" spans="1:18" x14ac:dyDescent="0.2">
      <c r="A3" s="22" t="s">
        <v>16</v>
      </c>
    </row>
    <row r="4" spans="1:18" x14ac:dyDescent="0.2">
      <c r="A4" s="19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8" x14ac:dyDescent="0.2">
      <c r="A5" s="19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8" x14ac:dyDescent="0.2">
      <c r="A6" s="19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</row>
    <row r="7" spans="1:18" x14ac:dyDescent="0.2">
      <c r="A7" s="19"/>
      <c r="B7" s="381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</row>
    <row r="8" spans="1:18" x14ac:dyDescent="0.2">
      <c r="A8" s="19"/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</row>
    <row r="9" spans="1:18" x14ac:dyDescent="0.2">
      <c r="A9" s="19"/>
      <c r="B9" s="381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</row>
    <row r="10" spans="1:18" x14ac:dyDescent="0.2">
      <c r="A10" s="19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</row>
    <row r="11" spans="1:18" x14ac:dyDescent="0.2">
      <c r="A11" s="19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</row>
    <row r="12" spans="1:18" x14ac:dyDescent="0.2">
      <c r="A12" s="19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381"/>
    </row>
    <row r="13" spans="1:18" x14ac:dyDescent="0.2">
      <c r="A13" s="19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</row>
    <row r="14" spans="1:18" x14ac:dyDescent="0.2">
      <c r="A14" s="19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</row>
    <row r="15" spans="1:18" x14ac:dyDescent="0.2">
      <c r="A15" s="19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</row>
    <row r="16" spans="1:18" x14ac:dyDescent="0.2">
      <c r="A16" s="19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L16" s="381"/>
      <c r="M16" s="381"/>
      <c r="N16" s="381"/>
      <c r="O16" s="381"/>
      <c r="P16" s="381"/>
      <c r="Q16" s="381"/>
      <c r="R16" s="381"/>
    </row>
    <row r="17" spans="1:18" x14ac:dyDescent="0.2">
      <c r="A17" s="19"/>
      <c r="B17" s="381"/>
      <c r="C17" s="381"/>
      <c r="D17" s="381"/>
      <c r="E17" s="381"/>
      <c r="F17" s="381"/>
      <c r="G17" s="381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</row>
    <row r="18" spans="1:18" x14ac:dyDescent="0.2">
      <c r="A18" s="19"/>
      <c r="B18" s="381"/>
      <c r="C18" s="381"/>
      <c r="D18" s="381"/>
      <c r="E18" s="381"/>
      <c r="F18" s="381"/>
      <c r="G18" s="381"/>
      <c r="H18" s="381"/>
      <c r="I18" s="381"/>
      <c r="J18" s="381"/>
      <c r="K18" s="381"/>
      <c r="L18" s="381"/>
      <c r="M18" s="381"/>
      <c r="N18" s="381"/>
      <c r="O18" s="381"/>
      <c r="P18" s="381"/>
      <c r="Q18" s="381"/>
      <c r="R18" s="381"/>
    </row>
    <row r="19" spans="1:18" x14ac:dyDescent="0.2">
      <c r="A19" s="19"/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</row>
    <row r="20" spans="1:18" x14ac:dyDescent="0.2">
      <c r="A20" s="19"/>
      <c r="B20" s="381"/>
      <c r="C20" s="381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/>
      <c r="R20" s="381"/>
    </row>
    <row r="21" spans="1:18" x14ac:dyDescent="0.2">
      <c r="A21" s="19"/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</row>
    <row r="22" spans="1:18" x14ac:dyDescent="0.2">
      <c r="A22" s="19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</row>
    <row r="23" spans="1:18" x14ac:dyDescent="0.2">
      <c r="A23" s="19"/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</row>
    <row r="24" spans="1:18" x14ac:dyDescent="0.2">
      <c r="A24" s="19"/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</row>
    <row r="25" spans="1:18" x14ac:dyDescent="0.2">
      <c r="A25" s="19"/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</row>
    <row r="26" spans="1:18" x14ac:dyDescent="0.2">
      <c r="A26" s="19"/>
      <c r="B26" s="381"/>
      <c r="C26" s="381"/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</row>
    <row r="27" spans="1:18" x14ac:dyDescent="0.2">
      <c r="A27" s="19"/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</row>
    <row r="28" spans="1:18" x14ac:dyDescent="0.2">
      <c r="A28" s="19"/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</row>
    <row r="29" spans="1:18" x14ac:dyDescent="0.2">
      <c r="A29" s="19"/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</row>
    <row r="30" spans="1:18" x14ac:dyDescent="0.2">
      <c r="A30" s="19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</row>
    <row r="31" spans="1:18" x14ac:dyDescent="0.2">
      <c r="A31" s="19"/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</row>
    <row r="32" spans="1:18" x14ac:dyDescent="0.2">
      <c r="A32" s="19"/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</row>
    <row r="33" spans="1:18" x14ac:dyDescent="0.2">
      <c r="A33" s="19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</row>
    <row r="34" spans="1:18" x14ac:dyDescent="0.2">
      <c r="A34" s="19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</row>
    <row r="35" spans="1:18" x14ac:dyDescent="0.2">
      <c r="A35" s="19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</row>
    <row r="36" spans="1:18" x14ac:dyDescent="0.2">
      <c r="A36" s="19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</row>
    <row r="37" spans="1:18" x14ac:dyDescent="0.2">
      <c r="A37" s="19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</row>
    <row r="38" spans="1:18" x14ac:dyDescent="0.2">
      <c r="A38" s="19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</row>
    <row r="39" spans="1:18" x14ac:dyDescent="0.2">
      <c r="A39" s="19"/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</row>
    <row r="40" spans="1:18" x14ac:dyDescent="0.2">
      <c r="A40" s="19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</row>
    <row r="41" spans="1:18" x14ac:dyDescent="0.2">
      <c r="A41" s="19"/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</row>
    <row r="42" spans="1:18" x14ac:dyDescent="0.2">
      <c r="A42" s="19"/>
      <c r="B42" s="381"/>
      <c r="C42" s="381"/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</row>
    <row r="43" spans="1:18" x14ac:dyDescent="0.2">
      <c r="A43" s="19"/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</row>
    <row r="44" spans="1:18" x14ac:dyDescent="0.2">
      <c r="A44" s="19"/>
      <c r="B44" s="381"/>
      <c r="C44" s="381"/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</row>
    <row r="45" spans="1:18" x14ac:dyDescent="0.2">
      <c r="A45" s="19"/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</row>
    <row r="46" spans="1:18" x14ac:dyDescent="0.2">
      <c r="A46" s="19"/>
      <c r="B46" s="381"/>
      <c r="C46" s="381"/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</row>
    <row r="47" spans="1:18" x14ac:dyDescent="0.2">
      <c r="A47" s="19"/>
      <c r="B47" s="381"/>
      <c r="C47" s="381"/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</row>
    <row r="48" spans="1:18" x14ac:dyDescent="0.2">
      <c r="A48" s="19"/>
      <c r="B48" s="381"/>
      <c r="C48" s="381"/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</row>
    <row r="49" spans="1:18" x14ac:dyDescent="0.2">
      <c r="A49" s="19"/>
      <c r="B49" s="381"/>
      <c r="C49" s="381"/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</row>
    <row r="50" spans="1:18" x14ac:dyDescent="0.2">
      <c r="A50" s="9" t="s">
        <v>117</v>
      </c>
      <c r="B50" s="9" t="s">
        <v>119</v>
      </c>
      <c r="C50" s="9"/>
      <c r="D50" s="9" t="s">
        <v>118</v>
      </c>
    </row>
    <row r="51" spans="1:18" x14ac:dyDescent="0.2">
      <c r="A51" t="s">
        <v>120</v>
      </c>
      <c r="B51" t="s">
        <v>122</v>
      </c>
      <c r="C51" s="15"/>
      <c r="D51" t="s">
        <v>121</v>
      </c>
    </row>
    <row r="52" spans="1:18" x14ac:dyDescent="0.2">
      <c r="A52" s="15" t="s">
        <v>123</v>
      </c>
      <c r="B52" s="15" t="s">
        <v>125</v>
      </c>
      <c r="D52" s="15" t="s">
        <v>124</v>
      </c>
    </row>
    <row r="53" spans="1:18" x14ac:dyDescent="0.2">
      <c r="A53" t="s">
        <v>126</v>
      </c>
      <c r="B53" t="s">
        <v>127</v>
      </c>
      <c r="D53" t="s">
        <v>124</v>
      </c>
    </row>
    <row r="54" spans="1:18" x14ac:dyDescent="0.2">
      <c r="A54" t="s">
        <v>128</v>
      </c>
      <c r="B54" t="s">
        <v>129</v>
      </c>
      <c r="D54" t="s">
        <v>121</v>
      </c>
    </row>
    <row r="55" spans="1:18" x14ac:dyDescent="0.2">
      <c r="A55" t="s">
        <v>130</v>
      </c>
      <c r="B55" t="s">
        <v>122</v>
      </c>
      <c r="D55" t="s">
        <v>121</v>
      </c>
    </row>
    <row r="56" spans="1:18" x14ac:dyDescent="0.2">
      <c r="A56" t="s">
        <v>131</v>
      </c>
      <c r="B56" t="s">
        <v>129</v>
      </c>
      <c r="D56" t="s">
        <v>121</v>
      </c>
    </row>
    <row r="57" spans="1:18" x14ac:dyDescent="0.2">
      <c r="A57" t="s">
        <v>132</v>
      </c>
      <c r="B57" t="s">
        <v>134</v>
      </c>
      <c r="D57" t="s">
        <v>133</v>
      </c>
    </row>
    <row r="58" spans="1:18" x14ac:dyDescent="0.2">
      <c r="A58" t="s">
        <v>135</v>
      </c>
      <c r="B58" t="s">
        <v>136</v>
      </c>
      <c r="D58" t="s">
        <v>124</v>
      </c>
    </row>
    <row r="59" spans="1:18" x14ac:dyDescent="0.2">
      <c r="A59" t="s">
        <v>137</v>
      </c>
      <c r="B59" t="s">
        <v>136</v>
      </c>
      <c r="D59" t="s">
        <v>124</v>
      </c>
    </row>
    <row r="60" spans="1:18" x14ac:dyDescent="0.2">
      <c r="A60" t="s">
        <v>138</v>
      </c>
      <c r="B60" t="s">
        <v>136</v>
      </c>
      <c r="D60" t="s">
        <v>124</v>
      </c>
    </row>
    <row r="61" spans="1:18" x14ac:dyDescent="0.2">
      <c r="A61" t="s">
        <v>139</v>
      </c>
      <c r="B61" t="s">
        <v>136</v>
      </c>
      <c r="D61" t="s">
        <v>124</v>
      </c>
    </row>
    <row r="62" spans="1:18" x14ac:dyDescent="0.2">
      <c r="A62" t="s">
        <v>140</v>
      </c>
      <c r="B62" t="s">
        <v>122</v>
      </c>
      <c r="D62" t="s">
        <v>121</v>
      </c>
    </row>
    <row r="63" spans="1:18" x14ac:dyDescent="0.2">
      <c r="A63" t="s">
        <v>141</v>
      </c>
      <c r="B63" t="s">
        <v>143</v>
      </c>
      <c r="D63" t="s">
        <v>142</v>
      </c>
    </row>
    <row r="64" spans="1:18" x14ac:dyDescent="0.2">
      <c r="A64" t="s">
        <v>144</v>
      </c>
      <c r="B64" t="s">
        <v>129</v>
      </c>
      <c r="D64" t="s">
        <v>121</v>
      </c>
    </row>
    <row r="65" spans="1:4" x14ac:dyDescent="0.2">
      <c r="A65" t="s">
        <v>145</v>
      </c>
      <c r="B65" t="s">
        <v>146</v>
      </c>
      <c r="D65" t="s">
        <v>142</v>
      </c>
    </row>
    <row r="66" spans="1:4" x14ac:dyDescent="0.2">
      <c r="A66" t="s">
        <v>147</v>
      </c>
      <c r="B66" t="s">
        <v>146</v>
      </c>
      <c r="D66" t="s">
        <v>142</v>
      </c>
    </row>
    <row r="67" spans="1:4" x14ac:dyDescent="0.2">
      <c r="A67" t="s">
        <v>148</v>
      </c>
      <c r="B67" t="s">
        <v>143</v>
      </c>
      <c r="D67" t="s">
        <v>142</v>
      </c>
    </row>
    <row r="68" spans="1:4" x14ac:dyDescent="0.2">
      <c r="A68" t="s">
        <v>149</v>
      </c>
      <c r="B68" t="s">
        <v>125</v>
      </c>
      <c r="D68" t="s">
        <v>124</v>
      </c>
    </row>
    <row r="69" spans="1:4" x14ac:dyDescent="0.2">
      <c r="A69" t="s">
        <v>150</v>
      </c>
      <c r="B69" t="s">
        <v>127</v>
      </c>
      <c r="D69" t="s">
        <v>124</v>
      </c>
    </row>
    <row r="70" spans="1:4" x14ac:dyDescent="0.2">
      <c r="A70" t="s">
        <v>151</v>
      </c>
      <c r="B70" t="s">
        <v>134</v>
      </c>
      <c r="D70" t="s">
        <v>133</v>
      </c>
    </row>
    <row r="71" spans="1:4" x14ac:dyDescent="0.2">
      <c r="A71" t="s">
        <v>152</v>
      </c>
      <c r="B71" t="s">
        <v>136</v>
      </c>
      <c r="D71" t="s">
        <v>124</v>
      </c>
    </row>
    <row r="72" spans="1:4" x14ac:dyDescent="0.2">
      <c r="A72" t="s">
        <v>153</v>
      </c>
      <c r="B72" t="s">
        <v>134</v>
      </c>
      <c r="D72" t="s">
        <v>133</v>
      </c>
    </row>
    <row r="73" spans="1:4" x14ac:dyDescent="0.2">
      <c r="A73" t="s">
        <v>154</v>
      </c>
      <c r="B73" t="s">
        <v>146</v>
      </c>
      <c r="D73" t="s">
        <v>142</v>
      </c>
    </row>
    <row r="74" spans="1:4" x14ac:dyDescent="0.2">
      <c r="A74" t="s">
        <v>155</v>
      </c>
      <c r="B74" t="s">
        <v>143</v>
      </c>
      <c r="D74" t="s">
        <v>142</v>
      </c>
    </row>
    <row r="75" spans="1:4" x14ac:dyDescent="0.2">
      <c r="A75" t="s">
        <v>156</v>
      </c>
      <c r="B75" t="s">
        <v>143</v>
      </c>
      <c r="D75" t="s">
        <v>142</v>
      </c>
    </row>
    <row r="76" spans="1:4" x14ac:dyDescent="0.2">
      <c r="A76" t="s">
        <v>157</v>
      </c>
      <c r="B76" t="s">
        <v>125</v>
      </c>
      <c r="D76" t="s">
        <v>124</v>
      </c>
    </row>
    <row r="77" spans="1:4" x14ac:dyDescent="0.2">
      <c r="A77" t="s">
        <v>158</v>
      </c>
      <c r="B77" t="s">
        <v>129</v>
      </c>
      <c r="D77" t="s">
        <v>121</v>
      </c>
    </row>
    <row r="78" spans="1:4" x14ac:dyDescent="0.2">
      <c r="A78" t="s">
        <v>159</v>
      </c>
      <c r="B78" t="s">
        <v>136</v>
      </c>
      <c r="D78" t="s">
        <v>124</v>
      </c>
    </row>
    <row r="79" spans="1:4" x14ac:dyDescent="0.2">
      <c r="A79" t="s">
        <v>160</v>
      </c>
      <c r="B79" t="s">
        <v>143</v>
      </c>
      <c r="D79" t="s">
        <v>142</v>
      </c>
    </row>
    <row r="80" spans="1:4" x14ac:dyDescent="0.2">
      <c r="A80" t="s">
        <v>161</v>
      </c>
      <c r="B80" t="s">
        <v>143</v>
      </c>
      <c r="D80" t="s">
        <v>142</v>
      </c>
    </row>
    <row r="81" spans="1:4" x14ac:dyDescent="0.2">
      <c r="A81" t="s">
        <v>162</v>
      </c>
      <c r="B81" t="s">
        <v>134</v>
      </c>
      <c r="D81" t="s">
        <v>133</v>
      </c>
    </row>
    <row r="82" spans="1:4" x14ac:dyDescent="0.2">
      <c r="A82" t="s">
        <v>163</v>
      </c>
      <c r="B82" t="s">
        <v>164</v>
      </c>
      <c r="D82" t="s">
        <v>133</v>
      </c>
    </row>
    <row r="83" spans="1:4" x14ac:dyDescent="0.2">
      <c r="A83" t="s">
        <v>165</v>
      </c>
      <c r="B83" t="s">
        <v>129</v>
      </c>
      <c r="D83" t="s">
        <v>121</v>
      </c>
    </row>
    <row r="84" spans="1:4" x14ac:dyDescent="0.2">
      <c r="A84" t="s">
        <v>166</v>
      </c>
      <c r="B84" t="s">
        <v>129</v>
      </c>
      <c r="D84" t="s">
        <v>121</v>
      </c>
    </row>
    <row r="85" spans="1:4" x14ac:dyDescent="0.2">
      <c r="A85" t="s">
        <v>167</v>
      </c>
      <c r="B85" t="s">
        <v>164</v>
      </c>
      <c r="D85" t="s">
        <v>133</v>
      </c>
    </row>
    <row r="86" spans="1:4" x14ac:dyDescent="0.2">
      <c r="A86" t="s">
        <v>168</v>
      </c>
      <c r="B86" t="s">
        <v>146</v>
      </c>
      <c r="D86" t="s">
        <v>142</v>
      </c>
    </row>
    <row r="87" spans="1:4" x14ac:dyDescent="0.2">
      <c r="A87" t="s">
        <v>169</v>
      </c>
      <c r="B87" t="s">
        <v>127</v>
      </c>
      <c r="D87" t="s">
        <v>124</v>
      </c>
    </row>
    <row r="88" spans="1:4" x14ac:dyDescent="0.2">
      <c r="A88" t="s">
        <v>170</v>
      </c>
      <c r="B88" t="s">
        <v>122</v>
      </c>
      <c r="D88" t="s">
        <v>121</v>
      </c>
    </row>
    <row r="89" spans="1:4" x14ac:dyDescent="0.2">
      <c r="A89" t="s">
        <v>171</v>
      </c>
      <c r="B89" t="s">
        <v>164</v>
      </c>
      <c r="D89" t="s">
        <v>133</v>
      </c>
    </row>
    <row r="90" spans="1:4" x14ac:dyDescent="0.2">
      <c r="A90" t="s">
        <v>172</v>
      </c>
      <c r="B90" t="s">
        <v>134</v>
      </c>
      <c r="D90" t="s">
        <v>133</v>
      </c>
    </row>
    <row r="91" spans="1:4" x14ac:dyDescent="0.2">
      <c r="A91" t="s">
        <v>173</v>
      </c>
      <c r="B91" t="s">
        <v>136</v>
      </c>
      <c r="D91" t="s">
        <v>124</v>
      </c>
    </row>
    <row r="92" spans="1:4" x14ac:dyDescent="0.2">
      <c r="A92" t="s">
        <v>174</v>
      </c>
      <c r="B92" t="s">
        <v>143</v>
      </c>
      <c r="D92" t="s">
        <v>142</v>
      </c>
    </row>
    <row r="93" spans="1:4" x14ac:dyDescent="0.2">
      <c r="A93" t="s">
        <v>175</v>
      </c>
      <c r="B93" t="s">
        <v>125</v>
      </c>
      <c r="D93" t="s">
        <v>124</v>
      </c>
    </row>
    <row r="94" spans="1:4" x14ac:dyDescent="0.2">
      <c r="A94" t="s">
        <v>176</v>
      </c>
      <c r="B94" t="s">
        <v>127</v>
      </c>
      <c r="D94" t="s">
        <v>124</v>
      </c>
    </row>
    <row r="95" spans="1:4" x14ac:dyDescent="0.2">
      <c r="A95" t="s">
        <v>177</v>
      </c>
      <c r="B95" t="s">
        <v>129</v>
      </c>
      <c r="D95" t="s">
        <v>121</v>
      </c>
    </row>
    <row r="96" spans="1:4" x14ac:dyDescent="0.2">
      <c r="A96" t="s">
        <v>178</v>
      </c>
      <c r="B96" t="s">
        <v>136</v>
      </c>
      <c r="D96" t="s">
        <v>124</v>
      </c>
    </row>
    <row r="97" spans="1:4" x14ac:dyDescent="0.2">
      <c r="A97" t="s">
        <v>179</v>
      </c>
      <c r="B97" t="s">
        <v>134</v>
      </c>
      <c r="D97" t="s">
        <v>133</v>
      </c>
    </row>
    <row r="98" spans="1:4" x14ac:dyDescent="0.2">
      <c r="A98" t="s">
        <v>180</v>
      </c>
      <c r="B98" t="s">
        <v>122</v>
      </c>
      <c r="D98" t="s">
        <v>121</v>
      </c>
    </row>
    <row r="99" spans="1:4" x14ac:dyDescent="0.2">
      <c r="A99" t="s">
        <v>181</v>
      </c>
      <c r="B99" t="s">
        <v>146</v>
      </c>
      <c r="D99" t="s">
        <v>142</v>
      </c>
    </row>
    <row r="100" spans="1:4" x14ac:dyDescent="0.2">
      <c r="A100" t="s">
        <v>182</v>
      </c>
      <c r="B100" t="s">
        <v>136</v>
      </c>
      <c r="D100" t="s">
        <v>124</v>
      </c>
    </row>
    <row r="101" spans="1:4" x14ac:dyDescent="0.2">
      <c r="A101" s="9" t="s">
        <v>183</v>
      </c>
      <c r="B101" s="9" t="s">
        <v>129</v>
      </c>
      <c r="C101" s="9"/>
      <c r="D101" s="9" t="s">
        <v>121</v>
      </c>
    </row>
    <row r="102" spans="1:4" x14ac:dyDescent="0.2">
      <c r="A102" t="s">
        <v>595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Marusin, Nicholas (CONTR)</cp:lastModifiedBy>
  <cp:lastPrinted>2019-04-08T18:37:44Z</cp:lastPrinted>
  <dcterms:created xsi:type="dcterms:W3CDTF">2007-07-17T17:37:22Z</dcterms:created>
  <dcterms:modified xsi:type="dcterms:W3CDTF">2019-04-09T13:21:41Z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