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820" tabRatio="831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F25" i="104" l="1"/>
  <c r="G25" i="104" s="1"/>
  <c r="E25" i="104"/>
  <c r="D25" i="104"/>
  <c r="W30" i="124"/>
  <c r="A35" i="114" l="1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C30" i="104" l="1"/>
  <c r="D30" i="104" l="1"/>
  <c r="E30" i="104"/>
  <c r="G30" i="104"/>
  <c r="F30" i="104"/>
  <c r="B42" i="87" l="1"/>
  <c r="B147" i="35"/>
  <c r="B146" i="35"/>
  <c r="B134" i="36"/>
  <c r="B133" i="36"/>
  <c r="H30" i="69" l="1"/>
  <c r="G29" i="120"/>
  <c r="G30" i="71"/>
  <c r="G29" i="84"/>
  <c r="G38" i="84"/>
  <c r="G29" i="72"/>
  <c r="G33" i="84"/>
  <c r="G34" i="86"/>
  <c r="G33" i="86"/>
  <c r="H30" i="70"/>
  <c r="G28" i="80"/>
  <c r="G28" i="68"/>
  <c r="J35" i="91"/>
  <c r="H27" i="78"/>
  <c r="H28" i="77"/>
  <c r="N35" i="91"/>
  <c r="K35" i="91"/>
  <c r="H28" i="78"/>
  <c r="H27" i="77"/>
  <c r="L35" i="91"/>
  <c r="M35" i="91"/>
  <c r="E33" i="114"/>
  <c r="O35" i="91"/>
  <c r="G43" i="84" l="1"/>
  <c r="D124" i="123" l="1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A81" i="120" l="1"/>
  <c r="A70" i="120"/>
  <c r="D112" i="123"/>
  <c r="E124" i="123"/>
  <c r="D123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A69" i="120" l="1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9" i="74"/>
  <c r="K27" i="74"/>
  <c r="K30" i="74"/>
  <c r="J56" i="103"/>
  <c r="J54" i="103"/>
  <c r="L34" i="91"/>
  <c r="J34" i="91"/>
  <c r="J55" i="103"/>
  <c r="N34" i="91"/>
  <c r="K34" i="91"/>
  <c r="O34" i="91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G27" i="78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29" i="77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G28" i="77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G27" i="77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26" i="78"/>
  <c r="L29" i="78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G28" i="78"/>
  <c r="M30" i="78"/>
  <c r="M28" i="70"/>
  <c r="A81" i="73"/>
  <c r="A81" i="74"/>
  <c r="L27" i="69"/>
  <c r="L28" i="69"/>
  <c r="L30" i="110"/>
  <c r="J112" i="36"/>
  <c r="K112" i="36"/>
  <c r="H112" i="36"/>
  <c r="I112" i="36"/>
  <c r="I112" i="35"/>
  <c r="H112" i="35"/>
  <c r="K112" i="35"/>
  <c r="J112" i="35"/>
  <c r="A46" i="120" l="1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D121" i="123"/>
  <c r="A83" i="84"/>
  <c r="L38" i="84"/>
  <c r="A61" i="84"/>
  <c r="K35" i="86"/>
  <c r="K34" i="84"/>
  <c r="J28" i="72"/>
  <c r="E122" i="123"/>
  <c r="K40" i="84"/>
  <c r="J28" i="74"/>
  <c r="J29" i="74"/>
  <c r="J30" i="74"/>
  <c r="L26" i="77"/>
  <c r="K33" i="91"/>
  <c r="K26" i="71"/>
  <c r="K30" i="71" s="1"/>
  <c r="L33" i="91"/>
  <c r="J50" i="103"/>
  <c r="O33" i="91"/>
  <c r="M33" i="91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F28" i="77"/>
  <c r="A47" i="71"/>
  <c r="A57" i="82"/>
  <c r="A80" i="72"/>
  <c r="L32" i="111"/>
  <c r="K26" i="120"/>
  <c r="B72" i="75"/>
  <c r="A69" i="74"/>
  <c r="K29" i="77"/>
  <c r="E28" i="68"/>
  <c r="K30" i="111"/>
  <c r="K32" i="111" s="1"/>
  <c r="K28" i="110"/>
  <c r="C45" i="92"/>
  <c r="A80" i="73"/>
  <c r="A80" i="74"/>
  <c r="K31" i="111"/>
  <c r="C33" i="114"/>
  <c r="F27" i="77"/>
  <c r="L27" i="77" s="1"/>
  <c r="A58" i="73"/>
  <c r="B92" i="77"/>
  <c r="K28" i="74"/>
  <c r="M28" i="78"/>
  <c r="L51" i="103"/>
  <c r="M51" i="103"/>
  <c r="F27" i="78"/>
  <c r="L27" i="78" s="1"/>
  <c r="A69" i="73"/>
  <c r="K30" i="78"/>
  <c r="E28" i="80"/>
  <c r="C46" i="103"/>
  <c r="A69" i="72"/>
  <c r="C46" i="92"/>
  <c r="M30" i="70"/>
  <c r="M31" i="70" s="1"/>
  <c r="L28" i="80"/>
  <c r="A58" i="74"/>
  <c r="A80" i="68"/>
  <c r="B92" i="78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F28" i="78"/>
  <c r="L28" i="78" s="1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K100" i="36"/>
  <c r="J100" i="36"/>
  <c r="I100" i="36"/>
  <c r="H100" i="36"/>
  <c r="J111" i="35"/>
  <c r="H111" i="35"/>
  <c r="K111" i="35"/>
  <c r="I111" i="35"/>
  <c r="I100" i="35"/>
  <c r="H100" i="35"/>
  <c r="J100" i="35"/>
  <c r="K100" i="35"/>
  <c r="D98" i="123" l="1"/>
  <c r="A45" i="120"/>
  <c r="D76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I76" i="35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87" i="123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I30" i="74"/>
  <c r="I28" i="74"/>
  <c r="I27" i="74"/>
  <c r="I26" i="74"/>
  <c r="M31" i="78"/>
  <c r="M31" i="77"/>
  <c r="L31" i="78"/>
  <c r="K34" i="110"/>
  <c r="I76" i="36"/>
  <c r="H76" i="36"/>
  <c r="J26" i="72"/>
  <c r="N32" i="91"/>
  <c r="J46" i="103"/>
  <c r="K32" i="70"/>
  <c r="J47" i="103"/>
  <c r="J29" i="82"/>
  <c r="K28" i="80"/>
  <c r="L32" i="91"/>
  <c r="K26" i="69"/>
  <c r="L30" i="69"/>
  <c r="L31" i="70"/>
  <c r="H32" i="83"/>
  <c r="C41" i="92"/>
  <c r="C43" i="103"/>
  <c r="A57" i="73"/>
  <c r="B93" i="75"/>
  <c r="C44" i="103"/>
  <c r="J29" i="78"/>
  <c r="J30" i="78"/>
  <c r="J26" i="78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E27" i="78"/>
  <c r="K27" i="78" s="1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E28" i="78"/>
  <c r="K28" i="78" s="1"/>
  <c r="A46" i="71"/>
  <c r="A44" i="80"/>
  <c r="A79" i="71"/>
  <c r="A89" i="82"/>
  <c r="E27" i="77"/>
  <c r="D28" i="68"/>
  <c r="K27" i="70"/>
  <c r="I29" i="74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E28" i="77"/>
  <c r="K28" i="77" s="1"/>
  <c r="J32" i="91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J29" i="77"/>
  <c r="J26" i="77"/>
  <c r="J30" i="77"/>
  <c r="I27" i="105"/>
  <c r="I26" i="105"/>
  <c r="B58" i="70"/>
  <c r="M45" i="103"/>
  <c r="L45" i="103"/>
  <c r="A79" i="73"/>
  <c r="K99" i="36"/>
  <c r="J99" i="36"/>
  <c r="I99" i="36"/>
  <c r="H99" i="36"/>
  <c r="J88" i="35"/>
  <c r="H88" i="35"/>
  <c r="K88" i="35"/>
  <c r="I88" i="35"/>
  <c r="K88" i="36"/>
  <c r="J88" i="36"/>
  <c r="I88" i="36"/>
  <c r="H88" i="36"/>
  <c r="J110" i="35"/>
  <c r="K110" i="35"/>
  <c r="I110" i="35"/>
  <c r="H110" i="35"/>
  <c r="I110" i="36"/>
  <c r="H110" i="36"/>
  <c r="K110" i="36"/>
  <c r="J110" i="36"/>
  <c r="I99" i="35"/>
  <c r="J99" i="35"/>
  <c r="H99" i="35"/>
  <c r="K99" i="35"/>
  <c r="I75" i="36" l="1"/>
  <c r="H64" i="36"/>
  <c r="D108" i="123"/>
  <c r="A66" i="120"/>
  <c r="A44" i="120"/>
  <c r="D97" i="123"/>
  <c r="D75" i="123"/>
  <c r="A77" i="120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H76" i="35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A74" i="105"/>
  <c r="D86" i="123"/>
  <c r="A92" i="84"/>
  <c r="A41" i="105"/>
  <c r="D64" i="123"/>
  <c r="A59" i="84"/>
  <c r="A63" i="105"/>
  <c r="E98" i="123"/>
  <c r="C29" i="84"/>
  <c r="I29" i="84" s="1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C34" i="86"/>
  <c r="I34" i="86" s="1"/>
  <c r="J33" i="84"/>
  <c r="K31" i="78"/>
  <c r="H64" i="35"/>
  <c r="H75" i="36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K31" i="91"/>
  <c r="B46" i="77"/>
  <c r="M41" i="103"/>
  <c r="L41" i="103"/>
  <c r="C28" i="80"/>
  <c r="M42" i="103"/>
  <c r="L42" i="103"/>
  <c r="A45" i="68"/>
  <c r="B57" i="77"/>
  <c r="D28" i="78"/>
  <c r="J28" i="78" s="1"/>
  <c r="J41" i="92"/>
  <c r="K41" i="92"/>
  <c r="A89" i="73"/>
  <c r="B67" i="69"/>
  <c r="A65" i="80"/>
  <c r="J43" i="92"/>
  <c r="K43" i="92"/>
  <c r="A56" i="72"/>
  <c r="I34" i="110"/>
  <c r="C40" i="103"/>
  <c r="B68" i="77"/>
  <c r="N31" i="91"/>
  <c r="C29" i="72"/>
  <c r="I29" i="72" s="1"/>
  <c r="I30" i="72" s="1"/>
  <c r="B45" i="69"/>
  <c r="B57" i="78"/>
  <c r="D27" i="78"/>
  <c r="J27" i="78" s="1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O31" i="91"/>
  <c r="B48" i="75"/>
  <c r="J42" i="103"/>
  <c r="A45" i="72"/>
  <c r="B37" i="75"/>
  <c r="A78" i="72"/>
  <c r="A89" i="74"/>
  <c r="C38" i="103"/>
  <c r="B79" i="77"/>
  <c r="H75" i="35"/>
  <c r="I75" i="35"/>
  <c r="K87" i="36"/>
  <c r="J87" i="36"/>
  <c r="I87" i="36"/>
  <c r="H87" i="36"/>
  <c r="I109" i="36"/>
  <c r="H109" i="36"/>
  <c r="K109" i="36"/>
  <c r="J109" i="36"/>
  <c r="H98" i="35"/>
  <c r="J98" i="35"/>
  <c r="K98" i="35"/>
  <c r="I98" i="35"/>
  <c r="I98" i="36"/>
  <c r="H98" i="36"/>
  <c r="K98" i="36"/>
  <c r="J98" i="36"/>
  <c r="I109" i="35"/>
  <c r="J109" i="35"/>
  <c r="H109" i="35"/>
  <c r="K109" i="35"/>
  <c r="J87" i="35"/>
  <c r="H87" i="35"/>
  <c r="K87" i="35"/>
  <c r="I87" i="35"/>
  <c r="I64" i="36" l="1"/>
  <c r="H52" i="36"/>
  <c r="I63" i="36"/>
  <c r="A76" i="120"/>
  <c r="D52" i="123"/>
  <c r="D85" i="123"/>
  <c r="D74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 s="1"/>
  <c r="A69" i="84"/>
  <c r="E97" i="123"/>
  <c r="A40" i="105"/>
  <c r="A73" i="105"/>
  <c r="A51" i="105"/>
  <c r="A80" i="84"/>
  <c r="D40" i="123"/>
  <c r="A58" i="84"/>
  <c r="A91" i="84"/>
  <c r="E86" i="123"/>
  <c r="D96" i="123"/>
  <c r="A62" i="105"/>
  <c r="E75" i="123"/>
  <c r="I64" i="35"/>
  <c r="J31" i="77"/>
  <c r="J31" i="78"/>
  <c r="I74" i="36"/>
  <c r="H74" i="36"/>
  <c r="K30" i="91"/>
  <c r="M30" i="91"/>
  <c r="J38" i="103"/>
  <c r="H74" i="35"/>
  <c r="N30" i="91"/>
  <c r="O30" i="91"/>
  <c r="J30" i="91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H63" i="35"/>
  <c r="I63" i="35"/>
  <c r="I97" i="36"/>
  <c r="H97" i="36"/>
  <c r="K97" i="36"/>
  <c r="J97" i="36"/>
  <c r="I97" i="35"/>
  <c r="J97" i="35"/>
  <c r="H97" i="35"/>
  <c r="K97" i="35"/>
  <c r="I86" i="36"/>
  <c r="H86" i="36"/>
  <c r="K86" i="36"/>
  <c r="J86" i="36"/>
  <c r="J86" i="35"/>
  <c r="K86" i="35"/>
  <c r="I86" i="35"/>
  <c r="H86" i="35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108" i="35"/>
  <c r="H108" i="35"/>
  <c r="J108" i="35"/>
  <c r="K108" i="35"/>
  <c r="K108" i="36"/>
  <c r="J108" i="36"/>
  <c r="I108" i="36"/>
  <c r="H108" i="36"/>
  <c r="I52" i="36" l="1"/>
  <c r="H63" i="36"/>
  <c r="I73" i="36"/>
  <c r="H73" i="35"/>
  <c r="I40" i="36"/>
  <c r="H51" i="36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E111" i="38" s="1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H73" i="36"/>
  <c r="I74" i="35"/>
  <c r="L29" i="91"/>
  <c r="E52" i="112"/>
  <c r="E76" i="106"/>
  <c r="M29" i="91"/>
  <c r="J34" i="103"/>
  <c r="E112" i="106"/>
  <c r="E100" i="106"/>
  <c r="H62" i="35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I73" i="35"/>
  <c r="H52" i="35"/>
  <c r="I52" i="35"/>
  <c r="H96" i="36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I85" i="35"/>
  <c r="J85" i="35"/>
  <c r="H85" i="35"/>
  <c r="K85" i="35"/>
  <c r="J96" i="35"/>
  <c r="H96" i="35"/>
  <c r="K96" i="35"/>
  <c r="I96" i="35"/>
  <c r="K96" i="36"/>
  <c r="J96" i="36"/>
  <c r="I96" i="36"/>
  <c r="I85" i="36"/>
  <c r="H85" i="36"/>
  <c r="K85" i="36"/>
  <c r="J85" i="36"/>
  <c r="E88" i="15"/>
  <c r="E112" i="15"/>
  <c r="K107" i="36"/>
  <c r="J107" i="36"/>
  <c r="I107" i="36"/>
  <c r="H107" i="36"/>
  <c r="I107" i="35"/>
  <c r="J107" i="35"/>
  <c r="H107" i="35"/>
  <c r="K107" i="35"/>
  <c r="H40" i="36" l="1"/>
  <c r="H61" i="35"/>
  <c r="I51" i="36"/>
  <c r="D72" i="123"/>
  <c r="A74" i="120"/>
  <c r="D83" i="123"/>
  <c r="E51" i="123"/>
  <c r="D105" i="123"/>
  <c r="A52" i="120"/>
  <c r="D116" i="123"/>
  <c r="A41" i="120"/>
  <c r="D50" i="123"/>
  <c r="D61" i="123"/>
  <c r="I50" i="36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H62" i="36"/>
  <c r="I62" i="36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72" i="36"/>
  <c r="H72" i="36"/>
  <c r="I61" i="36"/>
  <c r="H61" i="36"/>
  <c r="I62" i="35"/>
  <c r="O28" i="91"/>
  <c r="I72" i="35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E50" i="107" s="1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I51" i="35"/>
  <c r="H51" i="35"/>
  <c r="H40" i="35"/>
  <c r="I40" i="35"/>
  <c r="E111" i="15"/>
  <c r="E51" i="15"/>
  <c r="I106" i="36"/>
  <c r="H106" i="36"/>
  <c r="K106" i="36"/>
  <c r="J106" i="36"/>
  <c r="K95" i="36"/>
  <c r="J95" i="36"/>
  <c r="I95" i="36"/>
  <c r="H95" i="36"/>
  <c r="J95" i="35"/>
  <c r="H95" i="35"/>
  <c r="K95" i="35"/>
  <c r="I95" i="35"/>
  <c r="K84" i="36"/>
  <c r="J84" i="36"/>
  <c r="I84" i="36"/>
  <c r="H84" i="36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I84" i="35"/>
  <c r="H84" i="35"/>
  <c r="J84" i="35"/>
  <c r="K84" i="35"/>
  <c r="E87" i="15"/>
  <c r="H106" i="35"/>
  <c r="J106" i="35"/>
  <c r="K106" i="35"/>
  <c r="I106" i="35"/>
  <c r="E75" i="15"/>
  <c r="E99" i="15"/>
  <c r="E39" i="15"/>
  <c r="I61" i="35" l="1"/>
  <c r="H49" i="36"/>
  <c r="I71" i="36"/>
  <c r="H50" i="36"/>
  <c r="E50" i="123"/>
  <c r="D104" i="123"/>
  <c r="D37" i="123"/>
  <c r="A62" i="120"/>
  <c r="A51" i="120"/>
  <c r="D60" i="123"/>
  <c r="D93" i="123"/>
  <c r="A40" i="120"/>
  <c r="A73" i="120"/>
  <c r="D71" i="123"/>
  <c r="D49" i="123"/>
  <c r="E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D115" i="123"/>
  <c r="A37" i="105"/>
  <c r="A70" i="105"/>
  <c r="E72" i="123"/>
  <c r="A55" i="84"/>
  <c r="E83" i="123"/>
  <c r="A88" i="84"/>
  <c r="A48" i="105"/>
  <c r="A66" i="84"/>
  <c r="A59" i="105"/>
  <c r="A77" i="84"/>
  <c r="H39" i="35"/>
  <c r="I39" i="35"/>
  <c r="I39" i="36"/>
  <c r="H39" i="36"/>
  <c r="I49" i="36"/>
  <c r="H71" i="36"/>
  <c r="I71" i="35"/>
  <c r="H72" i="35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H60" i="35"/>
  <c r="I60" i="35"/>
  <c r="I50" i="35"/>
  <c r="H50" i="35"/>
  <c r="E50" i="15"/>
  <c r="E110" i="15"/>
  <c r="I83" i="35"/>
  <c r="J83" i="35"/>
  <c r="H83" i="35"/>
  <c r="K83" i="35"/>
  <c r="I94" i="36"/>
  <c r="H94" i="36"/>
  <c r="K94" i="36"/>
  <c r="J94" i="36"/>
  <c r="J94" i="35"/>
  <c r="K94" i="35"/>
  <c r="I94" i="35"/>
  <c r="H94" i="3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I105" i="36"/>
  <c r="H105" i="36"/>
  <c r="K105" i="36"/>
  <c r="J105" i="36"/>
  <c r="E86" i="15"/>
  <c r="E74" i="15"/>
  <c r="E98" i="15"/>
  <c r="I105" i="35"/>
  <c r="J105" i="35"/>
  <c r="H105" i="35"/>
  <c r="K105" i="35"/>
  <c r="K83" i="36"/>
  <c r="J83" i="36"/>
  <c r="I83" i="36"/>
  <c r="H83" i="36"/>
  <c r="K109" i="108" l="1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H60" i="36"/>
  <c r="I60" i="36"/>
  <c r="N44" i="117"/>
  <c r="N55" i="117"/>
  <c r="D29" i="87"/>
  <c r="N33" i="117"/>
  <c r="E93" i="123"/>
  <c r="E71" i="123"/>
  <c r="E37" i="123"/>
  <c r="E104" i="123"/>
  <c r="A58" i="105"/>
  <c r="A69" i="105"/>
  <c r="A47" i="105"/>
  <c r="A87" i="84"/>
  <c r="A54" i="84"/>
  <c r="A76" i="84"/>
  <c r="D36" i="123"/>
  <c r="A65" i="84"/>
  <c r="E82" i="123"/>
  <c r="E115" i="123"/>
  <c r="A36" i="105"/>
  <c r="E60" i="123"/>
  <c r="I70" i="35"/>
  <c r="H38" i="35"/>
  <c r="H71" i="35"/>
  <c r="I38" i="36"/>
  <c r="H38" i="36"/>
  <c r="I48" i="36"/>
  <c r="H48" i="36"/>
  <c r="I38" i="35"/>
  <c r="I59" i="35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I49" i="35"/>
  <c r="H49" i="35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I82" i="36"/>
  <c r="H82" i="36"/>
  <c r="K82" i="36"/>
  <c r="J82" i="36"/>
  <c r="I93" i="36"/>
  <c r="H93" i="36"/>
  <c r="K93" i="36"/>
  <c r="J93" i="36"/>
  <c r="E97" i="15"/>
  <c r="E37" i="15"/>
  <c r="H82" i="35"/>
  <c r="J82" i="35"/>
  <c r="K82" i="35"/>
  <c r="I82" i="35"/>
  <c r="E109" i="15"/>
  <c r="I93" i="35"/>
  <c r="J93" i="35"/>
  <c r="H93" i="35"/>
  <c r="K93" i="35"/>
  <c r="J104" i="35"/>
  <c r="H104" i="35"/>
  <c r="K104" i="35"/>
  <c r="I104" i="35"/>
  <c r="E61" i="15"/>
  <c r="I96" i="108" l="1"/>
  <c r="H47" i="36"/>
  <c r="H69" i="35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H59" i="36"/>
  <c r="I70" i="36"/>
  <c r="H70" i="36"/>
  <c r="N43" i="117"/>
  <c r="N54" i="117"/>
  <c r="N32" i="117"/>
  <c r="E81" i="123"/>
  <c r="E36" i="123"/>
  <c r="H70" i="35"/>
  <c r="H59" i="35"/>
  <c r="E59" i="123"/>
  <c r="I59" i="36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I37" i="35"/>
  <c r="H37" i="35"/>
  <c r="I37" i="36"/>
  <c r="H37" i="36"/>
  <c r="H58" i="35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H48" i="35"/>
  <c r="I48" i="35"/>
  <c r="I69" i="35"/>
  <c r="E36" i="15"/>
  <c r="E96" i="15"/>
  <c r="I92" i="35"/>
  <c r="H92" i="35"/>
  <c r="J92" i="35"/>
  <c r="K92" i="3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81" i="35"/>
  <c r="J81" i="35"/>
  <c r="H81" i="35"/>
  <c r="K81" i="35"/>
  <c r="E60" i="15"/>
  <c r="E48" i="15"/>
  <c r="J103" i="35"/>
  <c r="H103" i="35"/>
  <c r="K103" i="35"/>
  <c r="I103" i="35"/>
  <c r="K103" i="36"/>
  <c r="J103" i="36"/>
  <c r="I103" i="36"/>
  <c r="H103" i="36"/>
  <c r="E84" i="15"/>
  <c r="E72" i="15"/>
  <c r="K92" i="36"/>
  <c r="J92" i="36"/>
  <c r="I92" i="36"/>
  <c r="H92" i="36"/>
  <c r="I81" i="36"/>
  <c r="H81" i="36"/>
  <c r="K81" i="36"/>
  <c r="J81" i="36"/>
  <c r="E108" i="15"/>
  <c r="I47" i="36" l="1"/>
  <c r="E47" i="123"/>
  <c r="D46" i="123"/>
  <c r="D57" i="123"/>
  <c r="D90" i="123"/>
  <c r="A37" i="120"/>
  <c r="I57" i="35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I58" i="36"/>
  <c r="H58" i="36"/>
  <c r="I69" i="36"/>
  <c r="H69" i="36"/>
  <c r="N53" i="117"/>
  <c r="N31" i="117"/>
  <c r="N42" i="117"/>
  <c r="E91" i="123"/>
  <c r="H68" i="35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I36" i="35"/>
  <c r="I58" i="35"/>
  <c r="H36" i="35"/>
  <c r="I68" i="36"/>
  <c r="H68" i="36"/>
  <c r="I46" i="36"/>
  <c r="H46" i="36"/>
  <c r="H36" i="36"/>
  <c r="I36" i="36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0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I47" i="35"/>
  <c r="H47" i="35"/>
  <c r="E107" i="15"/>
  <c r="E95" i="15"/>
  <c r="E59" i="15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K91" i="36"/>
  <c r="J91" i="36"/>
  <c r="I91" i="36"/>
  <c r="H91" i="36"/>
  <c r="I91" i="35"/>
  <c r="J91" i="35"/>
  <c r="H91" i="35"/>
  <c r="K91" i="35"/>
  <c r="E35" i="15"/>
  <c r="J80" i="35"/>
  <c r="H80" i="35"/>
  <c r="K80" i="35"/>
  <c r="I80" i="35"/>
  <c r="J102" i="35"/>
  <c r="K102" i="35"/>
  <c r="I102" i="35"/>
  <c r="H102" i="35"/>
  <c r="H57" i="35" l="1"/>
  <c r="E46" i="123"/>
  <c r="D45" i="123"/>
  <c r="A36" i="120"/>
  <c r="D78" i="123"/>
  <c r="D89" i="123"/>
  <c r="D56" i="123"/>
  <c r="D33" i="123"/>
  <c r="A47" i="120"/>
  <c r="D67" i="123"/>
  <c r="I56" i="35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I68" i="35"/>
  <c r="I57" i="36"/>
  <c r="H57" i="36"/>
  <c r="N52" i="117"/>
  <c r="N41" i="117"/>
  <c r="N30" i="117"/>
  <c r="E79" i="123"/>
  <c r="E90" i="123"/>
  <c r="E57" i="123"/>
  <c r="E101" i="123"/>
  <c r="A51" i="84"/>
  <c r="A33" i="105"/>
  <c r="E34" i="123"/>
  <c r="B29" i="75"/>
  <c r="A62" i="84"/>
  <c r="E68" i="123"/>
  <c r="A44" i="105"/>
  <c r="H35" i="35"/>
  <c r="I35" i="36"/>
  <c r="H35" i="36"/>
  <c r="I35" i="35"/>
  <c r="I45" i="36"/>
  <c r="H45" i="36"/>
  <c r="I67" i="36"/>
  <c r="H67" i="36"/>
  <c r="I56" i="36"/>
  <c r="H56" i="36"/>
  <c r="E82" i="112"/>
  <c r="E34" i="112"/>
  <c r="I67" i="35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I46" i="35"/>
  <c r="H46" i="35"/>
  <c r="E46" i="15"/>
  <c r="E58" i="15"/>
  <c r="K79" i="36"/>
  <c r="J79" i="36"/>
  <c r="I79" i="36"/>
  <c r="H79" i="36"/>
  <c r="H90" i="35"/>
  <c r="J90" i="35"/>
  <c r="K90" i="35"/>
  <c r="I90" i="35"/>
  <c r="I101" i="36"/>
  <c r="H101" i="36"/>
  <c r="K101" i="36"/>
  <c r="J101" i="36"/>
  <c r="J79" i="35"/>
  <c r="H79" i="35"/>
  <c r="K79" i="35"/>
  <c r="I79" i="35"/>
  <c r="I101" i="35"/>
  <c r="J101" i="35"/>
  <c r="H101" i="35"/>
  <c r="K101" i="35"/>
  <c r="I90" i="36"/>
  <c r="H90" i="36"/>
  <c r="K90" i="36"/>
  <c r="J90" i="36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E45" i="123" l="1"/>
  <c r="H44" i="36"/>
  <c r="D32" i="123"/>
  <c r="D55" i="123"/>
  <c r="H56" i="35"/>
  <c r="A35" i="120"/>
  <c r="E36" i="120" s="1"/>
  <c r="D66" i="123"/>
  <c r="I55" i="36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I55" i="35"/>
  <c r="E56" i="123"/>
  <c r="E89" i="123"/>
  <c r="B28" i="75"/>
  <c r="A32" i="105"/>
  <c r="H34" i="35"/>
  <c r="I34" i="36"/>
  <c r="H34" i="36"/>
  <c r="I34" i="35"/>
  <c r="I66" i="36"/>
  <c r="H66" i="36"/>
  <c r="H67" i="35"/>
  <c r="H66" i="3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I45" i="35"/>
  <c r="H45" i="35"/>
  <c r="E105" i="15"/>
  <c r="E45" i="15"/>
  <c r="E93" i="15"/>
  <c r="E81" i="15"/>
  <c r="E33" i="15"/>
  <c r="I89" i="35"/>
  <c r="J89" i="35"/>
  <c r="H89" i="35"/>
  <c r="K89" i="35"/>
  <c r="I78" i="36"/>
  <c r="H78" i="36"/>
  <c r="K78" i="36"/>
  <c r="J78" i="36"/>
  <c r="E69" i="15"/>
  <c r="I89" i="36"/>
  <c r="H89" i="36"/>
  <c r="K89" i="36"/>
  <c r="J89" i="36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78" i="35"/>
  <c r="K78" i="35"/>
  <c r="I78" i="35"/>
  <c r="H78" i="35"/>
  <c r="I44" i="36" l="1"/>
  <c r="I43" i="36"/>
  <c r="I65" i="36"/>
  <c r="D54" i="123"/>
  <c r="D65" i="123"/>
  <c r="D43" i="123"/>
  <c r="E48" i="120"/>
  <c r="E81" i="120"/>
  <c r="E72" i="120"/>
  <c r="E60" i="120"/>
  <c r="E69" i="120"/>
  <c r="E57" i="120"/>
  <c r="E44" i="123"/>
  <c r="H55" i="36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54" i="35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H55" i="35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5"/>
  <c r="I66" i="35"/>
  <c r="I54" i="36"/>
  <c r="H54" i="36"/>
  <c r="I33" i="35"/>
  <c r="H33" i="36"/>
  <c r="I33" i="36"/>
  <c r="I65" i="35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I44" i="35"/>
  <c r="H44" i="35"/>
  <c r="E104" i="15"/>
  <c r="E44" i="15"/>
  <c r="E68" i="15"/>
  <c r="H77" i="35"/>
  <c r="I77" i="35"/>
  <c r="J77" i="35"/>
  <c r="K77" i="3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H54" i="35" l="1"/>
  <c r="H65" i="36"/>
  <c r="H43" i="36"/>
  <c r="I53" i="36"/>
  <c r="D42" i="123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H65" i="35"/>
  <c r="I79" i="108"/>
  <c r="I32" i="35"/>
  <c r="I53" i="35"/>
  <c r="H32" i="35"/>
  <c r="I42" i="36"/>
  <c r="H42" i="36"/>
  <c r="I32" i="36"/>
  <c r="H32" i="36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I43" i="35"/>
  <c r="H43" i="35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H53" i="36" l="1"/>
  <c r="F35" i="75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H53" i="35"/>
  <c r="E54" i="107"/>
  <c r="E30" i="123"/>
  <c r="E53" i="123"/>
  <c r="E42" i="107"/>
  <c r="H31" i="35"/>
  <c r="I31" i="36"/>
  <c r="H31" i="36"/>
  <c r="K66" i="108"/>
  <c r="I41" i="36"/>
  <c r="H41" i="36"/>
  <c r="I31" i="35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I42" i="35"/>
  <c r="H42" i="35"/>
  <c r="E78" i="15"/>
  <c r="E90" i="15"/>
  <c r="E66" i="15"/>
  <c r="E30" i="15"/>
  <c r="E102" i="15"/>
  <c r="E54" i="15"/>
  <c r="E42" i="15"/>
  <c r="E41" i="123" l="1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H30" i="35"/>
  <c r="I30" i="36"/>
  <c r="H30" i="36"/>
  <c r="I30" i="35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I41" i="35"/>
  <c r="H41" i="35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 l="1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I29" i="35"/>
  <c r="H29" i="35"/>
  <c r="I29" i="36"/>
  <c r="H29" i="36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<sst xmlns="http://schemas.openxmlformats.org/spreadsheetml/2006/main" count="1213" uniqueCount="596">
  <si>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</si>
  <si>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</si>
  <si>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</si>
  <si>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</si>
  <si>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</si>
  <si>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</si>
  <si>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</si>
  <si>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</si>
  <si>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</si>
  <si>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</si>
  <si>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</si>
  <si>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</si>
  <si>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</si>
  <si>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</si>
  <si>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</si>
  <si>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</si>
  <si>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</si>
  <si>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</si>
  <si>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</si>
  <si>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</si>
  <si>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</si>
  <si>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</si>
  <si>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</si>
  <si>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</si>
  <si>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</si>
  <si>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</si>
  <si>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</si>
  <si>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</si>
  <si>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</si>
  <si>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</si>
  <si>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</si>
  <si>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</si>
  <si>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</si>
  <si>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</si>
  <si>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</si>
  <si>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</si>
  <si>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</si>
  <si>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</si>
  <si>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</si>
  <si>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</si>
  <si>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</si>
  <si>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</si>
  <si>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</si>
  <si>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</si>
  <si>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</si>
  <si>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</si>
  <si>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</si>
  <si>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</si>
  <si>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</si>
  <si>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</si>
  <si>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</si>
  <si>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</si>
  <si>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</si>
  <si>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</si>
  <si>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</si>
  <si>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</si>
  <si>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</si>
  <si>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</si>
  <si>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</si>
  <si>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</si>
  <si>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</si>
  <si>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</si>
  <si>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</si>
  <si>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</si>
  <si>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</si>
  <si>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</si>
  <si>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</si>
  <si>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</si>
  <si>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</si>
  <si>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</si>
  <si>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</si>
  <si>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</si>
  <si>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</si>
  <si>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</si>
  <si>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</si>
  <si>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</si>
  <si>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</si>
  <si>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</si>
  <si>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</si>
  <si>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</si>
  <si>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</si>
  <si>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</si>
  <si>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</si>
  <si>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t>Consumption (million kilowatthours per day)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</si>
  <si>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</si>
  <si>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</si>
  <si>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</si>
  <si>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</si>
  <si>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Electricity Generation, All Sectors (thousand megawatthours per day)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</si>
  <si>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</si>
  <si>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</si>
  <si>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</si>
  <si>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</si>
  <si>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</si>
  <si>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</si>
  <si>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</si>
  <si>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</si>
  <si>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</si>
  <si>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</si>
  <si>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</si>
  <si>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</si>
  <si>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</si>
  <si>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</si>
  <si>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</si>
  <si>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</si>
  <si>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</si>
  <si>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</si>
  <si>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</si>
  <si>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</si>
  <si>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</si>
  <si>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</si>
  <si>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</si>
  <si>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</si>
  <si>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</si>
  <si>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</si>
  <si>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</si>
  <si>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</si>
  <si>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</si>
  <si>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</si>
  <si>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</si>
  <si>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</si>
  <si>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</si>
  <si>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</si>
  <si>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</si>
  <si>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</si>
  <si>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</si>
  <si>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</si>
  <si>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</si>
  <si>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</si>
  <si>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</si>
  <si>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</si>
  <si>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</si>
  <si>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</si>
  <si>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</si>
  <si>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</si>
  <si>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</si>
  <si>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</si>
  <si>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</si>
  <si>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</si>
  <si>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</si>
  <si>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</si>
  <si>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</si>
  <si>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</si>
  <si>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</si>
  <si>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</si>
  <si>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</si>
  <si>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</si>
  <si>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</si>
  <si>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</si>
  <si>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</si>
  <si>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</si>
  <si>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</si>
  <si>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</si>
  <si>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</si>
  <si>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</si>
  <si>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</si>
  <si>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</si>
  <si>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</si>
  <si>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</si>
  <si>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</si>
  <si>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</si>
  <si>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</si>
  <si>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</si>
  <si>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</si>
  <si>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</si>
  <si>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</si>
  <si>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</si>
  <si>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</si>
  <si>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</si>
  <si>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</si>
  <si>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</si>
  <si>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</si>
  <si>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</si>
  <si>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</si>
  <si>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</si>
  <si>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</si>
  <si>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</si>
  <si>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</si>
  <si>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</si>
  <si>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</si>
  <si>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</si>
  <si>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</si>
  <si>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</si>
  <si>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</si>
  <si>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</si>
  <si>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</si>
  <si>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</si>
  <si>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</si>
  <si>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</si>
  <si>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</si>
  <si>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</si>
  <si>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Consumption Growth (million kWh per day)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</si>
  <si>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</si>
  <si>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</si>
  <si>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</si>
  <si>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</si>
  <si>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</si>
  <si>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</si>
  <si>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</si>
  <si>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</si>
  <si>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</si>
  <si>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</si>
  <si>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</si>
  <si>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</si>
  <si>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</si>
  <si>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</si>
  <si>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OECD commercial stocks of crude oil and other liquids (days of supply)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</si>
  <si>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</si>
  <si>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</si>
  <si>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</si>
  <si>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</si>
  <si>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</si>
  <si>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</si>
  <si>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</si>
  <si>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</si>
  <si>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</si>
  <si>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</si>
  <si>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</si>
  <si>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</si>
  <si>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</si>
  <si>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</si>
  <si>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</si>
  <si>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</si>
  <si>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</si>
  <si>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</si>
  <si>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</si>
  <si>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</si>
  <si>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</si>
  <si>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</si>
  <si>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</si>
  <si>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</si>
  <si>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</si>
  <si>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</si>
  <si>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</si>
  <si>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</si>
  <si>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</si>
  <si>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</si>
  <si>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</si>
  <si>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</si>
  <si>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</si>
  <si>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</si>
  <si>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</si>
  <si>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</si>
  <si>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</si>
  <si>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</si>
  <si>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</si>
  <si>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</si>
  <si>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</si>
  <si>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</si>
  <si>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</si>
  <si>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</si>
  <si>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</si>
  <si>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</si>
  <si>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</si>
  <si>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</si>
  <si>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</si>
  <si>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</si>
  <si>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</si>
  <si>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</si>
  <si>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</si>
  <si>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</si>
  <si>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</si>
  <si>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</si>
  <si>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</si>
  <si>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</si>
  <si>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</si>
  <si>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</si>
  <si>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</si>
  <si>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</si>
  <si>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</si>
  <si>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</si>
  <si>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</si>
  <si>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</si>
  <si>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</si>
  <si>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</si>
  <si>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</si>
  <si>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</si>
  <si>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</si>
  <si>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</si>
  <si>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</si>
  <si>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</si>
  <si>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</si>
  <si>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</si>
  <si>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</si>
  <si>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</si>
  <si>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ESTXPUS</t>
  </si>
  <si>
    <t>monthly consumption</t>
  </si>
  <si>
    <t>residential sales</t>
  </si>
  <si>
    <t>industrial sales</t>
  </si>
  <si>
    <t>commercial and transportation</t>
  </si>
  <si>
    <t>direct use of electricity</t>
  </si>
  <si>
    <t>EXRCPUS</t>
  </si>
  <si>
    <t>EXICPUS</t>
  </si>
  <si>
    <t>EXCCPUS</t>
  </si>
  <si>
    <t>ELDUPUS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</si>
  <si>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</si>
  <si>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</si>
  <si>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</si>
  <si>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</si>
  <si>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</si>
  <si>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</si>
  <si>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</si>
  <si>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</si>
  <si>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</si>
  <si>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</si>
  <si>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</si>
  <si>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</si>
  <si>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</si>
  <si>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</si>
  <si>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</si>
  <si>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</si>
  <si>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</si>
  <si>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</si>
  <si>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</si>
  <si>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</si>
  <si>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</si>
  <si>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</si>
  <si>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</si>
  <si>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</si>
  <si>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</si>
  <si>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</si>
  <si>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</si>
  <si>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</si>
  <si>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</si>
  <si>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</si>
  <si>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</si>
  <si>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</si>
  <si>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</si>
  <si>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</si>
  <si>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</si>
  <si>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</si>
  <si>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</si>
  <si>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</si>
  <si>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</si>
  <si>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</si>
  <si>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</si>
  <si>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</si>
  <si>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</si>
  <si>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</si>
  <si>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</si>
  <si>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</si>
  <si>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</si>
  <si>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</si>
  <si>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</si>
  <si>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</si>
  <si>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</si>
  <si>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</si>
  <si>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</si>
  <si>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</si>
  <si>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</si>
  <si>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</si>
  <si>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</si>
  <si>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</si>
  <si>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</si>
  <si>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</si>
  <si>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</si>
  <si>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</si>
  <si>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</si>
  <si>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</si>
  <si>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</si>
  <si>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</si>
  <si>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</si>
  <si>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</si>
  <si>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</si>
  <si>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</si>
  <si>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</si>
  <si>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</si>
  <si>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</si>
  <si>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</si>
  <si>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</si>
  <si>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</si>
  <si>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</si>
  <si>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</si>
  <si>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</si>
  <si>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</si>
  <si>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</si>
  <si>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</si>
  <si>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</si>
  <si>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</si>
  <si>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</si>
  <si>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</si>
  <si>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</si>
  <si>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</si>
  <si>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</si>
  <si>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CLTO_US</t>
  </si>
  <si>
    <t>Coal generation</t>
  </si>
  <si>
    <t>Nonhydropower renewables</t>
  </si>
  <si>
    <t>Total generation</t>
  </si>
  <si>
    <t>NGTO_US</t>
  </si>
  <si>
    <t>PATO_US</t>
  </si>
  <si>
    <t>NUTO_US</t>
  </si>
  <si>
    <t>HYTO_US</t>
  </si>
  <si>
    <t>RNTO_US</t>
  </si>
  <si>
    <t>TSEO_US</t>
  </si>
  <si>
    <t>Other sources</t>
  </si>
  <si>
    <t>OGTO_US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</si>
  <si>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</si>
  <si>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</si>
  <si>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</si>
  <si>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</si>
  <si>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</si>
  <si>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</si>
  <si>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</si>
  <si>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</si>
  <si>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OTTO_US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</si>
  <si>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</si>
  <si>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</si>
  <si>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</si>
  <si>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</si>
  <si>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</si>
  <si>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</si>
  <si>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</si>
  <si>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</si>
  <si>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</si>
  <si>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</si>
  <si>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</si>
  <si>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</si>
  <si>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</si>
  <si>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</si>
  <si>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</si>
  <si>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</si>
  <si>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</si>
  <si>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</si>
  <si>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</si>
  <si>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</si>
  <si>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</si>
  <si>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</si>
  <si>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</si>
  <si>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</si>
  <si>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</si>
  <si>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</si>
  <si>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</si>
  <si>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</si>
  <si>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</si>
  <si>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</si>
  <si>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</si>
  <si>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</si>
  <si>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</si>
  <si>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</si>
  <si>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</si>
  <si>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</si>
  <si>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</si>
  <si>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</si>
  <si>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</si>
  <si>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</si>
  <si>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</si>
  <si>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</si>
  <si>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</si>
  <si>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</si>
  <si>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</si>
  <si>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</si>
  <si>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</si>
  <si>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</si>
  <si>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</si>
  <si>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</si>
  <si>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</si>
  <si>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</si>
  <si>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</si>
  <si>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</si>
  <si>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</si>
  <si>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</si>
  <si>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</si>
  <si>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</si>
  <si>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</si>
  <si>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</si>
  <si>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</si>
  <si>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</si>
  <si>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</si>
  <si>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</si>
  <si>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</si>
  <si>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</si>
  <si>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</si>
  <si>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</si>
  <si>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</si>
  <si>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</si>
  <si>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</si>
  <si>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</si>
  <si>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</si>
  <si>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</si>
  <si>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</si>
  <si>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</si>
  <si>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</si>
  <si>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</si>
  <si>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</si>
  <si>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>EXACPUS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</si>
  <si>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</si>
  <si>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</si>
  <si>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</si>
  <si>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</si>
  <si>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</si>
  <si>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</si>
  <si>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</si>
  <si>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net trade of crude oil and liquid fuels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</si>
  <si>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</si>
  <si>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</si>
  <si>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</si>
  <si>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</si>
  <si>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</si>
  <si>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</si>
  <si>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</si>
  <si>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</si>
  <si>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</si>
  <si>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</si>
  <si>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</si>
  <si>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</si>
  <si>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</si>
  <si>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</si>
  <si>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</si>
  <si>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</si>
  <si>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</si>
  <si>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</si>
  <si>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</si>
  <si>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</si>
  <si>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</si>
  <si>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</si>
  <si>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</si>
  <si>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</si>
  <si>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</si>
  <si>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C3PSPUS</t>
  </si>
  <si>
    <t>U.S. commercial propane stocks (ex propylene)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</si>
  <si>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</si>
  <si>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</si>
  <si>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</si>
  <si>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</si>
  <si>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</si>
  <si>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</si>
  <si>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</si>
  <si>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</si>
  <si>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</si>
  <si>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</si>
  <si>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</si>
  <si>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</si>
  <si>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</si>
  <si>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</si>
  <si>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</si>
  <si>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</si>
  <si>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</si>
  <si>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</si>
  <si>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</si>
  <si>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</si>
  <si>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</si>
  <si>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</si>
  <si>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</si>
  <si>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</si>
  <si>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</si>
  <si>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</si>
  <si>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</si>
  <si>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</si>
  <si>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Note: Confidence interval derived from options market information for the five trading days ending May 2, 2019. Intervals not calculated for months with sparse trading in near-the-money options contracts.</t>
  </si>
  <si>
    <t>Short-Term Energy Outlook, May 2019</t>
  </si>
  <si>
    <t>Sources: Short-Term Energy Outlook, May 2019, and CME Group</t>
  </si>
  <si>
    <t>Source: Short-Term Energy Outlook, May 2019</t>
  </si>
  <si>
    <t>Sources: Short-Term Energy Outlook, May 2019, and Refinitiv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</si>
  <si>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</si>
  <si>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</si>
  <si>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</si>
  <si>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</si>
  <si>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</si>
  <si>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</si>
  <si>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</si>
  <si>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</si>
  <si>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</si>
  <si>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</si>
  <si>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</si>
  <si>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</si>
  <si>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</si>
  <si>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</si>
  <si>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</si>
  <si>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</si>
  <si>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</si>
  <si>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</si>
  <si>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</si>
  <si>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</si>
  <si>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</si>
  <si>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</si>
  <si>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</si>
  <si>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</si>
  <si>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</si>
  <si>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</si>
  <si>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</si>
  <si>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</si>
  <si>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2009-2018 average</t>
  </si>
  <si>
    <t>2014 - 2018</t>
  </si>
  <si>
    <t>Note:  Colored band around days of supply of crude oil and other liquids stocks represents the range between the minimum and maximum from Jan. 2014 - Dec. 2018.</t>
  </si>
  <si>
    <t>monthly range from January 2014 - December 2018</t>
  </si>
  <si>
    <t>Note:  Colored band around crude oil  stocks represents the range between the minimum and maximum from Jan. 2014 - Dec. 2018.</t>
  </si>
  <si>
    <t>Note:  Colored bands around storage levels represent the range between the minimum and maximum from Jan. 2014 - Dec. 2018.</t>
  </si>
  <si>
    <t>Note:  Includes refinery propylene. Colored band around days of stocks represents the range between the minimum and maximum from Jan. 2014 - Dec. 2018.</t>
  </si>
  <si>
    <t>Note:  Colored band around storage levels represents the range between the minimum and maximum from Jan. 2014 - Dec. 2018.</t>
  </si>
  <si>
    <t>Percent deviation from 2014 - 2018 average</t>
  </si>
  <si>
    <t>2016/17</t>
  </si>
  <si>
    <t>2017/18</t>
  </si>
  <si>
    <t>2018/19</t>
  </si>
  <si>
    <t>2019/20</t>
  </si>
  <si>
    <t>2008-2018 average</t>
  </si>
  <si>
    <t>Source: Short-Term Energy Outlook, May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</si>
</sst>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1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21" fillId="0" borderId="0" applyFont="0" applyFill="0" applyBorder="0" applyAlignment="0" applyProtection="0"/>
    <xf numFmtId="0" fontId="21" fillId="0" borderId="0"/>
    <xf numFmtId="0" fontId="20" fillId="0" borderId="0"/>
    <xf numFmtId="0" fontId="19" fillId="0" borderId="0"/>
    <xf numFmtId="0" fontId="18" fillId="0" borderId="0"/>
    <xf numFmtId="0" fontId="38" fillId="0" borderId="0"/>
    <xf numFmtId="0" fontId="15" fillId="0" borderId="0"/>
    <xf numFmtId="0" fontId="21" fillId="0" borderId="0"/>
    <xf numFmtId="0" fontId="14" fillId="0" borderId="0"/>
    <xf numFmtId="0" fontId="42" fillId="0" borderId="0"/>
    <xf numFmtId="0" fontId="13" fillId="0" borderId="0"/>
    <xf numFmtId="0" fontId="12" fillId="0" borderId="0"/>
    <xf numFmtId="0" fontId="8" fillId="0" borderId="0"/>
    <xf numFmtId="43" fontId="21" fillId="0" borderId="0" applyFont="0" applyFill="0" applyBorder="0" applyAlignment="0" applyProtection="0"/>
    <xf numFmtId="0" fontId="6" fillId="0" borderId="0"/>
    <xf numFmtId="0" fontId="42" fillId="0" borderId="0"/>
  </cellStyleXfs>
  <cellXfs count="592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2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1" fillId="0" borderId="0" xfId="0" applyNumberFormat="1" applyFont="1"/>
    <xf numFmtId="0" fontId="21" fillId="0" borderId="0" xfId="0" applyFont="1"/>
    <xf numFmtId="166" fontId="21" fillId="0" borderId="0" xfId="0" applyNumberFormat="1" applyFont="1"/>
    <xf numFmtId="0" fontId="26" fillId="0" borderId="0" xfId="0" applyFont="1"/>
    <xf numFmtId="0" fontId="26" fillId="0" borderId="1" xfId="0" applyFont="1" applyFill="1" applyBorder="1" applyAlignment="1">
      <alignment horizontal="right"/>
    </xf>
    <xf numFmtId="0" fontId="26" fillId="0" borderId="1" xfId="0" applyFont="1" applyBorder="1"/>
    <xf numFmtId="0" fontId="26" fillId="0" borderId="1" xfId="0" applyNumberFormat="1" applyFont="1" applyBorder="1"/>
    <xf numFmtId="0" fontId="26" fillId="0" borderId="0" xfId="0" applyFont="1" applyAlignment="1"/>
    <xf numFmtId="0" fontId="26" fillId="0" borderId="0" xfId="0" applyFont="1" applyAlignment="1">
      <alignment horizontal="right"/>
    </xf>
    <xf numFmtId="0" fontId="26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1" fillId="0" borderId="0" xfId="2" quotePrefix="1" applyNumberFormat="1" applyFont="1"/>
    <xf numFmtId="165" fontId="23" fillId="0" borderId="0" xfId="0" applyNumberFormat="1" applyFont="1"/>
    <xf numFmtId="0" fontId="24" fillId="2" borderId="0" xfId="0" applyFont="1" applyFill="1"/>
    <xf numFmtId="0" fontId="0" fillId="2" borderId="0" xfId="0" applyFill="1"/>
    <xf numFmtId="0" fontId="24" fillId="0" borderId="0" xfId="0" applyFont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4" fillId="0" borderId="1" xfId="0" applyFont="1" applyFill="1" applyBorder="1" applyAlignment="1">
      <alignment horizontal="center"/>
    </xf>
    <xf numFmtId="2" fontId="27" fillId="0" borderId="0" xfId="0" applyNumberFormat="1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2" fontId="27" fillId="0" borderId="1" xfId="0" applyNumberFormat="1" applyFont="1" applyBorder="1" applyAlignment="1">
      <alignment horizontal="center"/>
    </xf>
    <xf numFmtId="0" fontId="23" fillId="0" borderId="0" xfId="0" applyFont="1"/>
    <xf numFmtId="164" fontId="27" fillId="0" borderId="0" xfId="0" applyNumberFormat="1" applyFont="1" applyBorder="1" applyAlignment="1">
      <alignment horizontal="right"/>
    </xf>
    <xf numFmtId="164" fontId="27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7" fillId="0" borderId="2" xfId="0" applyNumberFormat="1" applyFont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166" fontId="27" fillId="0" borderId="2" xfId="0" applyNumberFormat="1" applyFont="1" applyBorder="1" applyAlignment="1">
      <alignment horizontal="center"/>
    </xf>
    <xf numFmtId="166" fontId="27" fillId="0" borderId="0" xfId="0" applyNumberFormat="1" applyFont="1" applyBorder="1" applyAlignment="1">
      <alignment horizontal="center"/>
    </xf>
    <xf numFmtId="166" fontId="27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1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1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1" fillId="0" borderId="0" xfId="0" applyFont="1" applyAlignment="1">
      <alignment horizontal="right"/>
    </xf>
    <xf numFmtId="0" fontId="21" fillId="0" borderId="1" xfId="0" applyFont="1" applyBorder="1" applyAlignment="1">
      <alignment horizontal="right"/>
    </xf>
    <xf numFmtId="0" fontId="21" fillId="0" borderId="1" xfId="0" applyFont="1" applyFill="1" applyBorder="1" applyAlignment="1">
      <alignment horizontal="center"/>
    </xf>
    <xf numFmtId="0" fontId="21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1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4" fillId="0" borderId="1" xfId="0" applyFont="1" applyBorder="1" applyAlignment="1"/>
    <xf numFmtId="4" fontId="0" fillId="0" borderId="0" xfId="0" applyNumberFormat="1" applyBorder="1"/>
    <xf numFmtId="0" fontId="24" fillId="0" borderId="1" xfId="0" applyFont="1" applyFill="1" applyBorder="1"/>
    <xf numFmtId="164" fontId="0" fillId="0" borderId="0" xfId="0" applyNumberFormat="1" applyBorder="1"/>
    <xf numFmtId="0" fontId="24" fillId="0" borderId="1" xfId="0" applyFont="1" applyBorder="1" applyAlignment="1">
      <alignment horizontal="right"/>
    </xf>
    <xf numFmtId="0" fontId="27" fillId="0" borderId="1" xfId="0" applyFont="1" applyBorder="1" applyAlignment="1">
      <alignment horizontal="right"/>
    </xf>
    <xf numFmtId="0" fontId="33" fillId="0" borderId="0" xfId="0" applyFont="1" applyAlignment="1">
      <alignment horizontal="right"/>
    </xf>
    <xf numFmtId="9" fontId="0" fillId="0" borderId="0" xfId="0" applyNumberFormat="1"/>
    <xf numFmtId="0" fontId="24" fillId="0" borderId="0" xfId="0" applyFont="1" applyFill="1" applyBorder="1" applyAlignment="1">
      <alignment horizontal="center"/>
    </xf>
    <xf numFmtId="0" fontId="22" fillId="0" borderId="3" xfId="1" applyBorder="1" applyAlignment="1" applyProtection="1"/>
    <xf numFmtId="0" fontId="22" fillId="0" borderId="3" xfId="1" applyFont="1" applyBorder="1" applyAlignment="1" applyProtection="1"/>
    <xf numFmtId="0" fontId="24" fillId="0" borderId="3" xfId="0" applyFont="1" applyBorder="1"/>
    <xf numFmtId="0" fontId="22" fillId="0" borderId="3" xfId="1" applyFont="1" applyBorder="1" applyAlignment="1" applyProtection="1">
      <alignment wrapText="1"/>
    </xf>
    <xf numFmtId="0" fontId="21" fillId="0" borderId="0" xfId="3"/>
    <xf numFmtId="0" fontId="21" fillId="0" borderId="0" xfId="3" applyAlignment="1">
      <alignment horizontal="right"/>
    </xf>
    <xf numFmtId="2" fontId="21" fillId="0" borderId="2" xfId="0" applyNumberFormat="1" applyFont="1" applyBorder="1" applyAlignment="1">
      <alignment horizontal="center"/>
    </xf>
    <xf numFmtId="164" fontId="21" fillId="0" borderId="0" xfId="0" applyNumberFormat="1" applyFont="1" applyBorder="1" applyAlignment="1">
      <alignment horizontal="right"/>
    </xf>
    <xf numFmtId="166" fontId="21" fillId="0" borderId="2" xfId="0" applyNumberFormat="1" applyFont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164" fontId="21" fillId="0" borderId="1" xfId="0" applyNumberFormat="1" applyFont="1" applyBorder="1" applyAlignment="1">
      <alignment horizontal="right"/>
    </xf>
    <xf numFmtId="2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5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1" fillId="0" borderId="0" xfId="3" applyFont="1"/>
    <xf numFmtId="0" fontId="36" fillId="0" borderId="0" xfId="3" applyFont="1"/>
    <xf numFmtId="0" fontId="25" fillId="0" borderId="0" xfId="3" applyFont="1" applyAlignment="1">
      <alignment horizontal="center"/>
    </xf>
    <xf numFmtId="0" fontId="25" fillId="0" borderId="0" xfId="3" applyFont="1" applyAlignment="1">
      <alignment horizontal="left"/>
    </xf>
    <xf numFmtId="0" fontId="21" fillId="0" borderId="1" xfId="3" applyBorder="1" applyAlignment="1">
      <alignment horizontal="right"/>
    </xf>
    <xf numFmtId="1" fontId="21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4" fillId="0" borderId="11" xfId="0" applyFont="1" applyBorder="1"/>
    <xf numFmtId="0" fontId="0" fillId="0" borderId="6" xfId="0" applyBorder="1"/>
    <xf numFmtId="164" fontId="21" fillId="0" borderId="0" xfId="0" quotePrefix="1" applyNumberFormat="1" applyFont="1" applyBorder="1" applyAlignment="1">
      <alignment horizontal="right"/>
    </xf>
    <xf numFmtId="2" fontId="21" fillId="0" borderId="2" xfId="0" quotePrefix="1" applyNumberFormat="1" applyFont="1" applyBorder="1" applyAlignment="1">
      <alignment horizontal="center"/>
    </xf>
    <xf numFmtId="0" fontId="18" fillId="0" borderId="0" xfId="6"/>
    <xf numFmtId="0" fontId="18" fillId="0" borderId="0" xfId="6" applyFont="1"/>
    <xf numFmtId="0" fontId="38" fillId="0" borderId="0" xfId="7"/>
    <xf numFmtId="164" fontId="18" fillId="0" borderId="0" xfId="6" applyNumberFormat="1"/>
    <xf numFmtId="168" fontId="40" fillId="0" borderId="2" xfId="7" quotePrefix="1" applyNumberFormat="1" applyFont="1" applyBorder="1" applyAlignment="1">
      <alignment horizontal="center"/>
    </xf>
    <xf numFmtId="2" fontId="21" fillId="0" borderId="2" xfId="7" applyNumberFormat="1" applyFont="1" applyBorder="1" applyAlignment="1">
      <alignment horizontal="center"/>
    </xf>
    <xf numFmtId="0" fontId="18" fillId="0" borderId="0" xfId="6" quotePrefix="1" applyFont="1"/>
    <xf numFmtId="0" fontId="18" fillId="0" borderId="0" xfId="6" applyAlignment="1">
      <alignment horizontal="right"/>
    </xf>
    <xf numFmtId="0" fontId="18" fillId="0" borderId="0" xfId="6" quotePrefix="1"/>
    <xf numFmtId="168" fontId="18" fillId="0" borderId="0" xfId="6" applyNumberFormat="1"/>
    <xf numFmtId="168" fontId="21" fillId="0" borderId="2" xfId="7" applyNumberFormat="1" applyFont="1" applyBorder="1" applyAlignment="1">
      <alignment horizontal="center"/>
    </xf>
    <xf numFmtId="0" fontId="21" fillId="0" borderId="0" xfId="0" applyNumberFormat="1" applyFont="1" applyAlignment="1"/>
    <xf numFmtId="0" fontId="21" fillId="0" borderId="1" xfId="0" applyNumberFormat="1" applyFont="1" applyBorder="1" applyAlignment="1"/>
    <xf numFmtId="0" fontId="18" fillId="6" borderId="0" xfId="6" applyFill="1"/>
    <xf numFmtId="0" fontId="18" fillId="7" borderId="0" xfId="6" applyFont="1" applyFill="1"/>
    <xf numFmtId="171" fontId="18" fillId="0" borderId="0" xfId="6" applyNumberFormat="1"/>
    <xf numFmtId="0" fontId="39" fillId="0" borderId="0" xfId="6" applyFont="1"/>
    <xf numFmtId="0" fontId="41" fillId="0" borderId="0" xfId="6" applyFont="1"/>
    <xf numFmtId="168" fontId="17" fillId="0" borderId="0" xfId="6" quotePrefix="1" applyNumberFormat="1" applyFont="1"/>
    <xf numFmtId="168" fontId="16" fillId="0" borderId="0" xfId="6" quotePrefix="1" applyNumberFormat="1" applyFont="1"/>
    <xf numFmtId="0" fontId="21" fillId="0" borderId="12" xfId="0" applyNumberFormat="1" applyFont="1" applyBorder="1" applyAlignment="1"/>
    <xf numFmtId="171" fontId="21" fillId="0" borderId="0" xfId="0" quotePrefix="1" applyNumberFormat="1" applyFont="1"/>
    <xf numFmtId="0" fontId="15" fillId="0" borderId="0" xfId="6" applyFont="1"/>
    <xf numFmtId="0" fontId="0" fillId="0" borderId="0" xfId="0" applyNumberFormat="1" applyAlignment="1"/>
    <xf numFmtId="0" fontId="21" fillId="0" borderId="0" xfId="0" applyNumberFormat="1" applyFont="1" applyFill="1" applyBorder="1" applyAlignment="1">
      <alignment horizontal="right"/>
    </xf>
    <xf numFmtId="0" fontId="26" fillId="0" borderId="0" xfId="3" applyFont="1"/>
    <xf numFmtId="0" fontId="26" fillId="0" borderId="0" xfId="3" applyFont="1" applyAlignment="1"/>
    <xf numFmtId="0" fontId="26" fillId="0" borderId="0" xfId="3" applyFont="1" applyBorder="1" applyAlignment="1">
      <alignment horizontal="center"/>
    </xf>
    <xf numFmtId="0" fontId="26" fillId="0" borderId="1" xfId="3" applyFont="1" applyBorder="1" applyAlignment="1">
      <alignment horizontal="left"/>
    </xf>
    <xf numFmtId="0" fontId="26" fillId="0" borderId="1" xfId="3" applyFont="1" applyBorder="1"/>
    <xf numFmtId="0" fontId="26" fillId="0" borderId="1" xfId="3" applyFont="1" applyBorder="1" applyAlignment="1"/>
    <xf numFmtId="0" fontId="21" fillId="0" borderId="0" xfId="3" applyAlignment="1">
      <alignment horizontal="left"/>
    </xf>
    <xf numFmtId="168" fontId="21" fillId="0" borderId="0" xfId="3" applyNumberFormat="1"/>
    <xf numFmtId="168" fontId="21" fillId="0" borderId="0" xfId="3" applyNumberFormat="1" applyAlignment="1"/>
    <xf numFmtId="2" fontId="21" fillId="0" borderId="0" xfId="3" applyNumberFormat="1"/>
    <xf numFmtId="0" fontId="21" fillId="0" borderId="1" xfId="3" applyBorder="1" applyAlignment="1">
      <alignment horizontal="left"/>
    </xf>
    <xf numFmtId="168" fontId="21" fillId="0" borderId="1" xfId="3" applyNumberFormat="1" applyBorder="1" applyAlignment="1"/>
    <xf numFmtId="171" fontId="21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4" fillId="0" borderId="0" xfId="10"/>
    <xf numFmtId="2" fontId="14" fillId="0" borderId="0" xfId="10" applyNumberFormat="1"/>
    <xf numFmtId="0" fontId="43" fillId="0" borderId="0" xfId="11" applyFont="1" applyFill="1" applyBorder="1" applyAlignment="1" applyProtection="1"/>
    <xf numFmtId="173" fontId="25" fillId="0" borderId="0" xfId="11" applyNumberFormat="1" applyFont="1" applyAlignment="1" applyProtection="1">
      <alignment horizontal="left"/>
    </xf>
    <xf numFmtId="0" fontId="43" fillId="0" borderId="0" xfId="11" applyFont="1" applyFill="1" applyAlignment="1" applyProtection="1"/>
    <xf numFmtId="173" fontId="25" fillId="0" borderId="0" xfId="11" applyNumberFormat="1" applyFont="1" applyBorder="1" applyAlignment="1" applyProtection="1">
      <alignment horizontal="left"/>
    </xf>
    <xf numFmtId="0" fontId="44" fillId="0" borderId="0" xfId="11" applyFont="1" applyAlignment="1" applyProtection="1">
      <alignment horizontal="left"/>
    </xf>
    <xf numFmtId="0" fontId="21" fillId="3" borderId="0" xfId="3" applyFill="1"/>
    <xf numFmtId="0" fontId="21" fillId="0" borderId="0" xfId="3" applyBorder="1" applyAlignment="1">
      <alignment horizontal="right"/>
    </xf>
    <xf numFmtId="0" fontId="24" fillId="0" borderId="13" xfId="3" applyFont="1" applyBorder="1"/>
    <xf numFmtId="0" fontId="21" fillId="0" borderId="14" xfId="3" applyBorder="1"/>
    <xf numFmtId="0" fontId="21" fillId="0" borderId="16" xfId="3" applyBorder="1"/>
    <xf numFmtId="0" fontId="21" fillId="0" borderId="18" xfId="3" applyBorder="1"/>
    <xf numFmtId="0" fontId="21" fillId="6" borderId="0" xfId="3" applyFill="1"/>
    <xf numFmtId="0" fontId="41" fillId="6" borderId="0" xfId="6" applyFont="1" applyFill="1"/>
    <xf numFmtId="0" fontId="13" fillId="6" borderId="0" xfId="6" applyFont="1" applyFill="1"/>
    <xf numFmtId="0" fontId="11" fillId="0" borderId="0" xfId="6" applyFont="1"/>
    <xf numFmtId="0" fontId="14" fillId="6" borderId="0" xfId="10" applyFill="1"/>
    <xf numFmtId="0" fontId="46" fillId="0" borderId="0" xfId="6" applyFont="1"/>
    <xf numFmtId="168" fontId="45" fillId="0" borderId="0" xfId="6" applyNumberFormat="1" applyFont="1"/>
    <xf numFmtId="0" fontId="10" fillId="0" borderId="0" xfId="10" applyFont="1"/>
    <xf numFmtId="0" fontId="21" fillId="0" borderId="0" xfId="7" applyFont="1"/>
    <xf numFmtId="0" fontId="9" fillId="0" borderId="0" xfId="10" applyFont="1"/>
    <xf numFmtId="0" fontId="0" fillId="0" borderId="4" xfId="0" applyBorder="1" applyAlignment="1">
      <alignment horizontal="center"/>
    </xf>
    <xf numFmtId="0" fontId="21" fillId="0" borderId="0" xfId="3" applyBorder="1" applyAlignment="1">
      <alignment horizontal="left"/>
    </xf>
    <xf numFmtId="168" fontId="21" fillId="0" borderId="0" xfId="3" applyNumberFormat="1" applyBorder="1" applyAlignment="1"/>
    <xf numFmtId="2" fontId="21" fillId="0" borderId="0" xfId="3" applyNumberFormat="1" applyAlignment="1"/>
    <xf numFmtId="2" fontId="21" fillId="0" borderId="1" xfId="3" applyNumberFormat="1" applyBorder="1" applyAlignment="1"/>
    <xf numFmtId="0" fontId="47" fillId="0" borderId="0" xfId="0" applyFont="1" applyAlignment="1">
      <alignment horizontal="left" vertical="center" readingOrder="1"/>
    </xf>
    <xf numFmtId="0" fontId="21" fillId="0" borderId="0" xfId="3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1" fillId="0" borderId="15" xfId="3" applyFont="1" applyBorder="1"/>
    <xf numFmtId="0" fontId="21" fillId="0" borderId="16" xfId="3" applyFont="1" applyBorder="1"/>
    <xf numFmtId="0" fontId="21" fillId="4" borderId="0" xfId="3" applyFill="1"/>
    <xf numFmtId="0" fontId="25" fillId="4" borderId="0" xfId="3" applyFont="1" applyFill="1"/>
    <xf numFmtId="0" fontId="14" fillId="0" borderId="14" xfId="10" applyBorder="1"/>
    <xf numFmtId="0" fontId="21" fillId="0" borderId="19" xfId="3" applyBorder="1" applyAlignment="1">
      <alignment horizontal="left"/>
    </xf>
    <xf numFmtId="0" fontId="21" fillId="0" borderId="20" xfId="3" applyBorder="1"/>
    <xf numFmtId="0" fontId="21" fillId="0" borderId="15" xfId="3" applyBorder="1" applyAlignment="1">
      <alignment horizontal="left"/>
    </xf>
    <xf numFmtId="2" fontId="21" fillId="0" borderId="15" xfId="3" applyNumberFormat="1" applyBorder="1"/>
    <xf numFmtId="0" fontId="21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4" fillId="0" borderId="17" xfId="0" applyFont="1" applyBorder="1" applyAlignment="1">
      <alignment vertical="center" readingOrder="1"/>
    </xf>
    <xf numFmtId="0" fontId="0" fillId="0" borderId="18" xfId="0" applyBorder="1"/>
    <xf numFmtId="0" fontId="24" fillId="0" borderId="19" xfId="0" applyFont="1" applyBorder="1" applyAlignment="1">
      <alignment vertical="center" readingOrder="1"/>
    </xf>
    <xf numFmtId="0" fontId="21" fillId="0" borderId="19" xfId="0" applyFont="1" applyBorder="1"/>
    <xf numFmtId="0" fontId="21" fillId="0" borderId="15" xfId="0" applyFont="1" applyBorder="1" applyAlignment="1"/>
    <xf numFmtId="0" fontId="0" fillId="0" borderId="15" xfId="0" applyBorder="1" applyAlignment="1"/>
    <xf numFmtId="0" fontId="21" fillId="0" borderId="15" xfId="0" applyFont="1" applyFill="1" applyBorder="1" applyAlignment="1"/>
    <xf numFmtId="0" fontId="21" fillId="0" borderId="17" xfId="0" applyFont="1" applyFill="1" applyBorder="1" applyAlignment="1"/>
    <xf numFmtId="0" fontId="21" fillId="0" borderId="13" xfId="0" applyFont="1" applyBorder="1" applyAlignment="1"/>
    <xf numFmtId="0" fontId="21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1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4" fillId="0" borderId="4" xfId="0" applyFont="1" applyBorder="1"/>
    <xf numFmtId="0" fontId="21" fillId="0" borderId="19" xfId="0" applyNumberFormat="1" applyFont="1" applyBorder="1" applyAlignment="1"/>
    <xf numFmtId="0" fontId="21" fillId="0" borderId="15" xfId="0" applyNumberFormat="1" applyFont="1" applyBorder="1" applyAlignment="1"/>
    <xf numFmtId="0" fontId="21" fillId="3" borderId="20" xfId="0" applyFont="1" applyFill="1" applyBorder="1"/>
    <xf numFmtId="0" fontId="21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1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1" fillId="0" borderId="4" xfId="3" applyBorder="1"/>
    <xf numFmtId="0" fontId="24" fillId="0" borderId="13" xfId="0" applyFont="1" applyBorder="1" applyAlignment="1">
      <alignment vertical="center" readingOrder="1"/>
    </xf>
    <xf numFmtId="0" fontId="21" fillId="0" borderId="14" xfId="0" applyFont="1" applyBorder="1"/>
    <xf numFmtId="0" fontId="21" fillId="0" borderId="17" xfId="3" applyFont="1" applyBorder="1"/>
    <xf numFmtId="0" fontId="21" fillId="0" borderId="18" xfId="3" applyFont="1" applyBorder="1"/>
    <xf numFmtId="0" fontId="21" fillId="0" borderId="0" xfId="3" applyFill="1"/>
    <xf numFmtId="0" fontId="24" fillId="0" borderId="0" xfId="3" applyFont="1" applyFill="1" applyAlignment="1"/>
    <xf numFmtId="0" fontId="21" fillId="0" borderId="1" xfId="3" applyFill="1" applyBorder="1"/>
    <xf numFmtId="0" fontId="49" fillId="0" borderId="0" xfId="3" applyFont="1" applyAlignment="1">
      <alignment horizontal="left" vertical="center" readingOrder="1"/>
    </xf>
    <xf numFmtId="2" fontId="21" fillId="0" borderId="15" xfId="0" applyNumberFormat="1" applyFont="1" applyFill="1" applyBorder="1" applyAlignment="1" applyProtection="1">
      <alignment horizontal="left"/>
    </xf>
    <xf numFmtId="2" fontId="21" fillId="0" borderId="0" xfId="0" applyNumberFormat="1" applyFont="1" applyFill="1" applyBorder="1" applyAlignment="1" applyProtection="1">
      <alignment horizontal="left"/>
    </xf>
    <xf numFmtId="0" fontId="21" fillId="0" borderId="0" xfId="3" applyBorder="1"/>
    <xf numFmtId="0" fontId="21" fillId="0" borderId="0" xfId="3" quotePrefix="1" applyBorder="1"/>
    <xf numFmtId="0" fontId="21" fillId="0" borderId="0" xfId="3" applyFill="1" applyBorder="1" applyAlignment="1">
      <alignment horizontal="center"/>
    </xf>
    <xf numFmtId="167" fontId="21" fillId="0" borderId="0" xfId="3" applyNumberFormat="1" applyBorder="1"/>
    <xf numFmtId="0" fontId="8" fillId="0" borderId="0" xfId="14" applyBorder="1"/>
    <xf numFmtId="168" fontId="8" fillId="0" borderId="0" xfId="14" applyNumberFormat="1" applyBorder="1"/>
    <xf numFmtId="0" fontId="50" fillId="0" borderId="0" xfId="0" applyFont="1" applyFill="1"/>
    <xf numFmtId="168" fontId="8" fillId="0" borderId="0" xfId="14" applyNumberFormat="1"/>
    <xf numFmtId="0" fontId="21" fillId="0" borderId="0" xfId="3" applyFill="1" applyBorder="1" applyAlignment="1">
      <alignment horizontal="center" wrapText="1"/>
    </xf>
    <xf numFmtId="164" fontId="24" fillId="0" borderId="0" xfId="0" applyNumberFormat="1" applyFont="1" applyFill="1" applyAlignment="1">
      <alignment horizontal="left"/>
    </xf>
    <xf numFmtId="164" fontId="21" fillId="0" borderId="0" xfId="3" applyNumberFormat="1"/>
    <xf numFmtId="0" fontId="21" fillId="0" borderId="20" xfId="3" applyFont="1" applyBorder="1" applyAlignment="1">
      <alignment horizontal="center" wrapText="1"/>
    </xf>
    <xf numFmtId="0" fontId="40" fillId="0" borderId="18" xfId="3" applyFont="1" applyBorder="1"/>
    <xf numFmtId="0" fontId="24" fillId="0" borderId="17" xfId="3" applyFont="1" applyBorder="1" applyAlignment="1">
      <alignment vertical="center" wrapText="1"/>
    </xf>
    <xf numFmtId="1" fontId="24" fillId="0" borderId="0" xfId="3" applyNumberFormat="1" applyFont="1" applyFill="1" applyAlignment="1"/>
    <xf numFmtId="0" fontId="0" fillId="0" borderId="0" xfId="0" applyAlignment="1">
      <alignment wrapText="1"/>
    </xf>
    <xf numFmtId="0" fontId="22" fillId="0" borderId="0" xfId="1" applyFill="1" applyAlignment="1" applyProtection="1">
      <alignment horizontal="left"/>
    </xf>
    <xf numFmtId="0" fontId="22" fillId="0" borderId="0" xfId="1" applyFill="1" applyAlignment="1" applyProtection="1"/>
    <xf numFmtId="2" fontId="22" fillId="0" borderId="0" xfId="1" applyNumberFormat="1" applyFill="1" applyAlignment="1" applyProtection="1"/>
    <xf numFmtId="0" fontId="8" fillId="0" borderId="0" xfId="14" applyFill="1"/>
    <xf numFmtId="167" fontId="21" fillId="0" borderId="0" xfId="3" applyNumberFormat="1" applyFill="1"/>
    <xf numFmtId="174" fontId="21" fillId="0" borderId="0" xfId="15" applyNumberFormat="1" applyFont="1" applyFill="1" applyAlignment="1">
      <alignment horizontal="center"/>
    </xf>
    <xf numFmtId="167" fontId="21" fillId="0" borderId="0" xfId="3" applyNumberFormat="1" applyFill="1" applyAlignment="1">
      <alignment horizontal="center"/>
    </xf>
    <xf numFmtId="166" fontId="21" fillId="0" borderId="0" xfId="3" applyNumberFormat="1" applyFont="1" applyFill="1" applyBorder="1"/>
    <xf numFmtId="0" fontId="50" fillId="0" borderId="0" xfId="3" applyFont="1" applyFill="1" applyAlignment="1">
      <alignment horizontal="center" wrapText="1"/>
    </xf>
    <xf numFmtId="166" fontId="21" fillId="0" borderId="0" xfId="3" applyNumberFormat="1" applyFill="1" applyBorder="1"/>
    <xf numFmtId="166" fontId="21" fillId="0" borderId="0" xfId="3" applyNumberFormat="1" applyFill="1"/>
    <xf numFmtId="0" fontId="50" fillId="0" borderId="0" xfId="3" applyFont="1" applyFill="1" applyAlignment="1">
      <alignment horizontal="center"/>
    </xf>
    <xf numFmtId="1" fontId="50" fillId="0" borderId="0" xfId="3" applyNumberFormat="1" applyFont="1" applyFill="1" applyAlignment="1">
      <alignment horizontal="center"/>
    </xf>
    <xf numFmtId="164" fontId="21" fillId="0" borderId="0" xfId="3" applyNumberFormat="1" applyFill="1"/>
    <xf numFmtId="3" fontId="21" fillId="0" borderId="1" xfId="3" applyNumberFormat="1" applyFill="1" applyBorder="1"/>
    <xf numFmtId="3" fontId="21" fillId="0" borderId="18" xfId="3" applyNumberFormat="1" applyFill="1" applyBorder="1"/>
    <xf numFmtId="0" fontId="24" fillId="0" borderId="4" xfId="3" applyFont="1" applyFill="1" applyBorder="1" applyAlignment="1">
      <alignment horizontal="right"/>
    </xf>
    <xf numFmtId="0" fontId="24" fillId="0" borderId="14" xfId="3" quotePrefix="1" applyFont="1" applyFill="1" applyBorder="1" applyAlignment="1">
      <alignment horizontal="left"/>
    </xf>
    <xf numFmtId="0" fontId="24" fillId="0" borderId="1" xfId="0" applyFont="1" applyFill="1" applyBorder="1" applyAlignment="1">
      <alignment horizontal="left"/>
    </xf>
    <xf numFmtId="1" fontId="24" fillId="0" borderId="0" xfId="0" applyNumberFormat="1" applyFont="1" applyFill="1"/>
    <xf numFmtId="3" fontId="24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1" fillId="0" borderId="3" xfId="0" applyFont="1" applyBorder="1"/>
    <xf numFmtId="0" fontId="18" fillId="3" borderId="20" xfId="6" applyFill="1" applyBorder="1"/>
    <xf numFmtId="0" fontId="18" fillId="3" borderId="18" xfId="6" applyFill="1" applyBorder="1"/>
    <xf numFmtId="0" fontId="21" fillId="3" borderId="19" xfId="0" applyNumberFormat="1" applyFont="1" applyFill="1" applyBorder="1" applyAlignment="1"/>
    <xf numFmtId="0" fontId="21" fillId="3" borderId="15" xfId="0" applyNumberFormat="1" applyFont="1" applyFill="1" applyBorder="1" applyAlignment="1"/>
    <xf numFmtId="0" fontId="0" fillId="3" borderId="16" xfId="0" applyFill="1" applyBorder="1"/>
    <xf numFmtId="0" fontId="21" fillId="3" borderId="17" xfId="0" applyNumberFormat="1" applyFont="1" applyFill="1" applyBorder="1" applyAlignment="1"/>
    <xf numFmtId="0" fontId="9" fillId="0" borderId="19" xfId="10" applyFont="1" applyBorder="1"/>
    <xf numFmtId="0" fontId="9" fillId="0" borderId="20" xfId="10" applyFont="1" applyBorder="1"/>
    <xf numFmtId="0" fontId="9" fillId="0" borderId="15" xfId="10" applyFont="1" applyBorder="1"/>
    <xf numFmtId="0" fontId="9" fillId="0" borderId="16" xfId="10" applyFont="1" applyBorder="1"/>
    <xf numFmtId="0" fontId="9" fillId="0" borderId="17" xfId="10" applyFont="1" applyBorder="1"/>
    <xf numFmtId="0" fontId="9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1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1" fillId="0" borderId="18" xfId="0" applyFont="1" applyBorder="1"/>
    <xf numFmtId="0" fontId="40" fillId="0" borderId="16" xfId="3" applyFont="1" applyBorder="1"/>
    <xf numFmtId="0" fontId="21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1" fillId="0" borderId="0" xfId="0" quotePrefix="1" applyNumberFormat="1" applyFont="1"/>
    <xf numFmtId="0" fontId="0" fillId="8" borderId="0" xfId="0" applyFill="1"/>
    <xf numFmtId="0" fontId="21" fillId="8" borderId="0" xfId="3" applyFill="1"/>
    <xf numFmtId="0" fontId="21" fillId="0" borderId="1" xfId="3" applyBorder="1"/>
    <xf numFmtId="165" fontId="22" fillId="0" borderId="0" xfId="1" applyNumberFormat="1" applyAlignment="1" applyProtection="1"/>
    <xf numFmtId="0" fontId="18" fillId="8" borderId="0" xfId="6" quotePrefix="1" applyFont="1" applyFill="1"/>
    <xf numFmtId="0" fontId="18" fillId="8" borderId="0" xfId="6" applyFill="1"/>
    <xf numFmtId="0" fontId="18" fillId="8" borderId="0" xfId="6" quotePrefix="1" applyFill="1"/>
    <xf numFmtId="0" fontId="21" fillId="0" borderId="13" xfId="0" applyFont="1" applyBorder="1" applyAlignment="1">
      <alignment vertical="center" readingOrder="1"/>
    </xf>
    <xf numFmtId="0" fontId="18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1" fillId="0" borderId="17" xfId="3" applyFont="1" applyBorder="1" applyAlignment="1">
      <alignment vertical="center" wrapText="1"/>
    </xf>
    <xf numFmtId="0" fontId="45" fillId="3" borderId="19" xfId="0" applyNumberFormat="1" applyFont="1" applyFill="1" applyBorder="1" applyAlignment="1"/>
    <xf numFmtId="0" fontId="45" fillId="3" borderId="15" xfId="0" applyNumberFormat="1" applyFont="1" applyFill="1" applyBorder="1" applyAlignment="1"/>
    <xf numFmtId="0" fontId="5" fillId="3" borderId="17" xfId="6" applyFont="1" applyFill="1" applyBorder="1"/>
    <xf numFmtId="0" fontId="21" fillId="0" borderId="17" xfId="0" applyFont="1" applyBorder="1"/>
    <xf numFmtId="0" fontId="24" fillId="0" borderId="13" xfId="0" applyFont="1" applyBorder="1"/>
    <xf numFmtId="0" fontId="5" fillId="0" borderId="17" xfId="6" applyFont="1" applyBorder="1"/>
    <xf numFmtId="0" fontId="5" fillId="3" borderId="18" xfId="6" applyFont="1" applyFill="1" applyBorder="1"/>
    <xf numFmtId="9" fontId="38" fillId="0" borderId="0" xfId="7" applyNumberFormat="1"/>
    <xf numFmtId="0" fontId="9" fillId="0" borderId="2" xfId="10" applyFont="1" applyBorder="1"/>
    <xf numFmtId="2" fontId="14" fillId="0" borderId="2" xfId="10" applyNumberFormat="1" applyBorder="1"/>
    <xf numFmtId="0" fontId="9" fillId="0" borderId="4" xfId="10" applyFont="1" applyBorder="1"/>
    <xf numFmtId="2" fontId="14" fillId="0" borderId="4" xfId="10" applyNumberFormat="1" applyBorder="1"/>
    <xf numFmtId="0" fontId="21" fillId="3" borderId="20" xfId="0" applyFont="1" applyFill="1" applyBorder="1" applyAlignment="1"/>
    <xf numFmtId="0" fontId="21" fillId="3" borderId="16" xfId="0" applyFont="1" applyFill="1" applyBorder="1" applyAlignment="1"/>
    <xf numFmtId="0" fontId="7" fillId="0" borderId="17" xfId="6" applyFont="1" applyBorder="1"/>
    <xf numFmtId="0" fontId="45" fillId="0" borderId="19" xfId="0" applyNumberFormat="1" applyFont="1" applyBorder="1" applyAlignment="1"/>
    <xf numFmtId="0" fontId="45" fillId="0" borderId="15" xfId="0" applyNumberFormat="1" applyFont="1" applyBorder="1" applyAlignment="1"/>
    <xf numFmtId="0" fontId="21" fillId="0" borderId="19" xfId="3" applyBorder="1"/>
    <xf numFmtId="0" fontId="25" fillId="3" borderId="20" xfId="11" applyFont="1" applyFill="1" applyBorder="1" applyAlignment="1" applyProtection="1"/>
    <xf numFmtId="0" fontId="21" fillId="0" borderId="15" xfId="3" applyBorder="1"/>
    <xf numFmtId="0" fontId="25" fillId="3" borderId="16" xfId="11" applyFont="1" applyFill="1" applyBorder="1" applyAlignment="1" applyProtection="1"/>
    <xf numFmtId="0" fontId="21" fillId="0" borderId="17" xfId="3" applyBorder="1"/>
    <xf numFmtId="0" fontId="25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6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6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center"/>
    </xf>
    <xf numFmtId="0" fontId="25" fillId="0" borderId="18" xfId="17" applyFont="1" applyFill="1" applyBorder="1" applyAlignment="1" applyProtection="1">
      <alignment horizontal="left"/>
    </xf>
    <xf numFmtId="0" fontId="21" fillId="0" borderId="0" xfId="0" quotePrefix="1" applyFont="1"/>
    <xf numFmtId="0" fontId="25" fillId="0" borderId="14" xfId="17" applyFont="1" applyFill="1" applyBorder="1" applyAlignment="1" applyProtection="1">
      <alignment horizontal="left"/>
    </xf>
    <xf numFmtId="2" fontId="21" fillId="0" borderId="13" xfId="0" applyNumberFormat="1" applyFont="1" applyBorder="1" applyAlignment="1"/>
    <xf numFmtId="2" fontId="21" fillId="0" borderId="0" xfId="2" quotePrefix="1" applyNumberFormat="1" applyFont="1"/>
    <xf numFmtId="0" fontId="51" fillId="0" borderId="0" xfId="0" applyFont="1"/>
    <xf numFmtId="0" fontId="0" fillId="6" borderId="0" xfId="0" applyFill="1"/>
    <xf numFmtId="0" fontId="4" fillId="0" borderId="0" xfId="10" applyFont="1"/>
    <xf numFmtId="2" fontId="0" fillId="0" borderId="0" xfId="0" applyNumberFormat="1" applyAlignment="1"/>
    <xf numFmtId="2" fontId="21" fillId="0" borderId="1" xfId="0" quotePrefix="1" applyNumberFormat="1" applyFont="1" applyBorder="1"/>
    <xf numFmtId="167" fontId="21" fillId="0" borderId="0" xfId="3" applyNumberFormat="1" applyAlignment="1"/>
    <xf numFmtId="167" fontId="21" fillId="0" borderId="1" xfId="3" applyNumberFormat="1" applyBorder="1" applyAlignment="1"/>
    <xf numFmtId="0" fontId="21" fillId="0" borderId="20" xfId="0" applyFont="1" applyBorder="1"/>
    <xf numFmtId="0" fontId="0" fillId="0" borderId="7" xfId="0" applyBorder="1" applyAlignment="1"/>
    <xf numFmtId="164" fontId="34" fillId="0" borderId="6" xfId="0" applyNumberFormat="1" applyFont="1" applyBorder="1" applyAlignment="1"/>
    <xf numFmtId="1" fontId="21" fillId="0" borderId="0" xfId="0" quotePrefix="1" applyNumberFormat="1" applyFont="1"/>
    <xf numFmtId="1" fontId="21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8" fillId="0" borderId="0" xfId="6" applyFill="1"/>
    <xf numFmtId="2" fontId="21" fillId="0" borderId="0" xfId="0" quotePrefix="1" applyNumberFormat="1" applyFont="1" applyBorder="1" applyAlignment="1">
      <alignment horizontal="center"/>
    </xf>
    <xf numFmtId="0" fontId="3" fillId="0" borderId="0" xfId="6" applyFont="1" applyFill="1"/>
    <xf numFmtId="0" fontId="21" fillId="0" borderId="4" xfId="3" applyBorder="1" applyAlignment="1">
      <alignment horizontal="left"/>
    </xf>
    <xf numFmtId="0" fontId="21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1" fillId="0" borderId="0" xfId="0" quotePrefix="1" applyNumberFormat="1" applyFont="1"/>
    <xf numFmtId="0" fontId="22" fillId="0" borderId="0" xfId="1" applyAlignment="1" applyProtection="1">
      <alignment horizontal="left" readingOrder="1"/>
    </xf>
    <xf numFmtId="165" fontId="23" fillId="0" borderId="0" xfId="0" applyNumberFormat="1" applyFont="1" applyFill="1"/>
    <xf numFmtId="0" fontId="22" fillId="0" borderId="3" xfId="1" applyBorder="1" applyAlignment="1" applyProtection="1">
      <alignment wrapText="1"/>
    </xf>
    <xf numFmtId="0" fontId="14" fillId="0" borderId="0" xfId="10" applyFill="1"/>
    <xf numFmtId="164" fontId="0" fillId="8" borderId="0" xfId="0" applyNumberFormat="1" applyFill="1"/>
    <xf numFmtId="165" fontId="23" fillId="6" borderId="0" xfId="0" applyNumberFormat="1" applyFont="1" applyFill="1"/>
    <xf numFmtId="2" fontId="0" fillId="6" borderId="0" xfId="0" applyNumberFormat="1" applyFill="1"/>
    <xf numFmtId="0" fontId="36" fillId="6" borderId="0" xfId="0" applyFont="1" applyFill="1"/>
    <xf numFmtId="164" fontId="24" fillId="0" borderId="0" xfId="0" applyNumberFormat="1" applyFont="1"/>
    <xf numFmtId="2" fontId="21" fillId="0" borderId="4" xfId="0" quotePrefix="1" applyNumberFormat="1" applyFont="1" applyBorder="1" applyAlignment="1">
      <alignment horizontal="center"/>
    </xf>
    <xf numFmtId="2" fontId="27" fillId="0" borderId="4" xfId="0" applyNumberFormat="1" applyFont="1" applyBorder="1" applyAlignment="1">
      <alignment horizontal="center"/>
    </xf>
    <xf numFmtId="0" fontId="2" fillId="5" borderId="0" xfId="6" applyFont="1" applyFill="1"/>
    <xf numFmtId="2" fontId="21" fillId="0" borderId="1" xfId="0" applyNumberFormat="1" applyFont="1" applyBorder="1" applyAlignment="1"/>
    <xf numFmtId="0" fontId="21" fillId="0" borderId="1" xfId="0" applyFont="1" applyBorder="1" applyAlignment="1"/>
    <xf numFmtId="168" fontId="18" fillId="0" borderId="0" xfId="6" applyNumberFormat="1" applyAlignment="1">
      <alignment horizontal="right"/>
    </xf>
    <xf numFmtId="2" fontId="21" fillId="0" borderId="0" xfId="0" applyNumberFormat="1" applyFont="1" applyAlignment="1"/>
    <xf numFmtId="2" fontId="18" fillId="0" borderId="0" xfId="6" applyNumberFormat="1"/>
    <xf numFmtId="2" fontId="21" fillId="0" borderId="0" xfId="0" applyNumberFormat="1" applyFont="1" applyFill="1" applyBorder="1" applyAlignment="1"/>
    <xf numFmtId="2" fontId="25" fillId="0" borderId="0" xfId="17" applyNumberFormat="1" applyFont="1" applyAlignment="1" applyProtection="1">
      <alignment horizontal="left"/>
    </xf>
    <xf numFmtId="2" fontId="18" fillId="0" borderId="0" xfId="6" applyNumberFormat="1" applyAlignment="1">
      <alignment horizontal="right"/>
    </xf>
    <xf numFmtId="2" fontId="26" fillId="0" borderId="0" xfId="0" quotePrefix="1" applyNumberFormat="1" applyFont="1"/>
    <xf numFmtId="2" fontId="0" fillId="0" borderId="1" xfId="0" applyNumberFormat="1" applyBorder="1" applyAlignment="1">
      <alignment horizontal="right"/>
    </xf>
    <xf numFmtId="2" fontId="38" fillId="0" borderId="0" xfId="7" applyNumberFormat="1"/>
    <xf numFmtId="4" fontId="18" fillId="0" borderId="0" xfId="6" applyNumberFormat="1"/>
    <xf numFmtId="4" fontId="21" fillId="0" borderId="0" xfId="0" applyNumberFormat="1" applyFont="1" applyAlignment="1"/>
    <xf numFmtId="4" fontId="0" fillId="0" borderId="0" xfId="0" applyNumberFormat="1"/>
    <xf numFmtId="4" fontId="21" fillId="0" borderId="1" xfId="0" applyNumberFormat="1" applyFont="1" applyBorder="1" applyAlignment="1"/>
    <xf numFmtId="4" fontId="0" fillId="0" borderId="1" xfId="0" applyNumberFormat="1" applyBorder="1"/>
    <xf numFmtId="0" fontId="21" fillId="0" borderId="1" xfId="0" applyFont="1" applyBorder="1" applyAlignment="1">
      <alignment horizontal="center"/>
    </xf>
    <xf numFmtId="171" fontId="21" fillId="0" borderId="0" xfId="0" applyNumberFormat="1" applyFont="1"/>
    <xf numFmtId="3" fontId="21" fillId="0" borderId="0" xfId="0" applyNumberFormat="1" applyFont="1"/>
    <xf numFmtId="171" fontId="21" fillId="0" borderId="12" xfId="0" applyNumberFormat="1" applyFont="1" applyBorder="1"/>
    <xf numFmtId="3" fontId="21" fillId="0" borderId="12" xfId="0" applyNumberFormat="1" applyFont="1" applyBorder="1"/>
    <xf numFmtId="2" fontId="21" fillId="0" borderId="12" xfId="0" applyNumberFormat="1" applyFont="1" applyBorder="1"/>
    <xf numFmtId="0" fontId="39" fillId="0" borderId="12" xfId="6" applyFont="1" applyBorder="1"/>
    <xf numFmtId="3" fontId="21" fillId="0" borderId="1" xfId="0" applyNumberFormat="1" applyFont="1" applyBorder="1"/>
    <xf numFmtId="0" fontId="39" fillId="0" borderId="0" xfId="6" applyFont="1" applyFill="1"/>
    <xf numFmtId="2" fontId="21" fillId="0" borderId="1" xfId="0" applyNumberFormat="1" applyFont="1" applyFill="1" applyBorder="1" applyAlignment="1">
      <alignment horizontal="right"/>
    </xf>
    <xf numFmtId="0" fontId="21" fillId="0" borderId="0" xfId="7" applyFont="1" applyFill="1"/>
    <xf numFmtId="0" fontId="54" fillId="0" borderId="0" xfId="6" applyFont="1"/>
    <xf numFmtId="164" fontId="54" fillId="0" borderId="0" xfId="6" applyNumberFormat="1" applyFont="1"/>
    <xf numFmtId="168" fontId="52" fillId="0" borderId="2" xfId="7" quotePrefix="1" applyNumberFormat="1" applyFont="1" applyBorder="1" applyAlignment="1">
      <alignment horizontal="center"/>
    </xf>
    <xf numFmtId="168" fontId="54" fillId="0" borderId="0" xfId="6" applyNumberFormat="1" applyFont="1"/>
    <xf numFmtId="0" fontId="54" fillId="0" borderId="0" xfId="6" applyFont="1" applyAlignment="1">
      <alignment horizontal="right"/>
    </xf>
    <xf numFmtId="168" fontId="54" fillId="0" borderId="0" xfId="6" quotePrefix="1" applyNumberFormat="1" applyFont="1"/>
    <xf numFmtId="164" fontId="39" fillId="0" borderId="0" xfId="6" applyNumberFormat="1" applyFont="1"/>
    <xf numFmtId="168" fontId="21" fillId="0" borderId="2" xfId="7" quotePrefix="1" applyNumberFormat="1" applyFont="1" applyBorder="1" applyAlignment="1">
      <alignment horizontal="center"/>
    </xf>
    <xf numFmtId="168" fontId="39" fillId="0" borderId="0" xfId="6" applyNumberFormat="1" applyFont="1"/>
    <xf numFmtId="0" fontId="39" fillId="0" borderId="0" xfId="6" applyFont="1" applyAlignment="1">
      <alignment horizontal="right"/>
    </xf>
    <xf numFmtId="168" fontId="39" fillId="0" borderId="0" xfId="6" quotePrefix="1" applyNumberFormat="1" applyFont="1"/>
    <xf numFmtId="0" fontId="21" fillId="0" borderId="19" xfId="0" applyNumberFormat="1" applyFont="1" applyFill="1" applyBorder="1" applyAlignment="1"/>
    <xf numFmtId="0" fontId="39" fillId="0" borderId="20" xfId="6" applyFont="1" applyFill="1" applyBorder="1"/>
    <xf numFmtId="0" fontId="21" fillId="0" borderId="15" xfId="0" applyNumberFormat="1" applyFont="1" applyFill="1" applyBorder="1" applyAlignment="1"/>
    <xf numFmtId="0" fontId="21" fillId="0" borderId="16" xfId="0" applyFont="1" applyFill="1" applyBorder="1"/>
    <xf numFmtId="0" fontId="39" fillId="0" borderId="17" xfId="6" applyFont="1" applyFill="1" applyBorder="1"/>
    <xf numFmtId="0" fontId="39" fillId="0" borderId="18" xfId="6" applyFont="1" applyFill="1" applyBorder="1"/>
    <xf numFmtId="0" fontId="54" fillId="3" borderId="17" xfId="6" applyFont="1" applyFill="1" applyBorder="1"/>
    <xf numFmtId="0" fontId="21" fillId="0" borderId="0" xfId="0" applyNumberFormat="1" applyFont="1" applyAlignment="1">
      <alignment horizontal="right"/>
    </xf>
    <xf numFmtId="166" fontId="21" fillId="0" borderId="0" xfId="0" applyNumberFormat="1" applyFont="1" applyAlignment="1">
      <alignment horizontal="right"/>
    </xf>
    <xf numFmtId="0" fontId="38" fillId="0" borderId="0" xfId="7" applyFill="1"/>
    <xf numFmtId="0" fontId="39" fillId="3" borderId="19" xfId="6" applyFont="1" applyFill="1" applyBorder="1" applyAlignment="1"/>
    <xf numFmtId="0" fontId="39" fillId="3" borderId="20" xfId="6" applyFont="1" applyFill="1" applyBorder="1"/>
    <xf numFmtId="2" fontId="21" fillId="3" borderId="17" xfId="0" applyNumberFormat="1" applyFont="1" applyFill="1" applyBorder="1" applyAlignment="1"/>
    <xf numFmtId="0" fontId="39" fillId="3" borderId="18" xfId="6" applyFont="1" applyFill="1" applyBorder="1"/>
    <xf numFmtId="0" fontId="21" fillId="0" borderId="0" xfId="3" applyFont="1" applyAlignment="1">
      <alignment horizontal="right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1" xfId="3" applyFont="1" applyBorder="1" applyAlignment="1">
      <alignment horizontal="left"/>
    </xf>
    <xf numFmtId="0" fontId="21" fillId="0" borderId="1" xfId="3" applyFont="1" applyBorder="1"/>
    <xf numFmtId="0" fontId="21" fillId="0" borderId="0" xfId="3" applyFont="1" applyBorder="1" applyAlignment="1"/>
    <xf numFmtId="0" fontId="39" fillId="0" borderId="1" xfId="6" applyFont="1" applyFill="1" applyBorder="1"/>
    <xf numFmtId="168" fontId="21" fillId="0" borderId="2" xfId="0" quotePrefix="1" applyNumberFormat="1" applyFont="1" applyBorder="1" applyAlignment="1">
      <alignment horizontal="center"/>
    </xf>
    <xf numFmtId="168" fontId="27" fillId="0" borderId="2" xfId="0" applyNumberFormat="1" applyFont="1" applyBorder="1" applyAlignment="1">
      <alignment horizontal="center"/>
    </xf>
    <xf numFmtId="0" fontId="21" fillId="0" borderId="20" xfId="17" applyFont="1" applyFill="1" applyBorder="1" applyAlignment="1" applyProtection="1">
      <alignment horizontal="left"/>
    </xf>
    <xf numFmtId="0" fontId="21" fillId="0" borderId="16" xfId="17" applyFont="1" applyFill="1" applyBorder="1" applyAlignment="1" applyProtection="1">
      <alignment horizontal="left"/>
    </xf>
    <xf numFmtId="0" fontId="21" fillId="0" borderId="18" xfId="17" applyFont="1" applyFill="1" applyBorder="1" applyAlignment="1" applyProtection="1">
      <alignment horizontal="left"/>
    </xf>
    <xf numFmtId="2" fontId="21" fillId="0" borderId="0" xfId="17" applyNumberFormat="1" applyFont="1" applyAlignment="1" applyProtection="1"/>
    <xf numFmtId="2" fontId="21" fillId="0" borderId="19" xfId="0" applyNumberFormat="1" applyFont="1" applyFill="1" applyBorder="1" applyAlignment="1">
      <alignment horizontal="left"/>
    </xf>
    <xf numFmtId="2" fontId="21" fillId="0" borderId="15" xfId="17" applyNumberFormat="1" applyFont="1" applyBorder="1" applyAlignment="1" applyProtection="1"/>
    <xf numFmtId="2" fontId="21" fillId="0" borderId="17" xfId="17" applyNumberFormat="1" applyFont="1" applyBorder="1" applyAlignment="1" applyProtection="1"/>
    <xf numFmtId="2" fontId="21" fillId="0" borderId="0" xfId="0" applyNumberFormat="1" applyFont="1" applyFill="1" applyBorder="1" applyAlignment="1">
      <alignment horizontal="right"/>
    </xf>
    <xf numFmtId="2" fontId="21" fillId="0" borderId="0" xfId="7" applyNumberFormat="1" applyFont="1" applyBorder="1" applyAlignment="1">
      <alignment horizontal="center"/>
    </xf>
    <xf numFmtId="1" fontId="39" fillId="0" borderId="0" xfId="6" applyNumberFormat="1" applyFont="1"/>
    <xf numFmtId="2" fontId="21" fillId="0" borderId="0" xfId="7" quotePrefix="1" applyNumberFormat="1" applyFont="1" applyBorder="1" applyAlignment="1">
      <alignment horizontal="center"/>
    </xf>
    <xf numFmtId="2" fontId="39" fillId="0" borderId="0" xfId="6" applyNumberFormat="1" applyFont="1"/>
    <xf numFmtId="2" fontId="21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39" fillId="0" borderId="0" xfId="6" applyFont="1" applyFill="1" applyAlignment="1">
      <alignment wrapText="1"/>
    </xf>
    <xf numFmtId="0" fontId="36" fillId="0" borderId="0" xfId="7" applyFont="1"/>
    <xf numFmtId="0" fontId="21" fillId="3" borderId="18" xfId="0" applyFont="1" applyFill="1" applyBorder="1"/>
    <xf numFmtId="0" fontId="39" fillId="0" borderId="17" xfId="6" applyFont="1" applyBorder="1"/>
    <xf numFmtId="2" fontId="21" fillId="0" borderId="1" xfId="0" applyNumberFormat="1" applyFont="1" applyBorder="1" applyAlignment="1">
      <alignment wrapText="1"/>
    </xf>
    <xf numFmtId="0" fontId="21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1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Border="1" applyAlignment="1"/>
    <xf numFmtId="0" fontId="21" fillId="0" borderId="1" xfId="3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21" fillId="0" borderId="0" xfId="3" applyFont="1" applyBorder="1" applyAlignment="1">
      <alignment horizontal="right"/>
    </xf>
    <xf numFmtId="14" fontId="21" fillId="0" borderId="0" xfId="0" applyNumberFormat="1" applyFont="1" applyBorder="1" applyAlignment="1">
      <alignment horizontal="right"/>
    </xf>
    <xf numFmtId="2" fontId="21" fillId="0" borderId="0" xfId="3" applyNumberFormat="1" applyFont="1"/>
    <xf numFmtId="14" fontId="21" fillId="0" borderId="1" xfId="0" applyNumberFormat="1" applyFont="1" applyBorder="1" applyAlignment="1">
      <alignment horizontal="right"/>
    </xf>
    <xf numFmtId="2" fontId="21" fillId="0" borderId="1" xfId="3" applyNumberFormat="1" applyFont="1" applyBorder="1"/>
    <xf numFmtId="1" fontId="21" fillId="0" borderId="0" xfId="0" applyNumberFormat="1" applyFont="1"/>
    <xf numFmtId="1" fontId="21" fillId="0" borderId="0" xfId="3" applyNumberFormat="1" applyFont="1"/>
    <xf numFmtId="0" fontId="26" fillId="0" borderId="1" xfId="3" applyFont="1" applyBorder="1" applyAlignment="1">
      <alignment horizontal="right"/>
    </xf>
    <xf numFmtId="0" fontId="26" fillId="0" borderId="1" xfId="3" applyFont="1" applyBorder="1" applyAlignment="1">
      <alignment horizontal="center" wrapText="1"/>
    </xf>
    <xf numFmtId="0" fontId="26" fillId="0" borderId="1" xfId="3" applyFont="1" applyBorder="1" applyAlignment="1">
      <alignment wrapText="1"/>
    </xf>
    <xf numFmtId="0" fontId="39" fillId="0" borderId="0" xfId="10" applyFont="1"/>
    <xf numFmtId="0" fontId="39" fillId="0" borderId="2" xfId="10" applyFont="1" applyBorder="1"/>
    <xf numFmtId="167" fontId="39" fillId="0" borderId="2" xfId="10" applyNumberFormat="1" applyFont="1" applyBorder="1"/>
    <xf numFmtId="167" fontId="39" fillId="0" borderId="0" xfId="10" applyNumberFormat="1" applyFont="1"/>
    <xf numFmtId="0" fontId="39" fillId="0" borderId="1" xfId="10" applyFont="1" applyBorder="1"/>
    <xf numFmtId="167" fontId="39" fillId="0" borderId="1" xfId="10" applyNumberFormat="1" applyFont="1" applyBorder="1"/>
    <xf numFmtId="0" fontId="39" fillId="0" borderId="19" xfId="10" applyFont="1" applyBorder="1"/>
    <xf numFmtId="0" fontId="39" fillId="0" borderId="20" xfId="10" applyFont="1" applyBorder="1"/>
    <xf numFmtId="0" fontId="39" fillId="0" borderId="15" xfId="10" applyFont="1" applyBorder="1"/>
    <xf numFmtId="0" fontId="39" fillId="0" borderId="16" xfId="10" applyFont="1" applyBorder="1"/>
    <xf numFmtId="0" fontId="39" fillId="0" borderId="17" xfId="10" applyFont="1" applyBorder="1"/>
    <xf numFmtId="0" fontId="39" fillId="0" borderId="18" xfId="10" applyFont="1" applyBorder="1"/>
    <xf numFmtId="164" fontId="21" fillId="0" borderId="0" xfId="0" applyNumberFormat="1" applyFont="1" applyAlignment="1">
      <alignment horizontal="right"/>
    </xf>
    <xf numFmtId="0" fontId="21" fillId="0" borderId="0" xfId="0" applyFont="1" applyBorder="1" applyAlignment="1">
      <alignment horizontal="center"/>
    </xf>
    <xf numFmtId="0" fontId="21" fillId="0" borderId="1" xfId="0" applyFont="1" applyFill="1" applyBorder="1" applyAlignment="1">
      <alignment horizontal="center" wrapText="1"/>
    </xf>
    <xf numFmtId="164" fontId="21" fillId="0" borderId="0" xfId="0" applyNumberFormat="1" applyFont="1"/>
    <xf numFmtId="167" fontId="21" fillId="0" borderId="0" xfId="0" applyNumberFormat="1" applyFont="1" applyAlignment="1">
      <alignment horizontal="center"/>
    </xf>
    <xf numFmtId="164" fontId="21" fillId="0" borderId="1" xfId="0" applyNumberFormat="1" applyFont="1" applyBorder="1"/>
    <xf numFmtId="167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/>
    <xf numFmtId="168" fontId="21" fillId="0" borderId="0" xfId="6" applyNumberFormat="1" applyFont="1"/>
    <xf numFmtId="1" fontId="21" fillId="0" borderId="0" xfId="0" applyNumberFormat="1" applyFont="1" applyAlignment="1">
      <alignment horizontal="right"/>
    </xf>
    <xf numFmtId="1" fontId="21" fillId="0" borderId="2" xfId="7" quotePrefix="1" applyNumberFormat="1" applyFont="1" applyBorder="1" applyAlignment="1">
      <alignment horizontal="center"/>
    </xf>
    <xf numFmtId="1" fontId="21" fillId="0" borderId="0" xfId="6" applyNumberFormat="1" applyFont="1"/>
    <xf numFmtId="0" fontId="21" fillId="0" borderId="17" xfId="0" applyNumberFormat="1" applyFont="1" applyFill="1" applyBorder="1" applyAlignment="1"/>
    <xf numFmtId="0" fontId="21" fillId="0" borderId="0" xfId="0" applyNumberFormat="1" applyFont="1" applyFill="1" applyBorder="1" applyAlignment="1"/>
    <xf numFmtId="3" fontId="26" fillId="0" borderId="0" xfId="0" applyNumberFormat="1" applyFont="1"/>
    <xf numFmtId="0" fontId="21" fillId="0" borderId="4" xfId="0" applyFont="1" applyBorder="1"/>
    <xf numFmtId="0" fontId="21" fillId="0" borderId="0" xfId="0" applyNumberFormat="1" applyFont="1" applyBorder="1" applyAlignment="1">
      <alignment horizontal="right"/>
    </xf>
    <xf numFmtId="0" fontId="21" fillId="0" borderId="1" xfId="0" applyNumberFormat="1" applyFont="1" applyBorder="1" applyAlignment="1">
      <alignment horizontal="right"/>
    </xf>
    <xf numFmtId="1" fontId="21" fillId="0" borderId="1" xfId="0" applyNumberFormat="1" applyFont="1" applyBorder="1"/>
    <xf numFmtId="0" fontId="21" fillId="0" borderId="19" xfId="3" applyFont="1" applyBorder="1" applyAlignment="1">
      <alignment wrapText="1"/>
    </xf>
    <xf numFmtId="0" fontId="24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1" fillId="0" borderId="0" xfId="6" quotePrefix="1" applyNumberFormat="1" applyFont="1"/>
    <xf numFmtId="0" fontId="39" fillId="0" borderId="1" xfId="6" applyFont="1" applyFill="1" applyBorder="1" applyAlignment="1">
      <alignment wrapText="1"/>
    </xf>
    <xf numFmtId="0" fontId="21" fillId="0" borderId="18" xfId="3" applyFont="1" applyBorder="1" applyAlignment="1"/>
    <xf numFmtId="1" fontId="24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1" fillId="0" borderId="13" xfId="3" applyBorder="1" applyAlignment="1">
      <alignment horizontal="left"/>
    </xf>
    <xf numFmtId="2" fontId="24" fillId="0" borderId="0" xfId="0" applyNumberFormat="1" applyFont="1" applyAlignment="1">
      <alignment horizontal="left" wrapText="1"/>
    </xf>
    <xf numFmtId="0" fontId="24" fillId="0" borderId="0" xfId="0" applyFont="1" applyAlignment="1">
      <alignment horizontal="left" wrapText="1"/>
    </xf>
    <xf numFmtId="0" fontId="21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0" fontId="29" fillId="0" borderId="8" xfId="0" applyFont="1" applyBorder="1" applyAlignment="1"/>
    <xf numFmtId="0" fontId="0" fillId="0" borderId="8" xfId="0" applyBorder="1" applyAlignment="1"/>
    <xf numFmtId="0" fontId="30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8" fillId="2" borderId="0" xfId="2" applyFont="1" applyFill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31" fillId="0" borderId="0" xfId="0" applyFont="1" applyBorder="1" applyAlignment="1">
      <alignment horizontal="center"/>
    </xf>
    <xf numFmtId="9" fontId="24" fillId="0" borderId="0" xfId="2" applyFont="1" applyFill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1" fillId="0" borderId="0" xfId="3" applyBorder="1" applyAlignment="1">
      <alignment horizontal="center"/>
    </xf>
    <xf numFmtId="0" fontId="21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1" fillId="0" borderId="1" xfId="0" applyFont="1" applyBorder="1" applyAlignment="1">
      <alignment horizontal="center"/>
    </xf>
    <xf numFmtId="0" fontId="26" fillId="0" borderId="1" xfId="3" applyFont="1" applyBorder="1" applyAlignment="1">
      <alignment horizontal="center"/>
    </xf>
    <xf numFmtId="0" fontId="24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1" fillId="0" borderId="0" xfId="3" applyFont="1" applyBorder="1" applyAlignment="1">
      <alignment horizontal="center"/>
    </xf>
    <xf numFmtId="0" fontId="21" fillId="0" borderId="2" xfId="3" applyFont="1" applyBorder="1" applyAlignment="1">
      <alignment horizontal="center"/>
    </xf>
    <xf numFmtId="0" fontId="21" fillId="0" borderId="1" xfId="0" applyFont="1" applyBorder="1" applyAlignment="1">
      <alignment horizontal="center" wrapText="1"/>
    </xf>
    <xf numFmtId="0" fontId="21" fillId="0" borderId="4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6" fillId="0" borderId="0" xfId="0" applyFont="1" applyAlignment="1">
      <alignment horizontal="left" vertical="top" wrapText="1"/>
    </xf>
    <xf numFmtId="0" fontId="24" fillId="0" borderId="1" xfId="0" applyFont="1" applyBorder="1" applyAlignment="1">
      <alignment horizontal="center"/>
    </xf>
    <xf numFmtId="0" fontId="26" fillId="0" borderId="0" xfId="0" applyFont="1" applyAlignment="1">
      <alignment horizontal="left" wrapText="1"/>
    </xf>
    <xf numFmtId="0" fontId="22" fillId="0" borderId="0" xfId="1" applyAlignment="1" applyProtection="1">
      <alignment horizontal="left"/>
    </xf>
    <xf numFmtId="0" fontId="21" fillId="0" borderId="0" xfId="0" applyFont="1" applyAlignment="1">
      <alignment horizontal="left"/>
    </xf>
    <xf numFmtId="0" fontId="48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8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993689813163604E-2"/>
          <c:y val="0.15933963875817297"/>
          <c:w val="0.72379598891601959"/>
          <c:h val="0.5977356380748264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'1'!$C$29:$C$112</c:f>
              <c:numCache>
                <c:formatCode>0.00</c:formatCode>
                <c:ptCount val="84"/>
                <c:pt idx="0">
                  <c:v>94.617000000000004</c:v>
                </c:pt>
                <c:pt idx="1">
                  <c:v>100.81699999999999</c:v>
                </c:pt>
                <c:pt idx="2">
                  <c:v>100.804</c:v>
                </c:pt>
                <c:pt idx="3">
                  <c:v>102.069</c:v>
                </c:pt>
                <c:pt idx="4">
                  <c:v>102.17700000000001</c:v>
                </c:pt>
                <c:pt idx="5">
                  <c:v>105.794</c:v>
                </c:pt>
                <c:pt idx="6">
                  <c:v>103.58799999999999</c:v>
                </c:pt>
                <c:pt idx="7">
                  <c:v>96.534999999999997</c:v>
                </c:pt>
                <c:pt idx="8">
                  <c:v>93.212000000000003</c:v>
                </c:pt>
                <c:pt idx="9">
                  <c:v>84.397000000000006</c:v>
                </c:pt>
                <c:pt idx="10">
                  <c:v>75.789000000000001</c:v>
                </c:pt>
                <c:pt idx="11">
                  <c:v>59.29</c:v>
                </c:pt>
                <c:pt idx="12">
                  <c:v>47.216999999999999</c:v>
                </c:pt>
                <c:pt idx="13">
                  <c:v>50.584000000000003</c:v>
                </c:pt>
                <c:pt idx="14">
                  <c:v>47.823</c:v>
                </c:pt>
                <c:pt idx="15">
                  <c:v>54.453000000000003</c:v>
                </c:pt>
                <c:pt idx="16">
                  <c:v>59.265000000000001</c:v>
                </c:pt>
                <c:pt idx="17">
                  <c:v>59.819000000000003</c:v>
                </c:pt>
                <c:pt idx="18">
                  <c:v>50.901000000000003</c:v>
                </c:pt>
                <c:pt idx="19">
                  <c:v>42.866999999999997</c:v>
                </c:pt>
                <c:pt idx="20">
                  <c:v>45.478999999999999</c:v>
                </c:pt>
                <c:pt idx="21">
                  <c:v>46.222999999999999</c:v>
                </c:pt>
                <c:pt idx="22">
                  <c:v>42.442999999999998</c:v>
                </c:pt>
                <c:pt idx="23">
                  <c:v>37.189</c:v>
                </c:pt>
                <c:pt idx="24">
                  <c:v>31.683</c:v>
                </c:pt>
                <c:pt idx="25">
                  <c:v>30.323</c:v>
                </c:pt>
                <c:pt idx="26">
                  <c:v>37.545000000000002</c:v>
                </c:pt>
                <c:pt idx="27">
                  <c:v>40.753999999999998</c:v>
                </c:pt>
                <c:pt idx="28">
                  <c:v>46.712000000000003</c:v>
                </c:pt>
                <c:pt idx="29">
                  <c:v>48.756999999999998</c:v>
                </c:pt>
                <c:pt idx="30">
                  <c:v>44.651000000000003</c:v>
                </c:pt>
                <c:pt idx="31">
                  <c:v>44.723999999999997</c:v>
                </c:pt>
                <c:pt idx="32">
                  <c:v>45.182000000000002</c:v>
                </c:pt>
                <c:pt idx="33">
                  <c:v>49.774999999999999</c:v>
                </c:pt>
                <c:pt idx="34">
                  <c:v>45.661000000000001</c:v>
                </c:pt>
                <c:pt idx="35">
                  <c:v>51.972000000000001</c:v>
                </c:pt>
                <c:pt idx="36">
                  <c:v>52.503999999999998</c:v>
                </c:pt>
                <c:pt idx="37">
                  <c:v>53.468000000000004</c:v>
                </c:pt>
                <c:pt idx="38">
                  <c:v>49.328000000000003</c:v>
                </c:pt>
                <c:pt idx="39">
                  <c:v>51.06</c:v>
                </c:pt>
                <c:pt idx="40">
                  <c:v>48.475999999999999</c:v>
                </c:pt>
                <c:pt idx="41">
                  <c:v>45.177999999999997</c:v>
                </c:pt>
                <c:pt idx="42">
                  <c:v>46.63</c:v>
                </c:pt>
                <c:pt idx="43">
                  <c:v>48.036999999999999</c:v>
                </c:pt>
                <c:pt idx="44">
                  <c:v>49.822000000000003</c:v>
                </c:pt>
                <c:pt idx="45">
                  <c:v>51.578000000000003</c:v>
                </c:pt>
                <c:pt idx="46">
                  <c:v>56.639000000000003</c:v>
                </c:pt>
                <c:pt idx="47">
                  <c:v>57.881</c:v>
                </c:pt>
                <c:pt idx="48">
                  <c:v>63.698</c:v>
                </c:pt>
                <c:pt idx="49">
                  <c:v>62.228999999999999</c:v>
                </c:pt>
                <c:pt idx="50">
                  <c:v>62.725000000000001</c:v>
                </c:pt>
                <c:pt idx="51">
                  <c:v>66.254000000000005</c:v>
                </c:pt>
                <c:pt idx="52">
                  <c:v>69.977999999999994</c:v>
                </c:pt>
                <c:pt idx="53">
                  <c:v>67.873000000000005</c:v>
                </c:pt>
                <c:pt idx="54">
                  <c:v>70.980999999999995</c:v>
                </c:pt>
                <c:pt idx="55">
                  <c:v>68.055000000000007</c:v>
                </c:pt>
                <c:pt idx="56">
                  <c:v>70.230999999999995</c:v>
                </c:pt>
                <c:pt idx="57">
                  <c:v>70.748999999999995</c:v>
                </c:pt>
                <c:pt idx="58">
                  <c:v>56.963000000000001</c:v>
                </c:pt>
                <c:pt idx="59">
                  <c:v>49.523000000000003</c:v>
                </c:pt>
                <c:pt idx="60">
                  <c:v>51.375999999999998</c:v>
                </c:pt>
                <c:pt idx="61">
                  <c:v>54.954000000000001</c:v>
                </c:pt>
                <c:pt idx="62">
                  <c:v>58.151000000000003</c:v>
                </c:pt>
                <c:pt idx="63">
                  <c:v>63.86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63.86</c:v>
                </c:pt>
                <c:pt idx="64">
                  <c:v>64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67</c:v>
                </c:pt>
                <c:pt idx="70">
                  <c:v>66</c:v>
                </c:pt>
                <c:pt idx="71">
                  <c:v>65</c:v>
                </c:pt>
                <c:pt idx="72">
                  <c:v>63</c:v>
                </c:pt>
                <c:pt idx="73">
                  <c:v>63</c:v>
                </c:pt>
                <c:pt idx="74">
                  <c:v>63</c:v>
                </c:pt>
                <c:pt idx="75">
                  <c:v>63</c:v>
                </c:pt>
                <c:pt idx="76">
                  <c:v>63</c:v>
                </c:pt>
                <c:pt idx="77">
                  <c:v>63</c:v>
                </c:pt>
                <c:pt idx="78">
                  <c:v>63</c:v>
                </c:pt>
                <c:pt idx="79">
                  <c:v>63</c:v>
                </c:pt>
                <c:pt idx="80">
                  <c:v>63</c:v>
                </c:pt>
                <c:pt idx="81">
                  <c:v>63</c:v>
                </c:pt>
                <c:pt idx="82">
                  <c:v>63</c:v>
                </c:pt>
                <c:pt idx="83">
                  <c:v>63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63.224000000000004</c:v>
                </c:pt>
                <c:pt idx="66">
                  <c:v>63.303999999999995</c:v>
                </c:pt>
                <c:pt idx="67">
                  <c:v>63.303999999999995</c:v>
                </c:pt>
                <c:pt idx="68">
                  <c:v>63.2</c:v>
                </c:pt>
                <c:pt idx="69">
                  <c:v>63.022000000000006</c:v>
                </c:pt>
                <c:pt idx="70">
                  <c:v>62.786000000000001</c:v>
                </c:pt>
                <c:pt idx="71">
                  <c:v>62.495999999999995</c:v>
                </c:pt>
                <c:pt idx="72">
                  <c:v>62.164000000000001</c:v>
                </c:pt>
                <c:pt idx="73">
                  <c:v>61.81</c:v>
                </c:pt>
                <c:pt idx="74">
                  <c:v>61.44</c:v>
                </c:pt>
                <c:pt idx="75">
                  <c:v>61.073999999999998</c:v>
                </c:pt>
                <c:pt idx="76">
                  <c:v>60.716000000000008</c:v>
                </c:pt>
                <c:pt idx="77">
                  <c:v>60.384</c:v>
                </c:pt>
                <c:pt idx="78">
                  <c:v>60.017999999999994</c:v>
                </c:pt>
                <c:pt idx="79">
                  <c:v>59.676000000000002</c:v>
                </c:pt>
                <c:pt idx="80">
                  <c:v>59.35</c:v>
                </c:pt>
                <c:pt idx="81">
                  <c:v>59.045999999999992</c:v>
                </c:pt>
                <c:pt idx="82">
                  <c:v>58.787999999999997</c:v>
                </c:pt>
                <c:pt idx="83">
                  <c:v>58.546000000000006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'1'!$B$146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53.257188299891382</c:v>
                </c:pt>
                <c:pt idx="67">
                  <c:v>50.216441139910373</c:v>
                </c:pt>
                <c:pt idx="68">
                  <c:v>48.096393348032286</c:v>
                </c:pt>
                <c:pt idx="69">
                  <c:v>46.397973645427477</c:v>
                </c:pt>
                <c:pt idx="70">
                  <c:v>44.876493361642126</c:v>
                </c:pt>
                <c:pt idx="71">
                  <c:v>43.469076789763214</c:v>
                </c:pt>
                <c:pt idx="72">
                  <c:v>42.451210538335182</c:v>
                </c:pt>
                <c:pt idx="73">
                  <c:v>#N/A</c:v>
                </c:pt>
                <c:pt idx="74">
                  <c:v>40.242469770344762</c:v>
                </c:pt>
                <c:pt idx="75">
                  <c:v>39.280631615437166</c:v>
                </c:pt>
                <c:pt idx="76">
                  <c:v>38.228869145371725</c:v>
                </c:pt>
                <c:pt idx="77">
                  <c:v>37.69432510746703</c:v>
                </c:pt>
                <c:pt idx="78">
                  <c:v>36.922461074230405</c:v>
                </c:pt>
                <c:pt idx="79">
                  <c:v>#N/A</c:v>
                </c:pt>
                <c:pt idx="80">
                  <c:v>35.69456322729684</c:v>
                </c:pt>
                <c:pt idx="81">
                  <c:v>#N/A</c:v>
                </c:pt>
                <c:pt idx="82">
                  <c:v>#N/A</c:v>
                </c:pt>
                <c:pt idx="83">
                  <c:v>33.943399590728461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'1'!$B$147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75.24611313376775</c:v>
                </c:pt>
                <c:pt idx="67">
                  <c:v>79.802477535889182</c:v>
                </c:pt>
                <c:pt idx="68">
                  <c:v>83.046559668146358</c:v>
                </c:pt>
                <c:pt idx="69">
                  <c:v>85.602283288322411</c:v>
                </c:pt>
                <c:pt idx="70">
                  <c:v>87.842910635470176</c:v>
                </c:pt>
                <c:pt idx="71">
                  <c:v>89.851229987929898</c:v>
                </c:pt>
                <c:pt idx="72">
                  <c:v>91.030687864844808</c:v>
                </c:pt>
                <c:pt idx="73">
                  <c:v>#N/A</c:v>
                </c:pt>
                <c:pt idx="74">
                  <c:v>93.803228816282967</c:v>
                </c:pt>
                <c:pt idx="75">
                  <c:v>94.958592125440987</c:v>
                </c:pt>
                <c:pt idx="76">
                  <c:v>96.430596520700604</c:v>
                </c:pt>
                <c:pt idx="77">
                  <c:v>96.731469408314283</c:v>
                </c:pt>
                <c:pt idx="78">
                  <c:v>97.560136003883144</c:v>
                </c:pt>
                <c:pt idx="79">
                  <c:v>#N/A</c:v>
                </c:pt>
                <c:pt idx="80">
                  <c:v>98.682325304551838</c:v>
                </c:pt>
                <c:pt idx="81">
                  <c:v>#N/A</c:v>
                </c:pt>
                <c:pt idx="82">
                  <c:v>#N/A</c:v>
                </c:pt>
                <c:pt idx="83">
                  <c:v>100.98087278612626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9543488"/>
        <c:axId val="479544048"/>
      </c:lineChart>
      <c:catAx>
        <c:axId val="47954348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7954404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479544048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79543488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80323673082531355"/>
          <c:h val="0.66612600491376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-3.6933653309523917E-2</c:v>
                </c:pt>
                <c:pt idx="3">
                  <c:v>-6.2850367023809417E-2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-1.2543136028571489E-2</c:v>
                </c:pt>
                <c:pt idx="1">
                  <c:v>-0.11560462084285716</c:v>
                </c:pt>
                <c:pt idx="2">
                  <c:v>5.0344967009523955E-2</c:v>
                </c:pt>
                <c:pt idx="3">
                  <c:v>4.3617497823809526E-2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3.2456411299999877E-2</c:v>
                </c:pt>
                <c:pt idx="1">
                  <c:v>1.9542343800000195E-2</c:v>
                </c:pt>
                <c:pt idx="2">
                  <c:v>3.3163321999996054E-3</c:v>
                </c:pt>
                <c:pt idx="3">
                  <c:v>2.6800242299999999E-2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9550208"/>
        <c:axId val="479550768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650907520046E-2"/>
                  <c:y val="-3.502969473493777E-2"/>
                </c:manualLayout>
              </c:layout>
              <c:tx>
                <c:rich>
                  <a:bodyPr/>
                  <a:lstStyle/>
                  <a:p>
                    <a:fld id="{11DBF279-BAA3-45C4-BFDD-5453CF8226F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7.5331442658969794E-2"/>
                  <c:y val="-9.989098234313909E-2"/>
                </c:manualLayout>
              </c:layout>
              <c:tx>
                <c:rich>
                  <a:bodyPr/>
                  <a:lstStyle/>
                  <a:p>
                    <a:fld id="{A3055745-94F3-4C10-A228-0AFEA7BD72B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7.5262485218845016E-2"/>
                  <c:y val="-5.2271919844994401E-2"/>
                </c:manualLayout>
              </c:layout>
              <c:tx>
                <c:rich>
                  <a:bodyPr/>
                  <a:lstStyle/>
                  <a:p>
                    <a:fld id="{1157FFA1-9126-4722-866B-26ABBFDD3C4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7.7557418014529228E-2"/>
                  <c:y val="-5.624017505317306E-2"/>
                </c:manualLayout>
              </c:layout>
              <c:tx>
                <c:rich>
                  <a:bodyPr/>
                  <a:lstStyle/>
                  <a:p>
                    <a:fld id="{DDE9BAE1-292F-4257-916E-7F26CEA9E57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0.26772204619999984</c:v>
                </c:pt>
                <c:pt idx="1">
                  <c:v>0.30965756110000031</c:v>
                </c:pt>
                <c:pt idx="2">
                  <c:v>1.6727645899999644E-2</c:v>
                </c:pt>
                <c:pt idx="3">
                  <c:v>7.5673731000001077E-3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0.27</c:v>
                  </c:pt>
                  <c:pt idx="1">
                    <c:v>0.31</c:v>
                  </c:pt>
                  <c:pt idx="2">
                    <c:v>0.02</c:v>
                  </c:pt>
                  <c:pt idx="3">
                    <c:v>0.01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550208"/>
        <c:axId val="479550768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8565760"/>
        <c:axId val="498565200"/>
      </c:scatterChart>
      <c:catAx>
        <c:axId val="47955020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9550768"/>
        <c:crosses val="autoZero"/>
        <c:auto val="1"/>
        <c:lblAlgn val="ctr"/>
        <c:lblOffset val="100"/>
        <c:tickLblSkip val="1"/>
        <c:noMultiLvlLbl val="0"/>
      </c:catAx>
      <c:valAx>
        <c:axId val="479550768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9550208"/>
        <c:crosses val="autoZero"/>
        <c:crossBetween val="between"/>
      </c:valAx>
      <c:valAx>
        <c:axId val="498565200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98565760"/>
        <c:crosses val="max"/>
        <c:crossBetween val="midCat"/>
      </c:valAx>
      <c:valAx>
        <c:axId val="4985657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8565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1.9484999999999999</c:v>
                </c:pt>
                <c:pt idx="1">
                  <c:v>1.7636000000000001</c:v>
                </c:pt>
                <c:pt idx="2">
                  <c:v>1.96875</c:v>
                </c:pt>
                <c:pt idx="3">
                  <c:v>2.1127500000000001</c:v>
                </c:pt>
                <c:pt idx="4">
                  <c:v>2.2681999999999998</c:v>
                </c:pt>
                <c:pt idx="5">
                  <c:v>2.3654999999999999</c:v>
                </c:pt>
                <c:pt idx="6">
                  <c:v>2.2389999999999999</c:v>
                </c:pt>
                <c:pt idx="7">
                  <c:v>2.1776</c:v>
                </c:pt>
                <c:pt idx="8">
                  <c:v>2.2185000000000001</c:v>
                </c:pt>
                <c:pt idx="9">
                  <c:v>2.2494000000000001</c:v>
                </c:pt>
                <c:pt idx="10">
                  <c:v>2.1815000000000002</c:v>
                </c:pt>
                <c:pt idx="11">
                  <c:v>2.2542500000000003</c:v>
                </c:pt>
                <c:pt idx="12">
                  <c:v>2.3490000000000002</c:v>
                </c:pt>
                <c:pt idx="13">
                  <c:v>2.3040000000000003</c:v>
                </c:pt>
                <c:pt idx="14">
                  <c:v>2.3250000000000002</c:v>
                </c:pt>
                <c:pt idx="15">
                  <c:v>2.4172500000000001</c:v>
                </c:pt>
                <c:pt idx="16">
                  <c:v>2.3914</c:v>
                </c:pt>
                <c:pt idx="17">
                  <c:v>2.3465000000000003</c:v>
                </c:pt>
                <c:pt idx="18">
                  <c:v>2.2997999999999998</c:v>
                </c:pt>
                <c:pt idx="19">
                  <c:v>2.3802500000000002</c:v>
                </c:pt>
                <c:pt idx="20">
                  <c:v>2.6452499999999999</c:v>
                </c:pt>
                <c:pt idx="21">
                  <c:v>2.5049999999999999</c:v>
                </c:pt>
                <c:pt idx="22">
                  <c:v>2.5635000000000003</c:v>
                </c:pt>
                <c:pt idx="23">
                  <c:v>2.47675</c:v>
                </c:pt>
                <c:pt idx="24">
                  <c:v>2.5546000000000002</c:v>
                </c:pt>
                <c:pt idx="25">
                  <c:v>2.58725</c:v>
                </c:pt>
                <c:pt idx="26">
                  <c:v>2.5912500000000001</c:v>
                </c:pt>
                <c:pt idx="27">
                  <c:v>2.7569999999999997</c:v>
                </c:pt>
                <c:pt idx="28">
                  <c:v>2.9007499999999999</c:v>
                </c:pt>
                <c:pt idx="29">
                  <c:v>2.8907499999999997</c:v>
                </c:pt>
                <c:pt idx="30">
                  <c:v>2.8486000000000002</c:v>
                </c:pt>
                <c:pt idx="31">
                  <c:v>2.83575</c:v>
                </c:pt>
                <c:pt idx="32">
                  <c:v>2.8355000000000001</c:v>
                </c:pt>
                <c:pt idx="33">
                  <c:v>2.86</c:v>
                </c:pt>
                <c:pt idx="34">
                  <c:v>2.6472500000000001</c:v>
                </c:pt>
                <c:pt idx="35">
                  <c:v>2.3656000000000001</c:v>
                </c:pt>
                <c:pt idx="36">
                  <c:v>2.2477499999999999</c:v>
                </c:pt>
                <c:pt idx="37">
                  <c:v>2.30925</c:v>
                </c:pt>
                <c:pt idx="38">
                  <c:v>2.516</c:v>
                </c:pt>
                <c:pt idx="39">
                  <c:v>2.7983999999999996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2.1456291666666663</c:v>
                </c:pt>
                <c:pt idx="2">
                  <c:v>2.1456291666666663</c:v>
                </c:pt>
                <c:pt idx="3">
                  <c:v>2.1456291666666663</c:v>
                </c:pt>
                <c:pt idx="4">
                  <c:v>2.1456291666666663</c:v>
                </c:pt>
                <c:pt idx="5">
                  <c:v>2.1456291666666663</c:v>
                </c:pt>
                <c:pt idx="6">
                  <c:v>2.1456291666666663</c:v>
                </c:pt>
                <c:pt idx="7">
                  <c:v>2.1456291666666663</c:v>
                </c:pt>
                <c:pt idx="8">
                  <c:v>2.1456291666666663</c:v>
                </c:pt>
                <c:pt idx="9">
                  <c:v>2.1456291666666663</c:v>
                </c:pt>
                <c:pt idx="10">
                  <c:v>2.1456291666666663</c:v>
                </c:pt>
                <c:pt idx="13">
                  <c:v>2.4169750000000003</c:v>
                </c:pt>
                <c:pt idx="14">
                  <c:v>2.4169750000000003</c:v>
                </c:pt>
                <c:pt idx="15">
                  <c:v>2.4169750000000003</c:v>
                </c:pt>
                <c:pt idx="16">
                  <c:v>2.4169750000000003</c:v>
                </c:pt>
                <c:pt idx="17">
                  <c:v>2.4169750000000003</c:v>
                </c:pt>
                <c:pt idx="18">
                  <c:v>2.4169750000000003</c:v>
                </c:pt>
                <c:pt idx="19">
                  <c:v>2.4169750000000003</c:v>
                </c:pt>
                <c:pt idx="20">
                  <c:v>2.4169750000000003</c:v>
                </c:pt>
                <c:pt idx="21">
                  <c:v>2.4169750000000003</c:v>
                </c:pt>
                <c:pt idx="22">
                  <c:v>2.4169750000000003</c:v>
                </c:pt>
                <c:pt idx="25">
                  <c:v>2.7228583333333334</c:v>
                </c:pt>
                <c:pt idx="26">
                  <c:v>2.7228583333333334</c:v>
                </c:pt>
                <c:pt idx="27">
                  <c:v>2.7228583333333334</c:v>
                </c:pt>
                <c:pt idx="28">
                  <c:v>2.7228583333333334</c:v>
                </c:pt>
                <c:pt idx="29">
                  <c:v>2.7228583333333334</c:v>
                </c:pt>
                <c:pt idx="30">
                  <c:v>2.7228583333333334</c:v>
                </c:pt>
                <c:pt idx="31">
                  <c:v>2.7228583333333334</c:v>
                </c:pt>
                <c:pt idx="32">
                  <c:v>2.7228583333333334</c:v>
                </c:pt>
                <c:pt idx="33">
                  <c:v>2.7228583333333334</c:v>
                </c:pt>
                <c:pt idx="34">
                  <c:v>2.7228583333333334</c:v>
                </c:pt>
                <c:pt idx="37">
                  <c:v>2.7348304999999997</c:v>
                </c:pt>
                <c:pt idx="38">
                  <c:v>2.7348304999999997</c:v>
                </c:pt>
                <c:pt idx="39">
                  <c:v>2.7348304999999997</c:v>
                </c:pt>
                <c:pt idx="40">
                  <c:v>2.7348304999999997</c:v>
                </c:pt>
                <c:pt idx="41">
                  <c:v>2.7348304999999997</c:v>
                </c:pt>
                <c:pt idx="42">
                  <c:v>2.7348304999999997</c:v>
                </c:pt>
                <c:pt idx="43">
                  <c:v>2.7348304999999997</c:v>
                </c:pt>
                <c:pt idx="44">
                  <c:v>2.7348304999999997</c:v>
                </c:pt>
                <c:pt idx="45">
                  <c:v>2.7348304999999997</c:v>
                </c:pt>
                <c:pt idx="46">
                  <c:v>2.7348304999999997</c:v>
                </c:pt>
                <c:pt idx="49">
                  <c:v>2.7483545</c:v>
                </c:pt>
                <c:pt idx="50">
                  <c:v>2.7483545</c:v>
                </c:pt>
                <c:pt idx="51">
                  <c:v>2.7483545</c:v>
                </c:pt>
                <c:pt idx="52">
                  <c:v>2.7483545</c:v>
                </c:pt>
                <c:pt idx="53">
                  <c:v>2.7483545</c:v>
                </c:pt>
                <c:pt idx="54">
                  <c:v>2.7483545</c:v>
                </c:pt>
                <c:pt idx="55">
                  <c:v>2.7483545</c:v>
                </c:pt>
                <c:pt idx="56">
                  <c:v>2.7483545</c:v>
                </c:pt>
                <c:pt idx="57">
                  <c:v>2.7483545</c:v>
                </c:pt>
                <c:pt idx="58">
                  <c:v>2.7483545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1.5747380952380952</c:v>
                </c:pt>
                <c:pt idx="39">
                  <c:v>1.6959523809523811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1.6562301587301587</c:v>
                </c:pt>
                <c:pt idx="38">
                  <c:v>1.6562301587301587</c:v>
                </c:pt>
                <c:pt idx="39">
                  <c:v>1.6562301587301587</c:v>
                </c:pt>
                <c:pt idx="40">
                  <c:v>1.6562301587301587</c:v>
                </c:pt>
                <c:pt idx="41">
                  <c:v>1.6562301587301587</c:v>
                </c:pt>
                <c:pt idx="42">
                  <c:v>1.6562301587301587</c:v>
                </c:pt>
                <c:pt idx="43">
                  <c:v>1.6562301587301587</c:v>
                </c:pt>
                <c:pt idx="44">
                  <c:v>1.6562301587301587</c:v>
                </c:pt>
                <c:pt idx="45">
                  <c:v>1.6562301587301587</c:v>
                </c:pt>
                <c:pt idx="46">
                  <c:v>1.6562301587301587</c:v>
                </c:pt>
                <c:pt idx="49">
                  <c:v>1.5952380952380951</c:v>
                </c:pt>
                <c:pt idx="50">
                  <c:v>1.5952380952380951</c:v>
                </c:pt>
                <c:pt idx="51">
                  <c:v>1.5952380952380951</c:v>
                </c:pt>
                <c:pt idx="52">
                  <c:v>1.5952380952380951</c:v>
                </c:pt>
                <c:pt idx="53">
                  <c:v>1.5952380952380951</c:v>
                </c:pt>
                <c:pt idx="54">
                  <c:v>1.5952380952380951</c:v>
                </c:pt>
                <c:pt idx="55">
                  <c:v>1.5952380952380951</c:v>
                </c:pt>
                <c:pt idx="56">
                  <c:v>1.5952380952380951</c:v>
                </c:pt>
                <c:pt idx="57">
                  <c:v>1.5952380952380951</c:v>
                </c:pt>
                <c:pt idx="58">
                  <c:v>1.5952380952380951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1.6959523809523811</c:v>
                </c:pt>
                <c:pt idx="40">
                  <c:v>1.7380952380952381</c:v>
                </c:pt>
                <c:pt idx="41">
                  <c:v>1.7380952380952381</c:v>
                </c:pt>
                <c:pt idx="42">
                  <c:v>1.7380952380952381</c:v>
                </c:pt>
                <c:pt idx="43">
                  <c:v>1.7380952380952381</c:v>
                </c:pt>
                <c:pt idx="44">
                  <c:v>1.7142857142857142</c:v>
                </c:pt>
                <c:pt idx="45">
                  <c:v>1.6904761904761905</c:v>
                </c:pt>
                <c:pt idx="46">
                  <c:v>1.6666666666666667</c:v>
                </c:pt>
                <c:pt idx="47">
                  <c:v>1.6428571428571428</c:v>
                </c:pt>
                <c:pt idx="48">
                  <c:v>1.5952380952380953</c:v>
                </c:pt>
                <c:pt idx="49">
                  <c:v>1.5952380952380953</c:v>
                </c:pt>
                <c:pt idx="50">
                  <c:v>1.5952380952380953</c:v>
                </c:pt>
                <c:pt idx="51">
                  <c:v>1.5952380952380953</c:v>
                </c:pt>
                <c:pt idx="52">
                  <c:v>1.5952380952380953</c:v>
                </c:pt>
                <c:pt idx="53">
                  <c:v>1.5952380952380953</c:v>
                </c:pt>
                <c:pt idx="54">
                  <c:v>1.5952380952380953</c:v>
                </c:pt>
                <c:pt idx="55">
                  <c:v>1.5952380952380953</c:v>
                </c:pt>
                <c:pt idx="56">
                  <c:v>1.5952380952380953</c:v>
                </c:pt>
                <c:pt idx="57">
                  <c:v>1.5952380952380953</c:v>
                </c:pt>
                <c:pt idx="58">
                  <c:v>1.5952380952380953</c:v>
                </c:pt>
                <c:pt idx="59">
                  <c:v>1.5952380952380953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2.7983999999999996</c:v>
                </c:pt>
                <c:pt idx="40">
                  <c:v>2.9172519999999995</c:v>
                </c:pt>
                <c:pt idx="41">
                  <c:v>2.9798989999999996</c:v>
                </c:pt>
                <c:pt idx="42">
                  <c:v>2.9773300000000003</c:v>
                </c:pt>
                <c:pt idx="43">
                  <c:v>2.9508159999999997</c:v>
                </c:pt>
                <c:pt idx="44">
                  <c:v>2.8830669999999996</c:v>
                </c:pt>
                <c:pt idx="45">
                  <c:v>2.8212150000000005</c:v>
                </c:pt>
                <c:pt idx="46">
                  <c:v>2.7706230000000001</c:v>
                </c:pt>
                <c:pt idx="47">
                  <c:v>2.6463639999999997</c:v>
                </c:pt>
                <c:pt idx="48">
                  <c:v>2.5813000000000001</c:v>
                </c:pt>
                <c:pt idx="49">
                  <c:v>2.6920950000000001</c:v>
                </c:pt>
                <c:pt idx="50">
                  <c:v>2.7756750000000001</c:v>
                </c:pt>
                <c:pt idx="51">
                  <c:v>2.7934739999999998</c:v>
                </c:pt>
                <c:pt idx="52">
                  <c:v>2.8274010000000001</c:v>
                </c:pt>
                <c:pt idx="53">
                  <c:v>2.8753009999999999</c:v>
                </c:pt>
                <c:pt idx="54">
                  <c:v>2.8569459999999998</c:v>
                </c:pt>
                <c:pt idx="55">
                  <c:v>2.8098289999999997</c:v>
                </c:pt>
                <c:pt idx="56">
                  <c:v>2.7630040000000005</c:v>
                </c:pt>
                <c:pt idx="57">
                  <c:v>2.7127679999999996</c:v>
                </c:pt>
                <c:pt idx="58">
                  <c:v>2.6770580000000002</c:v>
                </c:pt>
                <c:pt idx="59">
                  <c:v>2.6154030000000001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8571360"/>
        <c:axId val="498571920"/>
      </c:lineChart>
      <c:catAx>
        <c:axId val="498571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985719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98571920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98571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51851851851852"/>
          <c:y val="0.24386607924009499"/>
          <c:w val="0.71763961796442111"/>
          <c:h val="0.1709980002499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-3.6933653309523917E-2</c:v>
                </c:pt>
                <c:pt idx="3">
                  <c:v>-6.2850367023809417E-2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6.3181179571428325E-2</c:v>
                </c:pt>
                <c:pt idx="1">
                  <c:v>3.7933173857142677E-2</c:v>
                </c:pt>
                <c:pt idx="2">
                  <c:v>4.5801057809524037E-2</c:v>
                </c:pt>
                <c:pt idx="3">
                  <c:v>0.17982678212380931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680081656886E-3"/>
                  <c:y val="-4.4916416697912763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0C933DA7-0623-4000-B8A3-0564C49A830F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875562720133283E-17"/>
                  <c:y val="-4.7771841019872516E-2"/>
                </c:manualLayout>
              </c:layout>
              <c:tx>
                <c:rich>
                  <a:bodyPr/>
                  <a:lstStyle/>
                  <a:p>
                    <a:fld id="{701D62B0-9D56-4F6B-9649-389B9060610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-5.1370766154230724E-2"/>
                </c:manualLayout>
              </c:layout>
              <c:tx>
                <c:rich>
                  <a:bodyPr/>
                  <a:lstStyle/>
                  <a:p>
                    <a:fld id="{68F0FD86-8BFF-4B27-B8F5-D38548F185D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4.6296296296296294E-3"/>
                  <c:y val="0.18709880014998126"/>
                </c:manualLayout>
              </c:layout>
              <c:tx>
                <c:rich>
                  <a:bodyPr/>
                  <a:lstStyle/>
                  <a:p>
                    <a:fld id="{97A30225-D286-47A7-A69D-E86CBAFA6D8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3.3050633200000235E-2</c:v>
                </c:pt>
                <c:pt idx="1">
                  <c:v>8.5266753199999989E-2</c:v>
                </c:pt>
                <c:pt idx="2">
                  <c:v>-1.3709604399999797E-2</c:v>
                </c:pt>
                <c:pt idx="3">
                  <c:v>-1.0387879900000119E-2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0.34</c:v>
                  </c:pt>
                  <c:pt idx="1">
                    <c:v>0.53</c:v>
                  </c:pt>
                  <c:pt idx="2">
                    <c:v>0.00</c:v>
                  </c:pt>
                  <c:pt idx="3">
                    <c:v>0.11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8751328"/>
        <c:axId val="498751888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0.34404058370000001</c:v>
                </c:pt>
                <c:pt idx="1">
                  <c:v>0.52891976519999995</c:v>
                </c:pt>
                <c:pt idx="2">
                  <c:v>-4.8421998999996774E-3</c:v>
                </c:pt>
                <c:pt idx="3">
                  <c:v>0.10658853519999978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751328"/>
        <c:axId val="498751888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8753008"/>
        <c:axId val="498752448"/>
      </c:scatterChart>
      <c:catAx>
        <c:axId val="49875132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98751888"/>
        <c:crosses val="autoZero"/>
        <c:auto val="1"/>
        <c:lblAlgn val="ctr"/>
        <c:lblOffset val="100"/>
        <c:tickLblSkip val="1"/>
        <c:noMultiLvlLbl val="0"/>
      </c:catAx>
      <c:valAx>
        <c:axId val="498751888"/>
        <c:scaling>
          <c:orientation val="minMax"/>
          <c:max val="0.60000000000000009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98751328"/>
        <c:crosses val="autoZero"/>
        <c:crossBetween val="between"/>
        <c:majorUnit val="0.2"/>
      </c:valAx>
      <c:valAx>
        <c:axId val="498752448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98753008"/>
        <c:crosses val="max"/>
        <c:crossBetween val="midCat"/>
      </c:valAx>
      <c:valAx>
        <c:axId val="4987530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8752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2.1427499999999999</c:v>
                </c:pt>
                <c:pt idx="1">
                  <c:v>1.9982</c:v>
                </c:pt>
                <c:pt idx="2">
                  <c:v>2.09</c:v>
                </c:pt>
                <c:pt idx="3">
                  <c:v>2.1515</c:v>
                </c:pt>
                <c:pt idx="4">
                  <c:v>2.3146</c:v>
                </c:pt>
                <c:pt idx="5">
                  <c:v>2.4224999999999999</c:v>
                </c:pt>
                <c:pt idx="6">
                  <c:v>2.4045000000000001</c:v>
                </c:pt>
                <c:pt idx="7">
                  <c:v>2.3506</c:v>
                </c:pt>
                <c:pt idx="8">
                  <c:v>2.39425</c:v>
                </c:pt>
                <c:pt idx="9">
                  <c:v>2.4544000000000001</c:v>
                </c:pt>
                <c:pt idx="10">
                  <c:v>2.4384999999999999</c:v>
                </c:pt>
                <c:pt idx="11">
                  <c:v>2.5099999999999998</c:v>
                </c:pt>
                <c:pt idx="12">
                  <c:v>2.5798000000000001</c:v>
                </c:pt>
                <c:pt idx="13">
                  <c:v>2.5680000000000001</c:v>
                </c:pt>
                <c:pt idx="14">
                  <c:v>2.5535000000000001</c:v>
                </c:pt>
                <c:pt idx="15">
                  <c:v>2.5825</c:v>
                </c:pt>
                <c:pt idx="16">
                  <c:v>2.5604</c:v>
                </c:pt>
                <c:pt idx="17">
                  <c:v>2.5105</c:v>
                </c:pt>
                <c:pt idx="18">
                  <c:v>2.4964</c:v>
                </c:pt>
                <c:pt idx="19">
                  <c:v>2.5950000000000002</c:v>
                </c:pt>
                <c:pt idx="20">
                  <c:v>2.7847500000000003</c:v>
                </c:pt>
                <c:pt idx="21">
                  <c:v>2.7942</c:v>
                </c:pt>
                <c:pt idx="22">
                  <c:v>2.9087499999999999</c:v>
                </c:pt>
                <c:pt idx="23">
                  <c:v>2.9089999999999998</c:v>
                </c:pt>
                <c:pt idx="24">
                  <c:v>3.0183999999999997</c:v>
                </c:pt>
                <c:pt idx="25">
                  <c:v>3.04575</c:v>
                </c:pt>
                <c:pt idx="26">
                  <c:v>2.9874999999999998</c:v>
                </c:pt>
                <c:pt idx="27">
                  <c:v>3.0957999999999997</c:v>
                </c:pt>
                <c:pt idx="28">
                  <c:v>3.2437499999999999</c:v>
                </c:pt>
                <c:pt idx="29">
                  <c:v>3.2527499999999998</c:v>
                </c:pt>
                <c:pt idx="30">
                  <c:v>3.2327999999999997</c:v>
                </c:pt>
                <c:pt idx="31">
                  <c:v>3.2182499999999998</c:v>
                </c:pt>
                <c:pt idx="32">
                  <c:v>3.2622500000000003</c:v>
                </c:pt>
                <c:pt idx="33">
                  <c:v>3.3654000000000002</c:v>
                </c:pt>
                <c:pt idx="34">
                  <c:v>3.2995000000000001</c:v>
                </c:pt>
                <c:pt idx="35">
                  <c:v>3.1227999999999998</c:v>
                </c:pt>
                <c:pt idx="36">
                  <c:v>2.9797500000000001</c:v>
                </c:pt>
                <c:pt idx="37">
                  <c:v>2.9964999999999997</c:v>
                </c:pt>
                <c:pt idx="38">
                  <c:v>3.0762499999999999</c:v>
                </c:pt>
                <c:pt idx="39">
                  <c:v>3.1210000000000004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2.3059833333333337</c:v>
                </c:pt>
                <c:pt idx="2">
                  <c:v>2.3059833333333337</c:v>
                </c:pt>
                <c:pt idx="3">
                  <c:v>2.3059833333333337</c:v>
                </c:pt>
                <c:pt idx="4">
                  <c:v>2.3059833333333337</c:v>
                </c:pt>
                <c:pt idx="5">
                  <c:v>2.3059833333333337</c:v>
                </c:pt>
                <c:pt idx="6">
                  <c:v>2.3059833333333337</c:v>
                </c:pt>
                <c:pt idx="7">
                  <c:v>2.3059833333333337</c:v>
                </c:pt>
                <c:pt idx="8">
                  <c:v>2.3059833333333337</c:v>
                </c:pt>
                <c:pt idx="9">
                  <c:v>2.3059833333333337</c:v>
                </c:pt>
                <c:pt idx="10">
                  <c:v>2.3059833333333337</c:v>
                </c:pt>
                <c:pt idx="13">
                  <c:v>2.6535666666666664</c:v>
                </c:pt>
                <c:pt idx="14">
                  <c:v>2.6535666666666664</c:v>
                </c:pt>
                <c:pt idx="15">
                  <c:v>2.6535666666666664</c:v>
                </c:pt>
                <c:pt idx="16">
                  <c:v>2.6535666666666664</c:v>
                </c:pt>
                <c:pt idx="17">
                  <c:v>2.6535666666666664</c:v>
                </c:pt>
                <c:pt idx="18">
                  <c:v>2.6535666666666664</c:v>
                </c:pt>
                <c:pt idx="19">
                  <c:v>2.6535666666666664</c:v>
                </c:pt>
                <c:pt idx="20">
                  <c:v>2.6535666666666664</c:v>
                </c:pt>
                <c:pt idx="21">
                  <c:v>2.6535666666666664</c:v>
                </c:pt>
                <c:pt idx="22">
                  <c:v>2.6535666666666664</c:v>
                </c:pt>
                <c:pt idx="25">
                  <c:v>3.1787458333333336</c:v>
                </c:pt>
                <c:pt idx="26">
                  <c:v>3.1787458333333336</c:v>
                </c:pt>
                <c:pt idx="27">
                  <c:v>3.1787458333333336</c:v>
                </c:pt>
                <c:pt idx="28">
                  <c:v>3.1787458333333336</c:v>
                </c:pt>
                <c:pt idx="29">
                  <c:v>3.1787458333333336</c:v>
                </c:pt>
                <c:pt idx="30">
                  <c:v>3.1787458333333336</c:v>
                </c:pt>
                <c:pt idx="31">
                  <c:v>3.1787458333333336</c:v>
                </c:pt>
                <c:pt idx="32">
                  <c:v>3.1787458333333336</c:v>
                </c:pt>
                <c:pt idx="33">
                  <c:v>3.1787458333333336</c:v>
                </c:pt>
                <c:pt idx="34">
                  <c:v>3.1787458333333336</c:v>
                </c:pt>
                <c:pt idx="37">
                  <c:v>3.1760749166666664</c:v>
                </c:pt>
                <c:pt idx="38">
                  <c:v>3.1760749166666664</c:v>
                </c:pt>
                <c:pt idx="39">
                  <c:v>3.1760749166666664</c:v>
                </c:pt>
                <c:pt idx="40">
                  <c:v>3.1760749166666664</c:v>
                </c:pt>
                <c:pt idx="41">
                  <c:v>3.1760749166666664</c:v>
                </c:pt>
                <c:pt idx="42">
                  <c:v>3.1760749166666664</c:v>
                </c:pt>
                <c:pt idx="43">
                  <c:v>3.1760749166666664</c:v>
                </c:pt>
                <c:pt idx="44">
                  <c:v>3.1760749166666664</c:v>
                </c:pt>
                <c:pt idx="45">
                  <c:v>3.1760749166666664</c:v>
                </c:pt>
                <c:pt idx="46">
                  <c:v>3.1760749166666664</c:v>
                </c:pt>
                <c:pt idx="49">
                  <c:v>3.2846110000000004</c:v>
                </c:pt>
                <c:pt idx="50">
                  <c:v>3.2846110000000004</c:v>
                </c:pt>
                <c:pt idx="51">
                  <c:v>3.2846110000000004</c:v>
                </c:pt>
                <c:pt idx="52">
                  <c:v>3.2846110000000004</c:v>
                </c:pt>
                <c:pt idx="53">
                  <c:v>3.2846110000000004</c:v>
                </c:pt>
                <c:pt idx="54">
                  <c:v>3.2846110000000004</c:v>
                </c:pt>
                <c:pt idx="55">
                  <c:v>3.2846110000000004</c:v>
                </c:pt>
                <c:pt idx="56">
                  <c:v>3.2846110000000004</c:v>
                </c:pt>
                <c:pt idx="57">
                  <c:v>3.2846110000000004</c:v>
                </c:pt>
                <c:pt idx="58">
                  <c:v>3.2846110000000004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1.5747380952380952</c:v>
                </c:pt>
                <c:pt idx="39">
                  <c:v>1.6959523809523811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1.6562301587301587</c:v>
                </c:pt>
                <c:pt idx="38">
                  <c:v>1.6562301587301587</c:v>
                </c:pt>
                <c:pt idx="39">
                  <c:v>1.6562301587301587</c:v>
                </c:pt>
                <c:pt idx="40">
                  <c:v>1.6562301587301587</c:v>
                </c:pt>
                <c:pt idx="41">
                  <c:v>1.6562301587301587</c:v>
                </c:pt>
                <c:pt idx="42">
                  <c:v>1.6562301587301587</c:v>
                </c:pt>
                <c:pt idx="43">
                  <c:v>1.6562301587301587</c:v>
                </c:pt>
                <c:pt idx="44">
                  <c:v>1.6562301587301587</c:v>
                </c:pt>
                <c:pt idx="45">
                  <c:v>1.6562301587301587</c:v>
                </c:pt>
                <c:pt idx="46">
                  <c:v>1.6562301587301587</c:v>
                </c:pt>
                <c:pt idx="49">
                  <c:v>1.5952380952380951</c:v>
                </c:pt>
                <c:pt idx="50">
                  <c:v>1.5952380952380951</c:v>
                </c:pt>
                <c:pt idx="51">
                  <c:v>1.5952380952380951</c:v>
                </c:pt>
                <c:pt idx="52">
                  <c:v>1.5952380952380951</c:v>
                </c:pt>
                <c:pt idx="53">
                  <c:v>1.5952380952380951</c:v>
                </c:pt>
                <c:pt idx="54">
                  <c:v>1.5952380952380951</c:v>
                </c:pt>
                <c:pt idx="55">
                  <c:v>1.5952380952380951</c:v>
                </c:pt>
                <c:pt idx="56">
                  <c:v>1.5952380952380951</c:v>
                </c:pt>
                <c:pt idx="57">
                  <c:v>1.5952380952380951</c:v>
                </c:pt>
                <c:pt idx="58">
                  <c:v>1.5952380952380951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1.6959523809523811</c:v>
                </c:pt>
                <c:pt idx="40">
                  <c:v>1.7380952380952381</c:v>
                </c:pt>
                <c:pt idx="41">
                  <c:v>1.7380952380952381</c:v>
                </c:pt>
                <c:pt idx="42">
                  <c:v>1.7380952380952381</c:v>
                </c:pt>
                <c:pt idx="43">
                  <c:v>1.7380952380952381</c:v>
                </c:pt>
                <c:pt idx="44">
                  <c:v>1.7142857142857142</c:v>
                </c:pt>
                <c:pt idx="45">
                  <c:v>1.6904761904761905</c:v>
                </c:pt>
                <c:pt idx="46">
                  <c:v>1.6666666666666667</c:v>
                </c:pt>
                <c:pt idx="47">
                  <c:v>1.6428571428571428</c:v>
                </c:pt>
                <c:pt idx="48">
                  <c:v>1.5952380952380953</c:v>
                </c:pt>
                <c:pt idx="49">
                  <c:v>1.5952380952380953</c:v>
                </c:pt>
                <c:pt idx="50">
                  <c:v>1.5952380952380953</c:v>
                </c:pt>
                <c:pt idx="51">
                  <c:v>1.5952380952380953</c:v>
                </c:pt>
                <c:pt idx="52">
                  <c:v>1.5952380952380953</c:v>
                </c:pt>
                <c:pt idx="53">
                  <c:v>1.5952380952380953</c:v>
                </c:pt>
                <c:pt idx="54">
                  <c:v>1.5952380952380953</c:v>
                </c:pt>
                <c:pt idx="55">
                  <c:v>1.5952380952380953</c:v>
                </c:pt>
                <c:pt idx="56">
                  <c:v>1.5952380952380953</c:v>
                </c:pt>
                <c:pt idx="57">
                  <c:v>1.5952380952380953</c:v>
                </c:pt>
                <c:pt idx="58">
                  <c:v>1.5952380952380953</c:v>
                </c:pt>
                <c:pt idx="59">
                  <c:v>1.5952380952380953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3.1210000000000004</c:v>
                </c:pt>
                <c:pt idx="40">
                  <c:v>3.1587349999999996</c:v>
                </c:pt>
                <c:pt idx="41">
                  <c:v>3.1976209999999998</c:v>
                </c:pt>
                <c:pt idx="42">
                  <c:v>3.2354000000000003</c:v>
                </c:pt>
                <c:pt idx="43">
                  <c:v>3.2502359999999997</c:v>
                </c:pt>
                <c:pt idx="44">
                  <c:v>3.2603460000000002</c:v>
                </c:pt>
                <c:pt idx="45">
                  <c:v>3.2751359999999998</c:v>
                </c:pt>
                <c:pt idx="46">
                  <c:v>3.2779520000000004</c:v>
                </c:pt>
                <c:pt idx="47">
                  <c:v>3.2839729999999996</c:v>
                </c:pt>
                <c:pt idx="48">
                  <c:v>3.2346069999999996</c:v>
                </c:pt>
                <c:pt idx="49">
                  <c:v>3.2169720000000002</c:v>
                </c:pt>
                <c:pt idx="50">
                  <c:v>3.267423</c:v>
                </c:pt>
                <c:pt idx="51">
                  <c:v>3.2860260000000001</c:v>
                </c:pt>
                <c:pt idx="52">
                  <c:v>3.2964499999999997</c:v>
                </c:pt>
                <c:pt idx="53">
                  <c:v>3.2969789999999999</c:v>
                </c:pt>
                <c:pt idx="54">
                  <c:v>3.290492</c:v>
                </c:pt>
                <c:pt idx="55">
                  <c:v>3.2920199999999999</c:v>
                </c:pt>
                <c:pt idx="56">
                  <c:v>3.2956029999999998</c:v>
                </c:pt>
                <c:pt idx="57">
                  <c:v>3.3012259999999998</c:v>
                </c:pt>
                <c:pt idx="58">
                  <c:v>3.3100940000000003</c:v>
                </c:pt>
                <c:pt idx="59">
                  <c:v>3.3274400000000002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360448"/>
        <c:axId val="500361008"/>
      </c:lineChart>
      <c:catAx>
        <c:axId val="500360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036100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0361008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0360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25"/>
          <c:y val="0.22819335083114611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463963346045169"/>
          <c:h val="0.5964626296712910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4.7130000000000001</c:v>
                </c:pt>
                <c:pt idx="1">
                  <c:v>5.9989999999999997</c:v>
                </c:pt>
                <c:pt idx="2">
                  <c:v>4.9029999999999996</c:v>
                </c:pt>
                <c:pt idx="3">
                  <c:v>4.6580000000000004</c:v>
                </c:pt>
                <c:pt idx="4">
                  <c:v>4.5810000000000004</c:v>
                </c:pt>
                <c:pt idx="5">
                  <c:v>4.5880000000000001</c:v>
                </c:pt>
                <c:pt idx="6">
                  <c:v>4.0490000000000004</c:v>
                </c:pt>
                <c:pt idx="7">
                  <c:v>3.9119999999999999</c:v>
                </c:pt>
                <c:pt idx="8">
                  <c:v>3.9239999999999999</c:v>
                </c:pt>
                <c:pt idx="9">
                  <c:v>3.7810000000000001</c:v>
                </c:pt>
                <c:pt idx="10">
                  <c:v>4.1219999999999999</c:v>
                </c:pt>
                <c:pt idx="11">
                  <c:v>3.4820000000000002</c:v>
                </c:pt>
                <c:pt idx="12">
                  <c:v>2.9940000000000002</c:v>
                </c:pt>
                <c:pt idx="13">
                  <c:v>2.8730000000000002</c:v>
                </c:pt>
                <c:pt idx="14">
                  <c:v>2.831</c:v>
                </c:pt>
                <c:pt idx="15">
                  <c:v>2.61</c:v>
                </c:pt>
                <c:pt idx="16">
                  <c:v>2.8490000000000002</c:v>
                </c:pt>
                <c:pt idx="17">
                  <c:v>2.7839999999999998</c:v>
                </c:pt>
                <c:pt idx="18">
                  <c:v>2.839</c:v>
                </c:pt>
                <c:pt idx="19">
                  <c:v>2.774</c:v>
                </c:pt>
                <c:pt idx="20">
                  <c:v>2.66</c:v>
                </c:pt>
                <c:pt idx="21">
                  <c:v>2.3410000000000002</c:v>
                </c:pt>
                <c:pt idx="22">
                  <c:v>2.093</c:v>
                </c:pt>
                <c:pt idx="23">
                  <c:v>1.929</c:v>
                </c:pt>
                <c:pt idx="24">
                  <c:v>2.2829999999999999</c:v>
                </c:pt>
                <c:pt idx="25">
                  <c:v>1.9890000000000001</c:v>
                </c:pt>
                <c:pt idx="26">
                  <c:v>1.7290000000000001</c:v>
                </c:pt>
                <c:pt idx="27">
                  <c:v>1.917</c:v>
                </c:pt>
                <c:pt idx="28">
                  <c:v>1.9219999999999999</c:v>
                </c:pt>
                <c:pt idx="29">
                  <c:v>2.5870000000000002</c:v>
                </c:pt>
                <c:pt idx="30">
                  <c:v>2.8220000000000001</c:v>
                </c:pt>
                <c:pt idx="31">
                  <c:v>2.8220000000000001</c:v>
                </c:pt>
                <c:pt idx="32">
                  <c:v>2.992</c:v>
                </c:pt>
                <c:pt idx="33">
                  <c:v>2.9769999999999999</c:v>
                </c:pt>
                <c:pt idx="34">
                  <c:v>2.548</c:v>
                </c:pt>
                <c:pt idx="35">
                  <c:v>3.5910000000000002</c:v>
                </c:pt>
                <c:pt idx="36">
                  <c:v>3.3039999999999998</c:v>
                </c:pt>
                <c:pt idx="37">
                  <c:v>2.8519999999999999</c:v>
                </c:pt>
                <c:pt idx="38">
                  <c:v>2.88</c:v>
                </c:pt>
                <c:pt idx="39">
                  <c:v>3.1030000000000002</c:v>
                </c:pt>
                <c:pt idx="40">
                  <c:v>3.15</c:v>
                </c:pt>
                <c:pt idx="41">
                  <c:v>2.9750000000000001</c:v>
                </c:pt>
                <c:pt idx="42">
                  <c:v>2.984</c:v>
                </c:pt>
                <c:pt idx="43">
                  <c:v>2.9</c:v>
                </c:pt>
                <c:pt idx="44">
                  <c:v>2.976</c:v>
                </c:pt>
                <c:pt idx="45">
                  <c:v>2.879</c:v>
                </c:pt>
                <c:pt idx="46">
                  <c:v>3.0139999999999998</c:v>
                </c:pt>
                <c:pt idx="47">
                  <c:v>2.8210000000000002</c:v>
                </c:pt>
                <c:pt idx="48">
                  <c:v>3.69</c:v>
                </c:pt>
                <c:pt idx="49">
                  <c:v>2.67</c:v>
                </c:pt>
                <c:pt idx="50">
                  <c:v>2.6930000000000001</c:v>
                </c:pt>
                <c:pt idx="51">
                  <c:v>2.7959999999999998</c:v>
                </c:pt>
                <c:pt idx="52">
                  <c:v>2.8</c:v>
                </c:pt>
                <c:pt idx="53">
                  <c:v>2.9670000000000001</c:v>
                </c:pt>
                <c:pt idx="54">
                  <c:v>2.8330000000000002</c:v>
                </c:pt>
                <c:pt idx="55">
                  <c:v>2.9609999999999999</c:v>
                </c:pt>
                <c:pt idx="56">
                  <c:v>2.9950000000000001</c:v>
                </c:pt>
                <c:pt idx="57">
                  <c:v>3.2759999999999998</c:v>
                </c:pt>
                <c:pt idx="58">
                  <c:v>4.0910000000000002</c:v>
                </c:pt>
                <c:pt idx="59">
                  <c:v>4.0410000000000004</c:v>
                </c:pt>
                <c:pt idx="60">
                  <c:v>3.109</c:v>
                </c:pt>
                <c:pt idx="61">
                  <c:v>2.6909999999999998</c:v>
                </c:pt>
                <c:pt idx="62">
                  <c:v>2.948</c:v>
                </c:pt>
                <c:pt idx="63">
                  <c:v>2.6419999999999999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2.6419999999999999</c:v>
                </c:pt>
                <c:pt idx="64">
                  <c:v>2.5837370000000002</c:v>
                </c:pt>
                <c:pt idx="65">
                  <c:v>2.6305700000000001</c:v>
                </c:pt>
                <c:pt idx="66">
                  <c:v>2.6890939999999999</c:v>
                </c:pt>
                <c:pt idx="67">
                  <c:v>2.6888320000000001</c:v>
                </c:pt>
                <c:pt idx="68">
                  <c:v>2.6792690000000001</c:v>
                </c:pt>
                <c:pt idx="69">
                  <c:v>2.809647</c:v>
                </c:pt>
                <c:pt idx="70">
                  <c:v>2.9602189999999999</c:v>
                </c:pt>
                <c:pt idx="71">
                  <c:v>3.0609220000000001</c:v>
                </c:pt>
                <c:pt idx="72">
                  <c:v>3.1513810000000002</c:v>
                </c:pt>
                <c:pt idx="73">
                  <c:v>3.071847</c:v>
                </c:pt>
                <c:pt idx="74">
                  <c:v>2.8024939999999998</c:v>
                </c:pt>
                <c:pt idx="75">
                  <c:v>2.622976</c:v>
                </c:pt>
                <c:pt idx="76">
                  <c:v>2.5547680000000001</c:v>
                </c:pt>
                <c:pt idx="77">
                  <c:v>2.5560659999999999</c:v>
                </c:pt>
                <c:pt idx="78">
                  <c:v>2.6669320000000001</c:v>
                </c:pt>
                <c:pt idx="79">
                  <c:v>2.6277050000000002</c:v>
                </c:pt>
                <c:pt idx="80">
                  <c:v>2.6182259999999999</c:v>
                </c:pt>
                <c:pt idx="81">
                  <c:v>2.7285330000000001</c:v>
                </c:pt>
                <c:pt idx="82">
                  <c:v>2.8887350000000001</c:v>
                </c:pt>
                <c:pt idx="83">
                  <c:v>3.0588690000000001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2.5914000000000001</c:v>
                </c:pt>
                <c:pt idx="66">
                  <c:v>2.6337999999999999</c:v>
                </c:pt>
                <c:pt idx="67">
                  <c:v>2.6551999999999998</c:v>
                </c:pt>
                <c:pt idx="68">
                  <c:v>2.6496</c:v>
                </c:pt>
                <c:pt idx="69">
                  <c:v>2.681</c:v>
                </c:pt>
                <c:pt idx="70">
                  <c:v>2.7567999999999997</c:v>
                </c:pt>
                <c:pt idx="71">
                  <c:v>2.9104000000000001</c:v>
                </c:pt>
                <c:pt idx="72">
                  <c:v>2.9934000000000003</c:v>
                </c:pt>
                <c:pt idx="73">
                  <c:v>2.9438</c:v>
                </c:pt>
                <c:pt idx="74">
                  <c:v>2.8266</c:v>
                </c:pt>
                <c:pt idx="75">
                  <c:v>2.5653999999999999</c:v>
                </c:pt>
                <c:pt idx="76">
                  <c:v>2.5309999999999997</c:v>
                </c:pt>
                <c:pt idx="77">
                  <c:v>2.5636000000000001</c:v>
                </c:pt>
                <c:pt idx="78">
                  <c:v>2.5990000000000002</c:v>
                </c:pt>
                <c:pt idx="79">
                  <c:v>2.6084000000000001</c:v>
                </c:pt>
                <c:pt idx="80">
                  <c:v>2.5940000000000003</c:v>
                </c:pt>
                <c:pt idx="81">
                  <c:v>2.6168000000000005</c:v>
                </c:pt>
                <c:pt idx="82">
                  <c:v>2.6681999999999997</c:v>
                </c:pt>
                <c:pt idx="83">
                  <c:v>2.8270000000000004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2.3121565847469614</c:v>
                </c:pt>
                <c:pt idx="66">
                  <c:v>2.2223367657612316</c:v>
                </c:pt>
                <c:pt idx="67">
                  <c:v>2.1422795395771872</c:v>
                </c:pt>
                <c:pt idx="68">
                  <c:v>2.062189742919569</c:v>
                </c:pt>
                <c:pt idx="69">
                  <c:v>2.0284782891913546</c:v>
                </c:pt>
                <c:pt idx="70">
                  <c:v>1.9994702879584287</c:v>
                </c:pt>
                <c:pt idx="71">
                  <c:v>2.0132338875327203</c:v>
                </c:pt>
                <c:pt idx="72">
                  <c:v>1.8844502336678577</c:v>
                </c:pt>
                <c:pt idx="73">
                  <c:v>1.7485702092148363</c:v>
                </c:pt>
                <c:pt idx="74">
                  <c:v>1.6150020947352521</c:v>
                </c:pt>
                <c:pt idx="75">
                  <c:v>1.7985754002161949</c:v>
                </c:pt>
                <c:pt idx="76">
                  <c:v>1.8223454954290279</c:v>
                </c:pt>
                <c:pt idx="77">
                  <c:v>1.8448871575763555</c:v>
                </c:pt>
                <c:pt idx="78">
                  <c:v>1.8541509557734592</c:v>
                </c:pt>
                <c:pt idx="79">
                  <c:v>1.8374904208757668</c:v>
                </c:pt>
                <c:pt idx="80">
                  <c:v>1.8029232901063932</c:v>
                </c:pt>
                <c:pt idx="81">
                  <c:v>1.7929437507040382</c:v>
                </c:pt>
                <c:pt idx="82">
                  <c:v>1.7644436738750486</c:v>
                </c:pt>
                <c:pt idx="83">
                  <c:v>1.8169170186282677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2.904368157546267</c:v>
                </c:pt>
                <c:pt idx="66">
                  <c:v>3.1214452043787602</c:v>
                </c:pt>
                <c:pt idx="67">
                  <c:v>3.2909276822909139</c:v>
                </c:pt>
                <c:pt idx="68">
                  <c:v>3.4043327895040418</c:v>
                </c:pt>
                <c:pt idx="69">
                  <c:v>3.5434251568279658</c:v>
                </c:pt>
                <c:pt idx="70">
                  <c:v>3.8009798323934931</c:v>
                </c:pt>
                <c:pt idx="71">
                  <c:v>4.2073741220304859</c:v>
                </c:pt>
                <c:pt idx="72">
                  <c:v>4.7549377531501946</c:v>
                </c:pt>
                <c:pt idx="73">
                  <c:v>4.9560254397169965</c:v>
                </c:pt>
                <c:pt idx="74">
                  <c:v>4.9471561591440221</c:v>
                </c:pt>
                <c:pt idx="75">
                  <c:v>3.6591611111821662</c:v>
                </c:pt>
                <c:pt idx="76">
                  <c:v>3.5152285974684876</c:v>
                </c:pt>
                <c:pt idx="77">
                  <c:v>3.5623018638352679</c:v>
                </c:pt>
                <c:pt idx="78">
                  <c:v>3.6430696103609508</c:v>
                </c:pt>
                <c:pt idx="79">
                  <c:v>3.7027406960615679</c:v>
                </c:pt>
                <c:pt idx="80">
                  <c:v>3.7321809734916251</c:v>
                </c:pt>
                <c:pt idx="81">
                  <c:v>3.8192175506404635</c:v>
                </c:pt>
                <c:pt idx="82">
                  <c:v>4.0348645555597145</c:v>
                </c:pt>
                <c:pt idx="83">
                  <c:v>4.3986208054970684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367168"/>
        <c:axId val="500367728"/>
      </c:lineChart>
      <c:catAx>
        <c:axId val="5003671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036772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500367728"/>
        <c:scaling>
          <c:orientation val="minMax"/>
          <c:max val="9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0367168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361275153105857"/>
          <c:h val="0.72504655668041496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9.5</c:v>
                </c:pt>
                <c:pt idx="1">
                  <c:v>9.08</c:v>
                </c:pt>
                <c:pt idx="2">
                  <c:v>9.2799999999999994</c:v>
                </c:pt>
                <c:pt idx="3">
                  <c:v>10.43</c:v>
                </c:pt>
                <c:pt idx="4">
                  <c:v>12.73</c:v>
                </c:pt>
                <c:pt idx="5">
                  <c:v>15.07</c:v>
                </c:pt>
                <c:pt idx="6">
                  <c:v>16.28</c:v>
                </c:pt>
                <c:pt idx="7">
                  <c:v>16.88</c:v>
                </c:pt>
                <c:pt idx="8">
                  <c:v>16.399999999999999</c:v>
                </c:pt>
                <c:pt idx="9">
                  <c:v>12.6</c:v>
                </c:pt>
                <c:pt idx="10">
                  <c:v>10.02</c:v>
                </c:pt>
                <c:pt idx="11">
                  <c:v>9.27</c:v>
                </c:pt>
                <c:pt idx="12">
                  <c:v>8.2799999999999994</c:v>
                </c:pt>
                <c:pt idx="13">
                  <c:v>8.36</c:v>
                </c:pt>
                <c:pt idx="14">
                  <c:v>9.19</c:v>
                </c:pt>
                <c:pt idx="15">
                  <c:v>9.65</c:v>
                </c:pt>
                <c:pt idx="16">
                  <c:v>11.62</c:v>
                </c:pt>
                <c:pt idx="17">
                  <c:v>14.43</c:v>
                </c:pt>
                <c:pt idx="18">
                  <c:v>16.559999999999999</c:v>
                </c:pt>
                <c:pt idx="19">
                  <c:v>17.600000000000001</c:v>
                </c:pt>
                <c:pt idx="20">
                  <c:v>16.78</c:v>
                </c:pt>
                <c:pt idx="21">
                  <c:v>13.74</c:v>
                </c:pt>
                <c:pt idx="22">
                  <c:v>10.77</c:v>
                </c:pt>
                <c:pt idx="23">
                  <c:v>9.06</c:v>
                </c:pt>
                <c:pt idx="24">
                  <c:v>9.32</c:v>
                </c:pt>
                <c:pt idx="25">
                  <c:v>10.01</c:v>
                </c:pt>
                <c:pt idx="26">
                  <c:v>9.86</c:v>
                </c:pt>
                <c:pt idx="27">
                  <c:v>11.34</c:v>
                </c:pt>
                <c:pt idx="28">
                  <c:v>13.26</c:v>
                </c:pt>
                <c:pt idx="29">
                  <c:v>16.059999999999999</c:v>
                </c:pt>
                <c:pt idx="30">
                  <c:v>17.86</c:v>
                </c:pt>
                <c:pt idx="31">
                  <c:v>18.22</c:v>
                </c:pt>
                <c:pt idx="32">
                  <c:v>16.920000000000002</c:v>
                </c:pt>
                <c:pt idx="33">
                  <c:v>13.36</c:v>
                </c:pt>
                <c:pt idx="34">
                  <c:v>10.15</c:v>
                </c:pt>
                <c:pt idx="35">
                  <c:v>9.2899999999999991</c:v>
                </c:pt>
                <c:pt idx="36">
                  <c:v>8.91</c:v>
                </c:pt>
                <c:pt idx="37">
                  <c:v>9.64</c:v>
                </c:pt>
                <c:pt idx="38">
                  <c:v>9.7799999999999994</c:v>
                </c:pt>
                <c:pt idx="39">
                  <c:v>10.039999999999999</c:v>
                </c:pt>
                <c:pt idx="40">
                  <c:v>13.64</c:v>
                </c:pt>
                <c:pt idx="41">
                  <c:v>16.510000000000002</c:v>
                </c:pt>
                <c:pt idx="42">
                  <c:v>17.920000000000002</c:v>
                </c:pt>
                <c:pt idx="43">
                  <c:v>18.63</c:v>
                </c:pt>
                <c:pt idx="44">
                  <c:v>17.309999999999999</c:v>
                </c:pt>
                <c:pt idx="45">
                  <c:v>12.26</c:v>
                </c:pt>
                <c:pt idx="46">
                  <c:v>9.43</c:v>
                </c:pt>
                <c:pt idx="47">
                  <c:v>9.6300000000000008</c:v>
                </c:pt>
                <c:pt idx="48">
                  <c:v>9.43</c:v>
                </c:pt>
                <c:pt idx="49">
                  <c:v>9.49</c:v>
                </c:pt>
                <c:pt idx="50">
                  <c:v>9.3555449999999993</c:v>
                </c:pt>
                <c:pt idx="51">
                  <c:v>10.49851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12.295000000000002</c:v>
                </c:pt>
                <c:pt idx="2">
                  <c:v>12.295000000000002</c:v>
                </c:pt>
                <c:pt idx="3">
                  <c:v>12.295000000000002</c:v>
                </c:pt>
                <c:pt idx="4">
                  <c:v>12.295000000000002</c:v>
                </c:pt>
                <c:pt idx="5">
                  <c:v>12.295000000000002</c:v>
                </c:pt>
                <c:pt idx="6">
                  <c:v>12.295000000000002</c:v>
                </c:pt>
                <c:pt idx="7">
                  <c:v>12.295000000000002</c:v>
                </c:pt>
                <c:pt idx="8">
                  <c:v>12.295000000000002</c:v>
                </c:pt>
                <c:pt idx="9">
                  <c:v>12.295000000000002</c:v>
                </c:pt>
                <c:pt idx="10">
                  <c:v>12.295000000000002</c:v>
                </c:pt>
                <c:pt idx="13">
                  <c:v>12.17</c:v>
                </c:pt>
                <c:pt idx="14">
                  <c:v>12.17</c:v>
                </c:pt>
                <c:pt idx="15">
                  <c:v>12.17</c:v>
                </c:pt>
                <c:pt idx="16">
                  <c:v>12.17</c:v>
                </c:pt>
                <c:pt idx="17">
                  <c:v>12.17</c:v>
                </c:pt>
                <c:pt idx="18">
                  <c:v>12.17</c:v>
                </c:pt>
                <c:pt idx="19">
                  <c:v>12.17</c:v>
                </c:pt>
                <c:pt idx="20">
                  <c:v>12.17</c:v>
                </c:pt>
                <c:pt idx="21">
                  <c:v>12.17</c:v>
                </c:pt>
                <c:pt idx="22">
                  <c:v>12.17</c:v>
                </c:pt>
                <c:pt idx="25">
                  <c:v>12.970833333333331</c:v>
                </c:pt>
                <c:pt idx="26">
                  <c:v>12.970833333333331</c:v>
                </c:pt>
                <c:pt idx="27">
                  <c:v>12.970833333333331</c:v>
                </c:pt>
                <c:pt idx="28">
                  <c:v>12.970833333333331</c:v>
                </c:pt>
                <c:pt idx="29">
                  <c:v>12.970833333333331</c:v>
                </c:pt>
                <c:pt idx="30">
                  <c:v>12.970833333333331</c:v>
                </c:pt>
                <c:pt idx="31">
                  <c:v>12.970833333333331</c:v>
                </c:pt>
                <c:pt idx="32">
                  <c:v>12.970833333333331</c:v>
                </c:pt>
                <c:pt idx="33">
                  <c:v>12.970833333333331</c:v>
                </c:pt>
                <c:pt idx="34">
                  <c:v>12.970833333333331</c:v>
                </c:pt>
                <c:pt idx="37">
                  <c:v>12.808333333333332</c:v>
                </c:pt>
                <c:pt idx="38">
                  <c:v>12.808333333333332</c:v>
                </c:pt>
                <c:pt idx="39">
                  <c:v>12.808333333333332</c:v>
                </c:pt>
                <c:pt idx="40">
                  <c:v>12.808333333333332</c:v>
                </c:pt>
                <c:pt idx="41">
                  <c:v>12.808333333333332</c:v>
                </c:pt>
                <c:pt idx="42">
                  <c:v>12.808333333333332</c:v>
                </c:pt>
                <c:pt idx="43">
                  <c:v>12.808333333333332</c:v>
                </c:pt>
                <c:pt idx="44">
                  <c:v>12.808333333333332</c:v>
                </c:pt>
                <c:pt idx="45">
                  <c:v>12.808333333333332</c:v>
                </c:pt>
                <c:pt idx="46">
                  <c:v>12.808333333333332</c:v>
                </c:pt>
                <c:pt idx="49">
                  <c:v>12.41364875</c:v>
                </c:pt>
                <c:pt idx="50">
                  <c:v>12.41364875</c:v>
                </c:pt>
                <c:pt idx="51">
                  <c:v>12.41364875</c:v>
                </c:pt>
                <c:pt idx="52">
                  <c:v>12.41364875</c:v>
                </c:pt>
                <c:pt idx="53">
                  <c:v>12.41364875</c:v>
                </c:pt>
                <c:pt idx="54">
                  <c:v>12.41364875</c:v>
                </c:pt>
                <c:pt idx="55">
                  <c:v>12.41364875</c:v>
                </c:pt>
                <c:pt idx="56">
                  <c:v>12.41364875</c:v>
                </c:pt>
                <c:pt idx="57">
                  <c:v>12.41364875</c:v>
                </c:pt>
                <c:pt idx="58">
                  <c:v>12.41364875</c:v>
                </c:pt>
                <c:pt idx="61">
                  <c:v>12.7310395</c:v>
                </c:pt>
                <c:pt idx="62">
                  <c:v>12.7310395</c:v>
                </c:pt>
                <c:pt idx="63">
                  <c:v>12.7310395</c:v>
                </c:pt>
                <c:pt idx="64">
                  <c:v>12.7310395</c:v>
                </c:pt>
                <c:pt idx="65">
                  <c:v>12.7310395</c:v>
                </c:pt>
                <c:pt idx="66">
                  <c:v>12.7310395</c:v>
                </c:pt>
                <c:pt idx="67">
                  <c:v>12.7310395</c:v>
                </c:pt>
                <c:pt idx="68">
                  <c:v>12.7310395</c:v>
                </c:pt>
                <c:pt idx="69">
                  <c:v>12.7310395</c:v>
                </c:pt>
                <c:pt idx="70">
                  <c:v>12.7310395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3.1077720000000002</c:v>
                </c:pt>
                <c:pt idx="1">
                  <c:v>2.9821740000000001</c:v>
                </c:pt>
                <c:pt idx="2">
                  <c:v>2.9385780000000001</c:v>
                </c:pt>
                <c:pt idx="3">
                  <c:v>2.7091799999999999</c:v>
                </c:pt>
                <c:pt idx="4">
                  <c:v>2.9572620000000001</c:v>
                </c:pt>
                <c:pt idx="5">
                  <c:v>2.8897919999999999</c:v>
                </c:pt>
                <c:pt idx="6">
                  <c:v>2.946882</c:v>
                </c:pt>
                <c:pt idx="7">
                  <c:v>2.8794119999999999</c:v>
                </c:pt>
                <c:pt idx="8">
                  <c:v>2.7610800000000002</c:v>
                </c:pt>
                <c:pt idx="9">
                  <c:v>2.4299580000000001</c:v>
                </c:pt>
                <c:pt idx="10">
                  <c:v>2.1725340000000002</c:v>
                </c:pt>
                <c:pt idx="11">
                  <c:v>2.0023019999999998</c:v>
                </c:pt>
                <c:pt idx="12">
                  <c:v>2.3674710000000001</c:v>
                </c:pt>
                <c:pt idx="13">
                  <c:v>2.0625930000000001</c:v>
                </c:pt>
                <c:pt idx="14">
                  <c:v>1.7929729999999999</c:v>
                </c:pt>
                <c:pt idx="15">
                  <c:v>1.9879290000000001</c:v>
                </c:pt>
                <c:pt idx="16">
                  <c:v>1.9931140000000001</c:v>
                </c:pt>
                <c:pt idx="17">
                  <c:v>2.6827190000000001</c:v>
                </c:pt>
                <c:pt idx="18">
                  <c:v>2.9264139999999998</c:v>
                </c:pt>
                <c:pt idx="19">
                  <c:v>2.9264139999999998</c:v>
                </c:pt>
                <c:pt idx="20">
                  <c:v>3.1027040000000001</c:v>
                </c:pt>
                <c:pt idx="21">
                  <c:v>3.0871490000000001</c:v>
                </c:pt>
                <c:pt idx="22">
                  <c:v>2.6422759999999998</c:v>
                </c:pt>
                <c:pt idx="23">
                  <c:v>3.7238669999999998</c:v>
                </c:pt>
                <c:pt idx="24">
                  <c:v>3.4262480000000002</c:v>
                </c:pt>
                <c:pt idx="25">
                  <c:v>2.9575239999999998</c:v>
                </c:pt>
                <c:pt idx="26">
                  <c:v>2.9865599999999999</c:v>
                </c:pt>
                <c:pt idx="27">
                  <c:v>3.2178110000000002</c:v>
                </c:pt>
                <c:pt idx="28">
                  <c:v>3.2665500000000001</c:v>
                </c:pt>
                <c:pt idx="29">
                  <c:v>3.0850749999999998</c:v>
                </c:pt>
                <c:pt idx="30">
                  <c:v>3.094408</c:v>
                </c:pt>
                <c:pt idx="31">
                  <c:v>3.0072999999999999</c:v>
                </c:pt>
                <c:pt idx="32">
                  <c:v>3.086112</c:v>
                </c:pt>
                <c:pt idx="33">
                  <c:v>2.9855230000000001</c:v>
                </c:pt>
                <c:pt idx="34">
                  <c:v>3.125518</c:v>
                </c:pt>
                <c:pt idx="35">
                  <c:v>2.9253770000000001</c:v>
                </c:pt>
                <c:pt idx="36">
                  <c:v>3.82653</c:v>
                </c:pt>
                <c:pt idx="37">
                  <c:v>2.7687900000000001</c:v>
                </c:pt>
                <c:pt idx="38">
                  <c:v>2.7926410000000002</c:v>
                </c:pt>
                <c:pt idx="39">
                  <c:v>2.8994520000000001</c:v>
                </c:pt>
                <c:pt idx="40">
                  <c:v>2.9036</c:v>
                </c:pt>
                <c:pt idx="41">
                  <c:v>3.0767790000000002</c:v>
                </c:pt>
                <c:pt idx="42">
                  <c:v>2.937821</c:v>
                </c:pt>
                <c:pt idx="43">
                  <c:v>3.070557</c:v>
                </c:pt>
                <c:pt idx="44">
                  <c:v>3.1058150000000002</c:v>
                </c:pt>
                <c:pt idx="45">
                  <c:v>3.3972120000000001</c:v>
                </c:pt>
                <c:pt idx="46">
                  <c:v>4.2423669999999998</c:v>
                </c:pt>
                <c:pt idx="47">
                  <c:v>4.1905169999999998</c:v>
                </c:pt>
                <c:pt idx="48">
                  <c:v>3.2240329999999999</c:v>
                </c:pt>
                <c:pt idx="49">
                  <c:v>2.7905669999999998</c:v>
                </c:pt>
                <c:pt idx="50">
                  <c:v>3.0570759999999999</c:v>
                </c:pt>
                <c:pt idx="51">
                  <c:v>2.739754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2.7314104999999995</c:v>
                </c:pt>
                <c:pt idx="2">
                  <c:v>2.7314104999999995</c:v>
                </c:pt>
                <c:pt idx="3">
                  <c:v>2.7314104999999995</c:v>
                </c:pt>
                <c:pt idx="4">
                  <c:v>2.7314104999999995</c:v>
                </c:pt>
                <c:pt idx="5">
                  <c:v>2.7314104999999995</c:v>
                </c:pt>
                <c:pt idx="6">
                  <c:v>2.7314104999999995</c:v>
                </c:pt>
                <c:pt idx="7">
                  <c:v>2.7314104999999995</c:v>
                </c:pt>
                <c:pt idx="8">
                  <c:v>2.7314104999999995</c:v>
                </c:pt>
                <c:pt idx="9">
                  <c:v>2.7314104999999995</c:v>
                </c:pt>
                <c:pt idx="10">
                  <c:v>2.7314104999999995</c:v>
                </c:pt>
                <c:pt idx="13">
                  <c:v>2.6079685833333328</c:v>
                </c:pt>
                <c:pt idx="14">
                  <c:v>2.6079685833333328</c:v>
                </c:pt>
                <c:pt idx="15">
                  <c:v>2.6079685833333328</c:v>
                </c:pt>
                <c:pt idx="16">
                  <c:v>2.6079685833333328</c:v>
                </c:pt>
                <c:pt idx="17">
                  <c:v>2.6079685833333328</c:v>
                </c:pt>
                <c:pt idx="18">
                  <c:v>2.6079685833333328</c:v>
                </c:pt>
                <c:pt idx="19">
                  <c:v>2.6079685833333328</c:v>
                </c:pt>
                <c:pt idx="20">
                  <c:v>2.6079685833333328</c:v>
                </c:pt>
                <c:pt idx="21">
                  <c:v>2.6079685833333328</c:v>
                </c:pt>
                <c:pt idx="22">
                  <c:v>2.6079685833333328</c:v>
                </c:pt>
                <c:pt idx="25">
                  <c:v>3.0970005</c:v>
                </c:pt>
                <c:pt idx="26">
                  <c:v>3.0970005</c:v>
                </c:pt>
                <c:pt idx="27">
                  <c:v>3.0970005</c:v>
                </c:pt>
                <c:pt idx="28">
                  <c:v>3.0970005</c:v>
                </c:pt>
                <c:pt idx="29">
                  <c:v>3.0970005</c:v>
                </c:pt>
                <c:pt idx="30">
                  <c:v>3.0970005</c:v>
                </c:pt>
                <c:pt idx="31">
                  <c:v>3.0970005</c:v>
                </c:pt>
                <c:pt idx="32">
                  <c:v>3.0970005</c:v>
                </c:pt>
                <c:pt idx="33">
                  <c:v>3.0970005</c:v>
                </c:pt>
                <c:pt idx="34">
                  <c:v>3.0970005</c:v>
                </c:pt>
                <c:pt idx="37">
                  <c:v>3.2676734166666663</c:v>
                </c:pt>
                <c:pt idx="38">
                  <c:v>3.2676734166666663</c:v>
                </c:pt>
                <c:pt idx="39">
                  <c:v>3.2676734166666663</c:v>
                </c:pt>
                <c:pt idx="40">
                  <c:v>3.2676734166666663</c:v>
                </c:pt>
                <c:pt idx="41">
                  <c:v>3.2676734166666663</c:v>
                </c:pt>
                <c:pt idx="42">
                  <c:v>3.2676734166666663</c:v>
                </c:pt>
                <c:pt idx="43">
                  <c:v>3.2676734166666663</c:v>
                </c:pt>
                <c:pt idx="44">
                  <c:v>3.2676734166666663</c:v>
                </c:pt>
                <c:pt idx="45">
                  <c:v>3.2676734166666663</c:v>
                </c:pt>
                <c:pt idx="46">
                  <c:v>3.2676734166666663</c:v>
                </c:pt>
                <c:pt idx="49">
                  <c:v>2.8942920833333332</c:v>
                </c:pt>
                <c:pt idx="50">
                  <c:v>2.8942920833333332</c:v>
                </c:pt>
                <c:pt idx="51">
                  <c:v>2.8942920833333332</c:v>
                </c:pt>
                <c:pt idx="52">
                  <c:v>2.8942920833333332</c:v>
                </c:pt>
                <c:pt idx="53">
                  <c:v>2.8942920833333332</c:v>
                </c:pt>
                <c:pt idx="54">
                  <c:v>2.8942920833333332</c:v>
                </c:pt>
                <c:pt idx="55">
                  <c:v>2.8942920833333332</c:v>
                </c:pt>
                <c:pt idx="56">
                  <c:v>2.8942920833333332</c:v>
                </c:pt>
                <c:pt idx="57">
                  <c:v>2.8942920833333332</c:v>
                </c:pt>
                <c:pt idx="58">
                  <c:v>2.8942920833333332</c:v>
                </c:pt>
                <c:pt idx="61">
                  <c:v>2.8818690833333336</c:v>
                </c:pt>
                <c:pt idx="62">
                  <c:v>2.8818690833333336</c:v>
                </c:pt>
                <c:pt idx="63">
                  <c:v>2.8818690833333336</c:v>
                </c:pt>
                <c:pt idx="64">
                  <c:v>2.8818690833333336</c:v>
                </c:pt>
                <c:pt idx="65">
                  <c:v>2.8818690833333336</c:v>
                </c:pt>
                <c:pt idx="66">
                  <c:v>2.8818690833333336</c:v>
                </c:pt>
                <c:pt idx="67">
                  <c:v>2.8818690833333336</c:v>
                </c:pt>
                <c:pt idx="68">
                  <c:v>2.8818690833333336</c:v>
                </c:pt>
                <c:pt idx="69">
                  <c:v>2.8818690833333336</c:v>
                </c:pt>
                <c:pt idx="70">
                  <c:v>2.8818690833333336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2.739754</c:v>
                </c:pt>
                <c:pt idx="52">
                  <c:v>2.679335</c:v>
                </c:pt>
                <c:pt idx="53">
                  <c:v>2.7279010000000001</c:v>
                </c:pt>
                <c:pt idx="54">
                  <c:v>2.7885909999999998</c:v>
                </c:pt>
                <c:pt idx="55">
                  <c:v>2.788319</c:v>
                </c:pt>
                <c:pt idx="56">
                  <c:v>2.7784019999999998</c:v>
                </c:pt>
                <c:pt idx="57">
                  <c:v>2.9136039999999999</c:v>
                </c:pt>
                <c:pt idx="58">
                  <c:v>3.069747</c:v>
                </c:pt>
                <c:pt idx="59">
                  <c:v>3.1741760000000001</c:v>
                </c:pt>
                <c:pt idx="60">
                  <c:v>3.2679819999999999</c:v>
                </c:pt>
                <c:pt idx="61">
                  <c:v>3.185505</c:v>
                </c:pt>
                <c:pt idx="62">
                  <c:v>2.9061859999999999</c:v>
                </c:pt>
                <c:pt idx="63">
                  <c:v>2.7200259999999998</c:v>
                </c:pt>
                <c:pt idx="64">
                  <c:v>2.6492939999999998</c:v>
                </c:pt>
                <c:pt idx="65">
                  <c:v>2.6506409999999998</c:v>
                </c:pt>
                <c:pt idx="66">
                  <c:v>2.765609</c:v>
                </c:pt>
                <c:pt idx="67">
                  <c:v>2.7249300000000001</c:v>
                </c:pt>
                <c:pt idx="68">
                  <c:v>2.7151010000000002</c:v>
                </c:pt>
                <c:pt idx="69">
                  <c:v>2.8294890000000001</c:v>
                </c:pt>
                <c:pt idx="70">
                  <c:v>2.9956179999999999</c:v>
                </c:pt>
                <c:pt idx="71">
                  <c:v>3.1720480000000002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10.49851</c:v>
                </c:pt>
                <c:pt idx="52">
                  <c:v>12.49231</c:v>
                </c:pt>
                <c:pt idx="53">
                  <c:v>14.805389999999999</c:v>
                </c:pt>
                <c:pt idx="54">
                  <c:v>16.238669999999999</c:v>
                </c:pt>
                <c:pt idx="55">
                  <c:v>17.062570000000001</c:v>
                </c:pt>
                <c:pt idx="56">
                  <c:v>16.08399</c:v>
                </c:pt>
                <c:pt idx="57">
                  <c:v>13.04509</c:v>
                </c:pt>
                <c:pt idx="58">
                  <c:v>10.6455</c:v>
                </c:pt>
                <c:pt idx="59">
                  <c:v>9.8162099999999999</c:v>
                </c:pt>
                <c:pt idx="60">
                  <c:v>9.6769169999999995</c:v>
                </c:pt>
                <c:pt idx="61">
                  <c:v>9.8390120000000003</c:v>
                </c:pt>
                <c:pt idx="62">
                  <c:v>10.119339999999999</c:v>
                </c:pt>
                <c:pt idx="63">
                  <c:v>10.93352</c:v>
                </c:pt>
                <c:pt idx="64">
                  <c:v>12.91093</c:v>
                </c:pt>
                <c:pt idx="65">
                  <c:v>15.20889</c:v>
                </c:pt>
                <c:pt idx="66">
                  <c:v>16.58886</c:v>
                </c:pt>
                <c:pt idx="67">
                  <c:v>17.353639999999999</c:v>
                </c:pt>
                <c:pt idx="68">
                  <c:v>16.325839999999999</c:v>
                </c:pt>
                <c:pt idx="69">
                  <c:v>13.19365</c:v>
                </c:pt>
                <c:pt idx="70">
                  <c:v>10.726089999999999</c:v>
                </c:pt>
                <c:pt idx="71">
                  <c:v>9.8957850000000001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1376464"/>
        <c:axId val="501377024"/>
      </c:lineChart>
      <c:catAx>
        <c:axId val="501376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137702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137702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1376464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21759259259259259"/>
          <c:y val="0.55675728033995753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92.687296721999999</c:v>
                </c:pt>
                <c:pt idx="1">
                  <c:v>93.348933076999998</c:v>
                </c:pt>
                <c:pt idx="2">
                  <c:v>94.650941500000002</c:v>
                </c:pt>
                <c:pt idx="3">
                  <c:v>96.230709946000005</c:v>
                </c:pt>
                <c:pt idx="4">
                  <c:v>95.784240462</c:v>
                </c:pt>
                <c:pt idx="5">
                  <c:v>96.854013815000002</c:v>
                </c:pt>
                <c:pt idx="6">
                  <c:v>97.772736378999994</c:v>
                </c:pt>
                <c:pt idx="7">
                  <c:v>97.936240593999997</c:v>
                </c:pt>
                <c:pt idx="8">
                  <c:v>97.328750075000002</c:v>
                </c:pt>
                <c:pt idx="9">
                  <c:v>96.675765170999995</c:v>
                </c:pt>
                <c:pt idx="10">
                  <c:v>97.274111594000004</c:v>
                </c:pt>
                <c:pt idx="11">
                  <c:v>98.641013844</c:v>
                </c:pt>
                <c:pt idx="12">
                  <c:v>97.220344331000007</c:v>
                </c:pt>
                <c:pt idx="13">
                  <c:v>97.538056365000003</c:v>
                </c:pt>
                <c:pt idx="14">
                  <c:v>98.597955529999993</c:v>
                </c:pt>
                <c:pt idx="15">
                  <c:v>99.139170802999999</c:v>
                </c:pt>
                <c:pt idx="16">
                  <c:v>99.272536404999997</c:v>
                </c:pt>
                <c:pt idx="17">
                  <c:v>99.788424247999998</c:v>
                </c:pt>
                <c:pt idx="18">
                  <c:v>101.42078605</c:v>
                </c:pt>
                <c:pt idx="19">
                  <c:v>102.17403498</c:v>
                </c:pt>
                <c:pt idx="20">
                  <c:v>100.04542308000001</c:v>
                </c:pt>
                <c:pt idx="21">
                  <c:v>100.24152778</c:v>
                </c:pt>
                <c:pt idx="22">
                  <c:v>101.83892563000001</c:v>
                </c:pt>
                <c:pt idx="23">
                  <c:v>102.29572906999999</c:v>
                </c:pt>
                <c:pt idx="24">
                  <c:v>101.81417535</c:v>
                </c:pt>
                <c:pt idx="25">
                  <c:v>103.16473528</c:v>
                </c:pt>
                <c:pt idx="26">
                  <c:v>103.62228662</c:v>
                </c:pt>
                <c:pt idx="27">
                  <c:v>103.50667555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92.928463765000004</c:v>
                </c:pt>
                <c:pt idx="1">
                  <c:v>93.275012700999994</c:v>
                </c:pt>
                <c:pt idx="2">
                  <c:v>94.370443597999994</c:v>
                </c:pt>
                <c:pt idx="3">
                  <c:v>94.895366659999993</c:v>
                </c:pt>
                <c:pt idx="4">
                  <c:v>94.527261953999997</c:v>
                </c:pt>
                <c:pt idx="5">
                  <c:v>95.360734366000003</c:v>
                </c:pt>
                <c:pt idx="6">
                  <c:v>97.044538324000001</c:v>
                </c:pt>
                <c:pt idx="7">
                  <c:v>96.475884782999998</c:v>
                </c:pt>
                <c:pt idx="8">
                  <c:v>96.098757702</c:v>
                </c:pt>
                <c:pt idx="9">
                  <c:v>96.548356939000001</c:v>
                </c:pt>
                <c:pt idx="10">
                  <c:v>97.504883008999997</c:v>
                </c:pt>
                <c:pt idx="11">
                  <c:v>97.571239695000003</c:v>
                </c:pt>
                <c:pt idx="12">
                  <c:v>96.863376884999994</c:v>
                </c:pt>
                <c:pt idx="13">
                  <c:v>98.543534394000005</c:v>
                </c:pt>
                <c:pt idx="14">
                  <c:v>99.030117406000002</c:v>
                </c:pt>
                <c:pt idx="15">
                  <c:v>99.366730308000001</c:v>
                </c:pt>
                <c:pt idx="16">
                  <c:v>99.221111633999996</c:v>
                </c:pt>
                <c:pt idx="17">
                  <c:v>99.647826538999993</c:v>
                </c:pt>
                <c:pt idx="18">
                  <c:v>100.58250499</c:v>
                </c:pt>
                <c:pt idx="19">
                  <c:v>100.46227774</c:v>
                </c:pt>
                <c:pt idx="20">
                  <c:v>100.4468796</c:v>
                </c:pt>
                <c:pt idx="21">
                  <c:v>100.75945804</c:v>
                </c:pt>
                <c:pt idx="22">
                  <c:v>102.05077815</c:v>
                </c:pt>
                <c:pt idx="23">
                  <c:v>102.16884944</c:v>
                </c:pt>
                <c:pt idx="24">
                  <c:v>101.85194626000001</c:v>
                </c:pt>
                <c:pt idx="25">
                  <c:v>102.41150862000001</c:v>
                </c:pt>
                <c:pt idx="26">
                  <c:v>103.60927008</c:v>
                </c:pt>
                <c:pt idx="27">
                  <c:v>103.65518054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1504"/>
        <c:axId val="501382064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86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1381504"/>
        <c:axId val="501382064"/>
      </c:scatterChart>
      <c:catAx>
        <c:axId val="501381504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501382064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501382064"/>
        <c:scaling>
          <c:orientation val="minMax"/>
          <c:max val="106"/>
          <c:min val="8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1381504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9.6564324083283998E-2"/>
          <c:w val="0.86757732092358386"/>
          <c:h val="0.5718192966296975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-0.24116704292999999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-0.23077141541000001</c:v>
                </c:pt>
                <c:pt idx="11">
                  <c:v>0</c:v>
                </c:pt>
                <c:pt idx="12">
                  <c:v>0</c:v>
                </c:pt>
                <c:pt idx="13">
                  <c:v>-1.0054780293000001</c:v>
                </c:pt>
                <c:pt idx="14">
                  <c:v>-0.43216187555000002</c:v>
                </c:pt>
                <c:pt idx="15">
                  <c:v>-0.22755950515000001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-0.40145651967000001</c:v>
                </c:pt>
                <c:pt idx="21">
                  <c:v>-0.51793025965999995</c:v>
                </c:pt>
                <c:pt idx="22">
                  <c:v>-0.21185252056000001</c:v>
                </c:pt>
                <c:pt idx="23">
                  <c:v>0</c:v>
                </c:pt>
                <c:pt idx="24">
                  <c:v>-3.7770902297000003E-2</c:v>
                </c:pt>
                <c:pt idx="25">
                  <c:v>0</c:v>
                </c:pt>
                <c:pt idx="26">
                  <c:v>0</c:v>
                </c:pt>
                <c:pt idx="27">
                  <c:v>-0.14850498927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0</c:v>
                </c:pt>
                <c:pt idx="1">
                  <c:v>7.3920376314000003E-2</c:v>
                </c:pt>
                <c:pt idx="2">
                  <c:v>0.28049790184000001</c:v>
                </c:pt>
                <c:pt idx="3">
                  <c:v>1.3353432853</c:v>
                </c:pt>
                <c:pt idx="4">
                  <c:v>1.2569785081</c:v>
                </c:pt>
                <c:pt idx="5">
                  <c:v>1.4932794491000001</c:v>
                </c:pt>
                <c:pt idx="6">
                  <c:v>0.72819805542000005</c:v>
                </c:pt>
                <c:pt idx="7">
                  <c:v>1.4603558104000001</c:v>
                </c:pt>
                <c:pt idx="8">
                  <c:v>1.2299923726999999</c:v>
                </c:pt>
                <c:pt idx="9">
                  <c:v>0.1274082319</c:v>
                </c:pt>
                <c:pt idx="10">
                  <c:v>0</c:v>
                </c:pt>
                <c:pt idx="11">
                  <c:v>1.0697741485000001</c:v>
                </c:pt>
                <c:pt idx="12">
                  <c:v>0.35696744673000003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5.1424771207000002E-2</c:v>
                </c:pt>
                <c:pt idx="17">
                  <c:v>0.14059770898999999</c:v>
                </c:pt>
                <c:pt idx="18">
                  <c:v>0.83828105736000003</c:v>
                </c:pt>
                <c:pt idx="19">
                  <c:v>1.7117572406999999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0.12687963643</c:v>
                </c:pt>
                <c:pt idx="24">
                  <c:v>0</c:v>
                </c:pt>
                <c:pt idx="25">
                  <c:v>0.75322665601000005</c:v>
                </c:pt>
                <c:pt idx="26">
                  <c:v>1.3016539313E-2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1385984"/>
        <c:axId val="501386544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1385984"/>
        <c:axId val="501386544"/>
      </c:scatterChart>
      <c:catAx>
        <c:axId val="5013859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501386544"/>
        <c:crosses val="autoZero"/>
        <c:auto val="1"/>
        <c:lblAlgn val="ctr"/>
        <c:lblOffset val="100"/>
        <c:noMultiLvlLbl val="0"/>
      </c:catAx>
      <c:valAx>
        <c:axId val="501386544"/>
        <c:scaling>
          <c:orientation val="minMax"/>
          <c:max val="2"/>
          <c:min val="-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1385984"/>
        <c:crosses val="autoZero"/>
        <c:crossBetween val="between"/>
        <c:maj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59166600830419E-2"/>
          <c:y val="0.13809974691920773"/>
          <c:w val="0.72860157216969956"/>
          <c:h val="0.664470119502107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0.622</c:v>
                </c:pt>
                <c:pt idx="1">
                  <c:v>0.61</c:v>
                </c:pt>
                <c:pt idx="2">
                  <c:v>0.71</c:v>
                </c:pt>
                <c:pt idx="3">
                  <c:v>0.76500000000000001</c:v>
                </c:pt>
                <c:pt idx="4">
                  <c:v>0.52</c:v>
                </c:pt>
                <c:pt idx="5">
                  <c:v>0.45</c:v>
                </c:pt>
                <c:pt idx="6">
                  <c:v>0.29499999999999998</c:v>
                </c:pt>
                <c:pt idx="7">
                  <c:v>0.41</c:v>
                </c:pt>
                <c:pt idx="8">
                  <c:v>0.375</c:v>
                </c:pt>
                <c:pt idx="9">
                  <c:v>0.34</c:v>
                </c:pt>
                <c:pt idx="10">
                  <c:v>0.32</c:v>
                </c:pt>
                <c:pt idx="11">
                  <c:v>0.38</c:v>
                </c:pt>
                <c:pt idx="12">
                  <c:v>0.28499999999999998</c:v>
                </c:pt>
                <c:pt idx="13">
                  <c:v>0.31</c:v>
                </c:pt>
                <c:pt idx="14">
                  <c:v>0.315</c:v>
                </c:pt>
                <c:pt idx="15">
                  <c:v>0.29499999999999998</c:v>
                </c:pt>
                <c:pt idx="16">
                  <c:v>0.31</c:v>
                </c:pt>
                <c:pt idx="17">
                  <c:v>0.55000000000000004</c:v>
                </c:pt>
                <c:pt idx="18">
                  <c:v>0.64500000000000002</c:v>
                </c:pt>
                <c:pt idx="19">
                  <c:v>0.31</c:v>
                </c:pt>
                <c:pt idx="20">
                  <c:v>0.22</c:v>
                </c:pt>
                <c:pt idx="21">
                  <c:v>0.22</c:v>
                </c:pt>
                <c:pt idx="22">
                  <c:v>0.17</c:v>
                </c:pt>
                <c:pt idx="23">
                  <c:v>0.42</c:v>
                </c:pt>
                <c:pt idx="24">
                  <c:v>0.47</c:v>
                </c:pt>
                <c:pt idx="25">
                  <c:v>0.44</c:v>
                </c:pt>
                <c:pt idx="26">
                  <c:v>0.22</c:v>
                </c:pt>
                <c:pt idx="27">
                  <c:v>0.14000000000000001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0.55275446702999997</c:v>
                </c:pt>
                <c:pt idx="1">
                  <c:v>0.51132692235999999</c:v>
                </c:pt>
                <c:pt idx="2">
                  <c:v>0.40491365314</c:v>
                </c:pt>
                <c:pt idx="3">
                  <c:v>0.36951451661000001</c:v>
                </c:pt>
                <c:pt idx="4">
                  <c:v>0.36012937144000001</c:v>
                </c:pt>
                <c:pt idx="5">
                  <c:v>0.28975807773000001</c:v>
                </c:pt>
                <c:pt idx="6">
                  <c:v>0.25340049695</c:v>
                </c:pt>
                <c:pt idx="7">
                  <c:v>0.22705649198</c:v>
                </c:pt>
                <c:pt idx="8">
                  <c:v>0.2</c:v>
                </c:pt>
                <c:pt idx="9">
                  <c:v>0.20499999999999999</c:v>
                </c:pt>
                <c:pt idx="10">
                  <c:v>0.16500000000000001</c:v>
                </c:pt>
                <c:pt idx="11">
                  <c:v>0.14000000000000001</c:v>
                </c:pt>
                <c:pt idx="12">
                  <c:v>0.14000000000000001</c:v>
                </c:pt>
                <c:pt idx="13">
                  <c:v>0.14000000000000001</c:v>
                </c:pt>
                <c:pt idx="14">
                  <c:v>0.17</c:v>
                </c:pt>
                <c:pt idx="15">
                  <c:v>0.17</c:v>
                </c:pt>
                <c:pt idx="16">
                  <c:v>0.35</c:v>
                </c:pt>
                <c:pt idx="17">
                  <c:v>0.42</c:v>
                </c:pt>
                <c:pt idx="18">
                  <c:v>0.37</c:v>
                </c:pt>
                <c:pt idx="19">
                  <c:v>0.3</c:v>
                </c:pt>
                <c:pt idx="20">
                  <c:v>0.2</c:v>
                </c:pt>
                <c:pt idx="21">
                  <c:v>0.24</c:v>
                </c:pt>
                <c:pt idx="22">
                  <c:v>0.23</c:v>
                </c:pt>
                <c:pt idx="23">
                  <c:v>0.22</c:v>
                </c:pt>
                <c:pt idx="24">
                  <c:v>0.28100000000000003</c:v>
                </c:pt>
                <c:pt idx="25">
                  <c:v>0.25900000000000001</c:v>
                </c:pt>
                <c:pt idx="26">
                  <c:v>0.23699999999999999</c:v>
                </c:pt>
                <c:pt idx="27">
                  <c:v>0.23499999999999999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0.13</c:v>
                </c:pt>
                <c:pt idx="1">
                  <c:v>0.16</c:v>
                </c:pt>
                <c:pt idx="2">
                  <c:v>0.223</c:v>
                </c:pt>
                <c:pt idx="3">
                  <c:v>0.26</c:v>
                </c:pt>
                <c:pt idx="4">
                  <c:v>0.16</c:v>
                </c:pt>
                <c:pt idx="5">
                  <c:v>0.13</c:v>
                </c:pt>
                <c:pt idx="6">
                  <c:v>0.1</c:v>
                </c:pt>
                <c:pt idx="7">
                  <c:v>0.1</c:v>
                </c:pt>
                <c:pt idx="8">
                  <c:v>0.05</c:v>
                </c:pt>
                <c:pt idx="9">
                  <c:v>0.18</c:v>
                </c:pt>
                <c:pt idx="10">
                  <c:v>0.22</c:v>
                </c:pt>
                <c:pt idx="11">
                  <c:v>0.17</c:v>
                </c:pt>
                <c:pt idx="12">
                  <c:v>0.23</c:v>
                </c:pt>
                <c:pt idx="13">
                  <c:v>0.28000000000000003</c:v>
                </c:pt>
                <c:pt idx="14">
                  <c:v>0.25</c:v>
                </c:pt>
                <c:pt idx="15">
                  <c:v>0.27</c:v>
                </c:pt>
                <c:pt idx="16">
                  <c:v>0.23</c:v>
                </c:pt>
                <c:pt idx="17">
                  <c:v>0.18</c:v>
                </c:pt>
                <c:pt idx="18">
                  <c:v>0.17</c:v>
                </c:pt>
                <c:pt idx="19">
                  <c:v>0.14000000000000001</c:v>
                </c:pt>
                <c:pt idx="20">
                  <c:v>0.14000000000000001</c:v>
                </c:pt>
                <c:pt idx="21">
                  <c:v>0.125</c:v>
                </c:pt>
                <c:pt idx="22">
                  <c:v>0.1</c:v>
                </c:pt>
                <c:pt idx="23">
                  <c:v>7.4999999999999997E-2</c:v>
                </c:pt>
                <c:pt idx="24">
                  <c:v>7.4999999999999997E-2</c:v>
                </c:pt>
                <c:pt idx="25">
                  <c:v>7.4999999999999997E-2</c:v>
                </c:pt>
                <c:pt idx="26">
                  <c:v>0.155</c:v>
                </c:pt>
                <c:pt idx="27">
                  <c:v>7.4999999999999997E-2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0.02</c:v>
                </c:pt>
                <c:pt idx="18">
                  <c:v>7.8E-2</c:v>
                </c:pt>
                <c:pt idx="19">
                  <c:v>0.28000000000000003</c:v>
                </c:pt>
                <c:pt idx="20">
                  <c:v>0.4</c:v>
                </c:pt>
                <c:pt idx="21">
                  <c:v>0.4</c:v>
                </c:pt>
                <c:pt idx="22">
                  <c:v>1.1000000000000001</c:v>
                </c:pt>
                <c:pt idx="23">
                  <c:v>1.2</c:v>
                </c:pt>
                <c:pt idx="24">
                  <c:v>1.1499999999999999</c:v>
                </c:pt>
                <c:pt idx="25">
                  <c:v>1.1499999999999999</c:v>
                </c:pt>
                <c:pt idx="26">
                  <c:v>1.2</c:v>
                </c:pt>
                <c:pt idx="27">
                  <c:v>1.5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0.31774193548000002</c:v>
                </c:pt>
                <c:pt idx="25">
                  <c:v>0.44285714286</c:v>
                </c:pt>
                <c:pt idx="26">
                  <c:v>0.25</c:v>
                </c:pt>
                <c:pt idx="27">
                  <c:v>0.25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</c:v>
                </c:pt>
                <c:pt idx="26">
                  <c:v>0.1</c:v>
                </c:pt>
                <c:pt idx="27">
                  <c:v>0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0.192</c:v>
                </c:pt>
                <c:pt idx="3">
                  <c:v>0.42499999999999999</c:v>
                </c:pt>
                <c:pt idx="4">
                  <c:v>0.36499999999999999</c:v>
                </c:pt>
                <c:pt idx="5">
                  <c:v>0.29499999999999998</c:v>
                </c:pt>
                <c:pt idx="6">
                  <c:v>0.22</c:v>
                </c:pt>
                <c:pt idx="7">
                  <c:v>0.13</c:v>
                </c:pt>
                <c:pt idx="8">
                  <c:v>0.17499999999999999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</c:v>
                </c:pt>
                <c:pt idx="13">
                  <c:v>0.17</c:v>
                </c:pt>
                <c:pt idx="14">
                  <c:v>0.249</c:v>
                </c:pt>
                <c:pt idx="15">
                  <c:v>0</c:v>
                </c:pt>
                <c:pt idx="16">
                  <c:v>0</c:v>
                </c:pt>
                <c:pt idx="17">
                  <c:v>0.11700000000000001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0.11899999999999999</c:v>
                </c:pt>
                <c:pt idx="23">
                  <c:v>5.0999999999999997E-2</c:v>
                </c:pt>
                <c:pt idx="24">
                  <c:v>0.04</c:v>
                </c:pt>
                <c:pt idx="25">
                  <c:v>0.04</c:v>
                </c:pt>
                <c:pt idx="26">
                  <c:v>0.04</c:v>
                </c:pt>
                <c:pt idx="27">
                  <c:v>0.23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0.27700000000000002</c:v>
                </c:pt>
                <c:pt idx="8">
                  <c:v>1.6E-2</c:v>
                </c:pt>
                <c:pt idx="9">
                  <c:v>0.27100000000000002</c:v>
                </c:pt>
                <c:pt idx="10">
                  <c:v>0</c:v>
                </c:pt>
                <c:pt idx="11">
                  <c:v>0.03</c:v>
                </c:pt>
                <c:pt idx="12">
                  <c:v>4.9000000000000002E-2</c:v>
                </c:pt>
                <c:pt idx="13">
                  <c:v>4.9000000000000002E-2</c:v>
                </c:pt>
                <c:pt idx="14">
                  <c:v>4.9000000000000002E-2</c:v>
                </c:pt>
                <c:pt idx="15">
                  <c:v>0.13600000000000001</c:v>
                </c:pt>
                <c:pt idx="16">
                  <c:v>0.115</c:v>
                </c:pt>
                <c:pt idx="17">
                  <c:v>6.4000000000000001E-2</c:v>
                </c:pt>
                <c:pt idx="18">
                  <c:v>0</c:v>
                </c:pt>
                <c:pt idx="19">
                  <c:v>1.2E-2</c:v>
                </c:pt>
                <c:pt idx="20">
                  <c:v>0.08</c:v>
                </c:pt>
                <c:pt idx="21">
                  <c:v>0.16</c:v>
                </c:pt>
                <c:pt idx="22">
                  <c:v>0</c:v>
                </c:pt>
                <c:pt idx="23">
                  <c:v>0.13100000000000001</c:v>
                </c:pt>
                <c:pt idx="24">
                  <c:v>0.126</c:v>
                </c:pt>
                <c:pt idx="25">
                  <c:v>0.29199999999999998</c:v>
                </c:pt>
                <c:pt idx="26">
                  <c:v>0.11600000000000001</c:v>
                </c:pt>
                <c:pt idx="27">
                  <c:v>8.8999999999999996E-2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0.30887096774</c:v>
                </c:pt>
                <c:pt idx="1">
                  <c:v>0.20714285714</c:v>
                </c:pt>
                <c:pt idx="2">
                  <c:v>0.185</c:v>
                </c:pt>
                <c:pt idx="3">
                  <c:v>0.19633333332999997</c:v>
                </c:pt>
                <c:pt idx="4">
                  <c:v>0.18500000000000005</c:v>
                </c:pt>
                <c:pt idx="5">
                  <c:v>0.17833333333000001</c:v>
                </c:pt>
                <c:pt idx="6">
                  <c:v>0.19241935483999997</c:v>
                </c:pt>
                <c:pt idx="7">
                  <c:v>0.17699999999999994</c:v>
                </c:pt>
                <c:pt idx="8">
                  <c:v>0.312</c:v>
                </c:pt>
                <c:pt idx="9">
                  <c:v>0.21532258064999998</c:v>
                </c:pt>
                <c:pt idx="10">
                  <c:v>0.22500000000000001</c:v>
                </c:pt>
                <c:pt idx="11">
                  <c:v>0.48798387096999996</c:v>
                </c:pt>
                <c:pt idx="12">
                  <c:v>0.16677419355000001</c:v>
                </c:pt>
                <c:pt idx="13">
                  <c:v>0.20112500000000005</c:v>
                </c:pt>
                <c:pt idx="14">
                  <c:v>0.15550000000000003</c:v>
                </c:pt>
                <c:pt idx="15">
                  <c:v>0.13550000000000001</c:v>
                </c:pt>
                <c:pt idx="16">
                  <c:v>0.1255</c:v>
                </c:pt>
                <c:pt idx="17">
                  <c:v>0.1255</c:v>
                </c:pt>
                <c:pt idx="18">
                  <c:v>0.13548387097</c:v>
                </c:pt>
                <c:pt idx="19">
                  <c:v>0.13094354839</c:v>
                </c:pt>
                <c:pt idx="20">
                  <c:v>0.15400000000000003</c:v>
                </c:pt>
                <c:pt idx="21">
                  <c:v>0.10514516128999998</c:v>
                </c:pt>
                <c:pt idx="22">
                  <c:v>0.14600000000000002</c:v>
                </c:pt>
                <c:pt idx="23">
                  <c:v>0.20174193548000002</c:v>
                </c:pt>
                <c:pt idx="24">
                  <c:v>8.8999999999999996E-2</c:v>
                </c:pt>
                <c:pt idx="25">
                  <c:v>0.25399999999999995</c:v>
                </c:pt>
                <c:pt idx="26">
                  <c:v>7.9999999999999974E-2</c:v>
                </c:pt>
                <c:pt idx="27">
                  <c:v>9.9999999999999978E-2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97394880"/>
        <c:axId val="97395440"/>
      </c:barChart>
      <c:dateAx>
        <c:axId val="97394880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9739544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9739544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9739488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1.1098160880000023</c:v>
                </c:pt>
                <c:pt idx="1">
                  <c:v>1.248711145999998</c:v>
                </c:pt>
                <c:pt idx="2">
                  <c:v>1.2240878240000015</c:v>
                </c:pt>
                <c:pt idx="3">
                  <c:v>1.3065244060000012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0.41544129799999752</c:v>
                </c:pt>
                <c:pt idx="1">
                  <c:v>0.27538949400000234</c:v>
                </c:pt>
                <c:pt idx="2">
                  <c:v>0.15553768699999893</c:v>
                </c:pt>
                <c:pt idx="3">
                  <c:v>0.21644049999999737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7401600"/>
        <c:axId val="97402160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1.5252573859999927</c:v>
                </c:pt>
                <c:pt idx="1">
                  <c:v>1.5241006400000003</c:v>
                </c:pt>
                <c:pt idx="2">
                  <c:v>1.3796255110000004</c:v>
                </c:pt>
                <c:pt idx="3">
                  <c:v>1.5229649099999989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401600"/>
        <c:axId val="97402160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403280"/>
        <c:axId val="97402720"/>
      </c:scatterChart>
      <c:catAx>
        <c:axId val="9740160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7402160"/>
        <c:crosses val="autoZero"/>
        <c:auto val="1"/>
        <c:lblAlgn val="ctr"/>
        <c:lblOffset val="100"/>
        <c:tickLblSkip val="1"/>
        <c:noMultiLvlLbl val="0"/>
      </c:catAx>
      <c:valAx>
        <c:axId val="97402160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7401600"/>
        <c:crosses val="autoZero"/>
        <c:crossBetween val="between"/>
        <c:majorUnit val="0.5"/>
        <c:minorUnit val="0.5"/>
      </c:valAx>
      <c:valAx>
        <c:axId val="97402720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97403280"/>
        <c:crosses val="max"/>
        <c:crossBetween val="midCat"/>
      </c:valAx>
      <c:valAx>
        <c:axId val="974032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7402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94.971651562000005</c:v>
                </c:pt>
                <c:pt idx="1">
                  <c:v>97.135535101000002</c:v>
                </c:pt>
                <c:pt idx="2">
                  <c:v>98.509281883</c:v>
                </c:pt>
                <c:pt idx="3">
                  <c:v>96.420722999999995</c:v>
                </c:pt>
                <c:pt idx="4">
                  <c:v>98.865249918000004</c:v>
                </c:pt>
                <c:pt idx="5">
                  <c:v>100.33390642000001</c:v>
                </c:pt>
                <c:pt idx="6">
                  <c:v>98.504213245000003</c:v>
                </c:pt>
                <c:pt idx="7">
                  <c:v>98.874958570000004</c:v>
                </c:pt>
                <c:pt idx="8">
                  <c:v>99.733882503999993</c:v>
                </c:pt>
                <c:pt idx="9">
                  <c:v>98.276344547999997</c:v>
                </c:pt>
                <c:pt idx="10">
                  <c:v>100.83429302</c:v>
                </c:pt>
                <c:pt idx="11">
                  <c:v>99.036894083999996</c:v>
                </c:pt>
                <c:pt idx="12">
                  <c:v>98.150433777000003</c:v>
                </c:pt>
                <c:pt idx="13">
                  <c:v>99.69557648</c:v>
                </c:pt>
                <c:pt idx="14">
                  <c:v>99.863240598000004</c:v>
                </c:pt>
                <c:pt idx="15">
                  <c:v>98.761925938999994</c:v>
                </c:pt>
                <c:pt idx="16">
                  <c:v>99.228607683000007</c:v>
                </c:pt>
                <c:pt idx="17">
                  <c:v>100.96691996</c:v>
                </c:pt>
                <c:pt idx="18">
                  <c:v>100.85826643999999</c:v>
                </c:pt>
                <c:pt idx="19">
                  <c:v>101.19572549</c:v>
                </c:pt>
                <c:pt idx="20">
                  <c:v>99.663890296000005</c:v>
                </c:pt>
                <c:pt idx="21">
                  <c:v>100.25370721</c:v>
                </c:pt>
                <c:pt idx="22">
                  <c:v>100.6097147</c:v>
                </c:pt>
                <c:pt idx="23">
                  <c:v>100.52816733</c:v>
                </c:pt>
                <c:pt idx="24">
                  <c:v>99.602660970000002</c:v>
                </c:pt>
                <c:pt idx="25">
                  <c:v>101.55916048</c:v>
                </c:pt>
                <c:pt idx="26">
                  <c:v>100.28645745</c:v>
                </c:pt>
                <c:pt idx="27">
                  <c:v>100.07519052000001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100.07519052000001</c:v>
                </c:pt>
                <c:pt idx="28">
                  <c:v>100.34944054</c:v>
                </c:pt>
                <c:pt idx="29">
                  <c:v>101.86741031</c:v>
                </c:pt>
                <c:pt idx="30">
                  <c:v>102.10343213</c:v>
                </c:pt>
                <c:pt idx="31">
                  <c:v>101.84923907</c:v>
                </c:pt>
                <c:pt idx="32">
                  <c:v>102.2046261</c:v>
                </c:pt>
                <c:pt idx="33">
                  <c:v>101.13452614000001</c:v>
                </c:pt>
                <c:pt idx="34">
                  <c:v>101.97660177</c:v>
                </c:pt>
                <c:pt idx="35">
                  <c:v>103.38921886</c:v>
                </c:pt>
                <c:pt idx="36">
                  <c:v>100.2819794</c:v>
                </c:pt>
                <c:pt idx="37">
                  <c:v>103.07598097</c:v>
                </c:pt>
                <c:pt idx="38">
                  <c:v>102.27684838</c:v>
                </c:pt>
                <c:pt idx="39">
                  <c:v>101.9699346</c:v>
                </c:pt>
                <c:pt idx="40">
                  <c:v>101.84962742</c:v>
                </c:pt>
                <c:pt idx="41">
                  <c:v>103.43369321</c:v>
                </c:pt>
                <c:pt idx="42">
                  <c:v>103.67845358</c:v>
                </c:pt>
                <c:pt idx="43">
                  <c:v>103.34600209</c:v>
                </c:pt>
                <c:pt idx="44">
                  <c:v>103.80982406</c:v>
                </c:pt>
                <c:pt idx="45">
                  <c:v>102.59347996</c:v>
                </c:pt>
                <c:pt idx="46">
                  <c:v>103.4802947</c:v>
                </c:pt>
                <c:pt idx="47">
                  <c:v>104.88612547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98.458077821250001</c:v>
                </c:pt>
                <c:pt idx="2">
                  <c:v>98.458077821250001</c:v>
                </c:pt>
                <c:pt idx="3">
                  <c:v>98.458077821250001</c:v>
                </c:pt>
                <c:pt idx="4">
                  <c:v>98.458077821250001</c:v>
                </c:pt>
                <c:pt idx="5">
                  <c:v>98.458077821250001</c:v>
                </c:pt>
                <c:pt idx="6">
                  <c:v>98.458077821250001</c:v>
                </c:pt>
                <c:pt idx="7">
                  <c:v>98.458077821250001</c:v>
                </c:pt>
                <c:pt idx="8">
                  <c:v>98.458077821250001</c:v>
                </c:pt>
                <c:pt idx="9">
                  <c:v>98.458077821250001</c:v>
                </c:pt>
                <c:pt idx="10">
                  <c:v>98.458077821250001</c:v>
                </c:pt>
                <c:pt idx="13">
                  <c:v>99.981347991916664</c:v>
                </c:pt>
                <c:pt idx="14">
                  <c:v>99.981347991916664</c:v>
                </c:pt>
                <c:pt idx="15">
                  <c:v>99.981347991916664</c:v>
                </c:pt>
                <c:pt idx="16">
                  <c:v>99.981347991916664</c:v>
                </c:pt>
                <c:pt idx="17">
                  <c:v>99.981347991916664</c:v>
                </c:pt>
                <c:pt idx="18">
                  <c:v>99.981347991916664</c:v>
                </c:pt>
                <c:pt idx="19">
                  <c:v>99.981347991916664</c:v>
                </c:pt>
                <c:pt idx="20">
                  <c:v>99.981347991916664</c:v>
                </c:pt>
                <c:pt idx="21">
                  <c:v>99.981347991916664</c:v>
                </c:pt>
                <c:pt idx="22">
                  <c:v>99.981347991916664</c:v>
                </c:pt>
                <c:pt idx="25">
                  <c:v>101.36649702833334</c:v>
                </c:pt>
                <c:pt idx="26">
                  <c:v>101.36649702833334</c:v>
                </c:pt>
                <c:pt idx="27">
                  <c:v>101.36649702833334</c:v>
                </c:pt>
                <c:pt idx="28">
                  <c:v>101.36649702833334</c:v>
                </c:pt>
                <c:pt idx="29">
                  <c:v>101.36649702833334</c:v>
                </c:pt>
                <c:pt idx="30">
                  <c:v>101.36649702833334</c:v>
                </c:pt>
                <c:pt idx="31">
                  <c:v>101.36649702833334</c:v>
                </c:pt>
                <c:pt idx="32">
                  <c:v>101.36649702833334</c:v>
                </c:pt>
                <c:pt idx="33">
                  <c:v>101.36649702833334</c:v>
                </c:pt>
                <c:pt idx="34">
                  <c:v>101.36649702833334</c:v>
                </c:pt>
                <c:pt idx="37">
                  <c:v>102.89018698666666</c:v>
                </c:pt>
                <c:pt idx="38">
                  <c:v>102.89018698666666</c:v>
                </c:pt>
                <c:pt idx="39">
                  <c:v>102.89018698666666</c:v>
                </c:pt>
                <c:pt idx="40">
                  <c:v>102.89018698666666</c:v>
                </c:pt>
                <c:pt idx="41">
                  <c:v>102.89018698666666</c:v>
                </c:pt>
                <c:pt idx="42">
                  <c:v>102.89018698666666</c:v>
                </c:pt>
                <c:pt idx="43">
                  <c:v>102.89018698666666</c:v>
                </c:pt>
                <c:pt idx="44">
                  <c:v>102.89018698666666</c:v>
                </c:pt>
                <c:pt idx="45">
                  <c:v>102.89018698666666</c:v>
                </c:pt>
                <c:pt idx="46">
                  <c:v>102.89018698666666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2334224"/>
        <c:axId val="502334784"/>
      </c:lineChart>
      <c:catAx>
        <c:axId val="502334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23347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2334784"/>
        <c:scaling>
          <c:orientation val="minMax"/>
          <c:max val="11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2334224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17411260251772"/>
          <c:y val="0.53080114985626792"/>
          <c:w val="0.53106361348057596"/>
          <c:h val="0.173401449818772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179311733481121"/>
          <c:h val="0.71166166729158853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0.27048184300000244</c:v>
                </c:pt>
                <c:pt idx="1">
                  <c:v>0.49515373999999923</c:v>
                </c:pt>
                <c:pt idx="2">
                  <c:v>0.24326009800000037</c:v>
                </c:pt>
                <c:pt idx="3">
                  <c:v>0.28387105399999868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0.14495945499999507</c:v>
                </c:pt>
                <c:pt idx="1">
                  <c:v>-0.21976424599999689</c:v>
                </c:pt>
                <c:pt idx="2">
                  <c:v>-8.7722411000001443E-2</c:v>
                </c:pt>
                <c:pt idx="3">
                  <c:v>-6.7430554000001308E-2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0.56844699999999904</c:v>
                </c:pt>
                <c:pt idx="1">
                  <c:v>0.50999999999999979</c:v>
                </c:pt>
                <c:pt idx="2">
                  <c:v>0.47000000000000064</c:v>
                </c:pt>
                <c:pt idx="3">
                  <c:v>0.48000000000000043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0.11129041090000058</c:v>
                </c:pt>
                <c:pt idx="1">
                  <c:v>0.21599452049999979</c:v>
                </c:pt>
                <c:pt idx="2">
                  <c:v>0.18793424640000023</c:v>
                </c:pt>
                <c:pt idx="3">
                  <c:v>0.2137808221999995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0.29967869510000078</c:v>
                </c:pt>
                <c:pt idx="1">
                  <c:v>4.9487605499999532E-2</c:v>
                </c:pt>
                <c:pt idx="2">
                  <c:v>0.27310091040000017</c:v>
                </c:pt>
                <c:pt idx="3">
                  <c:v>0.1632824104000008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0.13039998199999658</c:v>
                </c:pt>
                <c:pt idx="1">
                  <c:v>0.47322902000000511</c:v>
                </c:pt>
                <c:pt idx="2">
                  <c:v>0.29305266719999779</c:v>
                </c:pt>
                <c:pt idx="3">
                  <c:v>0.44946117340000313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2342064"/>
        <c:axId val="502342624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2"/>
              <c:layout>
                <c:manualLayout>
                  <c:x val="-3.4363995861407773E-2"/>
                  <c:y val="-6.81449193850768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1.5252573859999927</c:v>
                </c:pt>
                <c:pt idx="1">
                  <c:v>1.5241006400000003</c:v>
                </c:pt>
                <c:pt idx="2">
                  <c:v>1.3796255110000004</c:v>
                </c:pt>
                <c:pt idx="3">
                  <c:v>1.5229649099999989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2342064"/>
        <c:axId val="502342624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343744"/>
        <c:axId val="502343184"/>
      </c:scatterChart>
      <c:catAx>
        <c:axId val="50234206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2342624"/>
        <c:crosses val="autoZero"/>
        <c:auto val="1"/>
        <c:lblAlgn val="ctr"/>
        <c:lblOffset val="100"/>
        <c:noMultiLvlLbl val="0"/>
      </c:catAx>
      <c:valAx>
        <c:axId val="50234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2342064"/>
        <c:crosses val="autoZero"/>
        <c:crossBetween val="between"/>
      </c:valAx>
      <c:valAx>
        <c:axId val="502343184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2343744"/>
        <c:crosses val="max"/>
        <c:crossBetween val="midCat"/>
      </c:valAx>
      <c:valAx>
        <c:axId val="502343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234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-9.3487140999997109E-2</c:v>
                </c:pt>
                <c:pt idx="1">
                  <c:v>-6.7859045000005835E-2</c:v>
                </c:pt>
                <c:pt idx="2">
                  <c:v>-1.8767789999999991</c:v>
                </c:pt>
                <c:pt idx="3">
                  <c:v>-0.54849184599999745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0.95831268610000109</c:v>
                </c:pt>
                <c:pt idx="1">
                  <c:v>2.3971962735999988</c:v>
                </c:pt>
                <c:pt idx="2">
                  <c:v>1.7272413950000036</c:v>
                </c:pt>
                <c:pt idx="3">
                  <c:v>1.7330744358999972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0.11315760150999843</c:v>
                </c:pt>
                <c:pt idx="1">
                  <c:v>0.26500547930000096</c:v>
                </c:pt>
                <c:pt idx="2">
                  <c:v>0.15289642391000058</c:v>
                </c:pt>
                <c:pt idx="3">
                  <c:v>0.26928144543999899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6.1830541570000008E-2</c:v>
                </c:pt>
                <c:pt idx="1">
                  <c:v>7.1424657480001486E-2</c:v>
                </c:pt>
                <c:pt idx="2">
                  <c:v>0.30981949389000007</c:v>
                </c:pt>
                <c:pt idx="3">
                  <c:v>0.24448677211999925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-0.39189633418000369</c:v>
                </c:pt>
                <c:pt idx="1">
                  <c:v>-0.12223674337998602</c:v>
                </c:pt>
                <c:pt idx="2">
                  <c:v>0.12642968719998748</c:v>
                </c:pt>
                <c:pt idx="3">
                  <c:v>0.21797835253999764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3849856"/>
        <c:axId val="503850416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39997083697888E-2"/>
                  <c:y val="-6.41766654168229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939997083697916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310367454068238E-2"/>
                  <c:y val="-0.1475099987501562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6.02084114485689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0.6479173540000005</c:v>
                </c:pt>
                <c:pt idx="1">
                  <c:v>2.5435306220000058</c:v>
                </c:pt>
                <c:pt idx="2">
                  <c:v>0.43960799999999267</c:v>
                </c:pt>
                <c:pt idx="3">
                  <c:v>1.9163291600000036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849856"/>
        <c:axId val="503850416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851536"/>
        <c:axId val="503850976"/>
      </c:scatterChart>
      <c:catAx>
        <c:axId val="503849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3850416"/>
        <c:crosses val="autoZero"/>
        <c:auto val="1"/>
        <c:lblAlgn val="ctr"/>
        <c:lblOffset val="100"/>
        <c:noMultiLvlLbl val="0"/>
      </c:catAx>
      <c:valAx>
        <c:axId val="503850416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3849856"/>
        <c:crosses val="autoZero"/>
        <c:crossBetween val="between"/>
        <c:majorUnit val="1"/>
      </c:valAx>
      <c:valAx>
        <c:axId val="503850976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3851536"/>
        <c:crosses val="max"/>
        <c:crossBetween val="midCat"/>
      </c:valAx>
      <c:valAx>
        <c:axId val="503851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385097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97.341944792000007</c:v>
                </c:pt>
                <c:pt idx="1">
                  <c:v>97.498001148</c:v>
                </c:pt>
                <c:pt idx="2">
                  <c:v>96.847957069000003</c:v>
                </c:pt>
                <c:pt idx="3">
                  <c:v>96.666258342999996</c:v>
                </c:pt>
                <c:pt idx="4">
                  <c:v>97.608086165000003</c:v>
                </c:pt>
                <c:pt idx="5">
                  <c:v>98.337490260999999</c:v>
                </c:pt>
                <c:pt idx="6">
                  <c:v>99.067244779999996</c:v>
                </c:pt>
                <c:pt idx="7">
                  <c:v>98.313910514</c:v>
                </c:pt>
                <c:pt idx="8">
                  <c:v>98.406536489000004</c:v>
                </c:pt>
                <c:pt idx="9">
                  <c:v>98.996101374999995</c:v>
                </c:pt>
                <c:pt idx="10">
                  <c:v>99.577917931000002</c:v>
                </c:pt>
                <c:pt idx="11">
                  <c:v>98.857646235000004</c:v>
                </c:pt>
                <c:pt idx="12">
                  <c:v>99.073418129000004</c:v>
                </c:pt>
                <c:pt idx="13">
                  <c:v>99.337972758000006</c:v>
                </c:pt>
                <c:pt idx="14">
                  <c:v>99.412550878999994</c:v>
                </c:pt>
                <c:pt idx="15">
                  <c:v>99.487454669000002</c:v>
                </c:pt>
                <c:pt idx="16">
                  <c:v>99.510383339000001</c:v>
                </c:pt>
                <c:pt idx="17">
                  <c:v>100.37670276999999</c:v>
                </c:pt>
                <c:pt idx="18">
                  <c:v>101.17244943</c:v>
                </c:pt>
                <c:pt idx="19">
                  <c:v>101.53130883999999</c:v>
                </c:pt>
                <c:pt idx="20">
                  <c:v>101.56319367</c:v>
                </c:pt>
                <c:pt idx="21">
                  <c:v>102.43263816</c:v>
                </c:pt>
                <c:pt idx="22">
                  <c:v>102.34808833</c:v>
                </c:pt>
                <c:pt idx="23">
                  <c:v>101.74699305999999</c:v>
                </c:pt>
                <c:pt idx="24">
                  <c:v>100.09971777</c:v>
                </c:pt>
                <c:pt idx="25">
                  <c:v>99.971336233000002</c:v>
                </c:pt>
                <c:pt idx="26">
                  <c:v>100.05804555</c:v>
                </c:pt>
                <c:pt idx="27">
                  <c:v>100.06782053000001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100.06782053000001</c:v>
                </c:pt>
                <c:pt idx="28">
                  <c:v>99.963638211000003</c:v>
                </c:pt>
                <c:pt idx="29">
                  <c:v>100.70238759</c:v>
                </c:pt>
                <c:pt idx="30">
                  <c:v>101.96703717</c:v>
                </c:pt>
                <c:pt idx="31">
                  <c:v>101.6096507</c:v>
                </c:pt>
                <c:pt idx="32">
                  <c:v>101.94346114</c:v>
                </c:pt>
                <c:pt idx="33">
                  <c:v>102.13174161000001</c:v>
                </c:pt>
                <c:pt idx="34">
                  <c:v>102.55258456999999</c:v>
                </c:pt>
                <c:pt idx="35">
                  <c:v>102.2111467</c:v>
                </c:pt>
                <c:pt idx="36">
                  <c:v>101.70153629000001</c:v>
                </c:pt>
                <c:pt idx="37">
                  <c:v>101.58875768999999</c:v>
                </c:pt>
                <c:pt idx="38">
                  <c:v>102.13768899999999</c:v>
                </c:pt>
                <c:pt idx="39">
                  <c:v>102.82623192</c:v>
                </c:pt>
                <c:pt idx="40">
                  <c:v>103.13118562</c:v>
                </c:pt>
                <c:pt idx="41">
                  <c:v>103.53790662</c:v>
                </c:pt>
                <c:pt idx="42">
                  <c:v>103.62601601</c:v>
                </c:pt>
                <c:pt idx="43">
                  <c:v>103.54909085</c:v>
                </c:pt>
                <c:pt idx="44">
                  <c:v>103.69406856000001</c:v>
                </c:pt>
                <c:pt idx="45">
                  <c:v>103.45187931</c:v>
                </c:pt>
                <c:pt idx="46">
                  <c:v>103.72920051</c:v>
                </c:pt>
                <c:pt idx="47">
                  <c:v>103.34612505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98.1265912585</c:v>
                </c:pt>
                <c:pt idx="2">
                  <c:v>98.1265912585</c:v>
                </c:pt>
                <c:pt idx="3">
                  <c:v>98.1265912585</c:v>
                </c:pt>
                <c:pt idx="4">
                  <c:v>98.1265912585</c:v>
                </c:pt>
                <c:pt idx="5">
                  <c:v>98.1265912585</c:v>
                </c:pt>
                <c:pt idx="6">
                  <c:v>98.1265912585</c:v>
                </c:pt>
                <c:pt idx="7">
                  <c:v>98.1265912585</c:v>
                </c:pt>
                <c:pt idx="8">
                  <c:v>98.1265912585</c:v>
                </c:pt>
                <c:pt idx="9">
                  <c:v>98.1265912585</c:v>
                </c:pt>
                <c:pt idx="10">
                  <c:v>98.1265912585</c:v>
                </c:pt>
                <c:pt idx="13">
                  <c:v>100.66609616949999</c:v>
                </c:pt>
                <c:pt idx="14">
                  <c:v>100.66609616949999</c:v>
                </c:pt>
                <c:pt idx="15">
                  <c:v>100.66609616949999</c:v>
                </c:pt>
                <c:pt idx="16">
                  <c:v>100.66609616949999</c:v>
                </c:pt>
                <c:pt idx="17">
                  <c:v>100.66609616949999</c:v>
                </c:pt>
                <c:pt idx="18">
                  <c:v>100.66609616949999</c:v>
                </c:pt>
                <c:pt idx="19">
                  <c:v>100.66609616949999</c:v>
                </c:pt>
                <c:pt idx="20">
                  <c:v>100.66609616949999</c:v>
                </c:pt>
                <c:pt idx="21">
                  <c:v>100.66609616949999</c:v>
                </c:pt>
                <c:pt idx="22">
                  <c:v>100.66609616949999</c:v>
                </c:pt>
                <c:pt idx="25">
                  <c:v>101.10654731449999</c:v>
                </c:pt>
                <c:pt idx="26">
                  <c:v>101.10654731449999</c:v>
                </c:pt>
                <c:pt idx="27">
                  <c:v>101.10654731449999</c:v>
                </c:pt>
                <c:pt idx="28">
                  <c:v>101.10654731449999</c:v>
                </c:pt>
                <c:pt idx="29">
                  <c:v>101.10654731449999</c:v>
                </c:pt>
                <c:pt idx="30">
                  <c:v>101.10654731449999</c:v>
                </c:pt>
                <c:pt idx="31">
                  <c:v>101.10654731449999</c:v>
                </c:pt>
                <c:pt idx="32">
                  <c:v>101.10654731449999</c:v>
                </c:pt>
                <c:pt idx="33">
                  <c:v>101.10654731449999</c:v>
                </c:pt>
                <c:pt idx="34">
                  <c:v>101.10654731449999</c:v>
                </c:pt>
                <c:pt idx="37">
                  <c:v>103.02664061916666</c:v>
                </c:pt>
                <c:pt idx="38">
                  <c:v>103.02664061916666</c:v>
                </c:pt>
                <c:pt idx="39">
                  <c:v>103.02664061916666</c:v>
                </c:pt>
                <c:pt idx="40">
                  <c:v>103.02664061916666</c:v>
                </c:pt>
                <c:pt idx="41">
                  <c:v>103.02664061916666</c:v>
                </c:pt>
                <c:pt idx="42">
                  <c:v>103.02664061916666</c:v>
                </c:pt>
                <c:pt idx="43">
                  <c:v>103.02664061916666</c:v>
                </c:pt>
                <c:pt idx="44">
                  <c:v>103.02664061916666</c:v>
                </c:pt>
                <c:pt idx="45">
                  <c:v>103.02664061916666</c:v>
                </c:pt>
                <c:pt idx="46">
                  <c:v>103.02664061916666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3855456"/>
        <c:axId val="503856016"/>
      </c:lineChart>
      <c:catAx>
        <c:axId val="503855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8560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3856016"/>
        <c:scaling>
          <c:orientation val="minMax"/>
          <c:max val="140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855456"/>
        <c:crosses val="autoZero"/>
        <c:crossBetween val="midCat"/>
        <c:majorUnit val="10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18037328667251"/>
          <c:y val="0.54660354955630541"/>
          <c:w val="0.54402850685331006"/>
          <c:h val="0.244296025496812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45.825576988999998</c:v>
                </c:pt>
                <c:pt idx="1">
                  <c:v>46.806964421000004</c:v>
                </c:pt>
                <c:pt idx="2">
                  <c:v>47.578252554999999</c:v>
                </c:pt>
                <c:pt idx="3">
                  <c:v>45.823300486999997</c:v>
                </c:pt>
                <c:pt idx="4">
                  <c:v>46.903834854000003</c:v>
                </c:pt>
                <c:pt idx="5">
                  <c:v>47.877427386000001</c:v>
                </c:pt>
                <c:pt idx="6">
                  <c:v>47.427660983000003</c:v>
                </c:pt>
                <c:pt idx="7">
                  <c:v>47.695570797000002</c:v>
                </c:pt>
                <c:pt idx="8">
                  <c:v>47.292469015999998</c:v>
                </c:pt>
                <c:pt idx="9">
                  <c:v>47.086281223999997</c:v>
                </c:pt>
                <c:pt idx="10">
                  <c:v>48.268096825999997</c:v>
                </c:pt>
                <c:pt idx="11">
                  <c:v>48.149497171999997</c:v>
                </c:pt>
                <c:pt idx="12">
                  <c:v>47.032634627999997</c:v>
                </c:pt>
                <c:pt idx="13">
                  <c:v>47.976993954000001</c:v>
                </c:pt>
                <c:pt idx="14">
                  <c:v>47.859002019000002</c:v>
                </c:pt>
                <c:pt idx="15">
                  <c:v>46.534247444000002</c:v>
                </c:pt>
                <c:pt idx="16">
                  <c:v>46.899626468999998</c:v>
                </c:pt>
                <c:pt idx="17">
                  <c:v>47.465531040000002</c:v>
                </c:pt>
                <c:pt idx="18">
                  <c:v>48.070048509999999</c:v>
                </c:pt>
                <c:pt idx="19">
                  <c:v>48.709864940000003</c:v>
                </c:pt>
                <c:pt idx="20">
                  <c:v>46.904924328</c:v>
                </c:pt>
                <c:pt idx="21">
                  <c:v>47.937481407999996</c:v>
                </c:pt>
                <c:pt idx="22">
                  <c:v>47.636719438999997</c:v>
                </c:pt>
                <c:pt idx="23">
                  <c:v>47.040354743999998</c:v>
                </c:pt>
                <c:pt idx="24">
                  <c:v>47.204173730999997</c:v>
                </c:pt>
                <c:pt idx="25">
                  <c:v>48.096962466999997</c:v>
                </c:pt>
                <c:pt idx="26">
                  <c:v>47.187501928000003</c:v>
                </c:pt>
                <c:pt idx="27">
                  <c:v>46.456816402999998</c:v>
                </c:pt>
                <c:pt idx="28">
                  <c:v>46.580857180000002</c:v>
                </c:pt>
                <c:pt idx="29">
                  <c:v>47.572239561000004</c:v>
                </c:pt>
                <c:pt idx="30">
                  <c:v>48.10260109</c:v>
                </c:pt>
                <c:pt idx="31">
                  <c:v>48.304825997000002</c:v>
                </c:pt>
                <c:pt idx="32">
                  <c:v>47.936138520999997</c:v>
                </c:pt>
                <c:pt idx="33">
                  <c:v>47.893653671999999</c:v>
                </c:pt>
                <c:pt idx="34">
                  <c:v>47.917864502999997</c:v>
                </c:pt>
                <c:pt idx="35">
                  <c:v>48.700013163000001</c:v>
                </c:pt>
                <c:pt idx="36">
                  <c:v>47.035577242999999</c:v>
                </c:pt>
                <c:pt idx="37">
                  <c:v>48.312025575</c:v>
                </c:pt>
                <c:pt idx="38">
                  <c:v>47.813026475999997</c:v>
                </c:pt>
                <c:pt idx="39">
                  <c:v>47.037948667999999</c:v>
                </c:pt>
                <c:pt idx="40">
                  <c:v>46.762419397999999</c:v>
                </c:pt>
                <c:pt idx="41">
                  <c:v>47.814904509999998</c:v>
                </c:pt>
                <c:pt idx="42">
                  <c:v>48.362426743999997</c:v>
                </c:pt>
                <c:pt idx="43">
                  <c:v>48.493790764000003</c:v>
                </c:pt>
                <c:pt idx="44">
                  <c:v>48.200255972000001</c:v>
                </c:pt>
                <c:pt idx="45">
                  <c:v>47.998394937999997</c:v>
                </c:pt>
                <c:pt idx="46">
                  <c:v>47.996068837999999</c:v>
                </c:pt>
                <c:pt idx="47">
                  <c:v>48.719642819999997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49.146074573</c:v>
                </c:pt>
                <c:pt idx="1">
                  <c:v>50.328570679999999</c:v>
                </c:pt>
                <c:pt idx="2">
                  <c:v>50.931029328000001</c:v>
                </c:pt>
                <c:pt idx="3">
                  <c:v>50.597422512999998</c:v>
                </c:pt>
                <c:pt idx="4">
                  <c:v>51.961415064000001</c:v>
                </c:pt>
                <c:pt idx="5">
                  <c:v>52.456479029</c:v>
                </c:pt>
                <c:pt idx="6">
                  <c:v>51.076552262</c:v>
                </c:pt>
                <c:pt idx="7">
                  <c:v>51.179387773000002</c:v>
                </c:pt>
                <c:pt idx="8">
                  <c:v>52.441413486999998</c:v>
                </c:pt>
                <c:pt idx="9">
                  <c:v>51.190063324</c:v>
                </c:pt>
                <c:pt idx="10">
                  <c:v>52.566196198</c:v>
                </c:pt>
                <c:pt idx="11">
                  <c:v>50.887396912</c:v>
                </c:pt>
                <c:pt idx="12">
                  <c:v>51.117799149</c:v>
                </c:pt>
                <c:pt idx="13">
                  <c:v>51.718582525999999</c:v>
                </c:pt>
                <c:pt idx="14">
                  <c:v>52.004238579000003</c:v>
                </c:pt>
                <c:pt idx="15">
                  <c:v>52.227678494999999</c:v>
                </c:pt>
                <c:pt idx="16">
                  <c:v>52.328981214000002</c:v>
                </c:pt>
                <c:pt idx="17">
                  <c:v>53.501388919</c:v>
                </c:pt>
                <c:pt idx="18">
                  <c:v>52.788217932999999</c:v>
                </c:pt>
                <c:pt idx="19">
                  <c:v>52.485860553000002</c:v>
                </c:pt>
                <c:pt idx="20">
                  <c:v>52.758965967999998</c:v>
                </c:pt>
                <c:pt idx="21">
                  <c:v>52.316225803000002</c:v>
                </c:pt>
                <c:pt idx="22">
                  <c:v>52.972995265000002</c:v>
                </c:pt>
                <c:pt idx="23">
                  <c:v>53.487812585</c:v>
                </c:pt>
                <c:pt idx="24">
                  <c:v>52.398487238999998</c:v>
                </c:pt>
                <c:pt idx="25">
                  <c:v>53.462198010999998</c:v>
                </c:pt>
                <c:pt idx="26">
                  <c:v>53.098955521999997</c:v>
                </c:pt>
                <c:pt idx="27">
                  <c:v>53.618374117999998</c:v>
                </c:pt>
                <c:pt idx="28">
                  <c:v>53.768583362000001</c:v>
                </c:pt>
                <c:pt idx="29">
                  <c:v>54.295170749999997</c:v>
                </c:pt>
                <c:pt idx="30">
                  <c:v>54.000831034999997</c:v>
                </c:pt>
                <c:pt idx="31">
                  <c:v>53.544413071000001</c:v>
                </c:pt>
                <c:pt idx="32">
                  <c:v>54.268487577000002</c:v>
                </c:pt>
                <c:pt idx="33">
                  <c:v>53.240872469999999</c:v>
                </c:pt>
                <c:pt idx="34">
                  <c:v>54.058737270000002</c:v>
                </c:pt>
                <c:pt idx="35">
                  <c:v>54.689205698999999</c:v>
                </c:pt>
                <c:pt idx="36">
                  <c:v>53.246402152999998</c:v>
                </c:pt>
                <c:pt idx="37">
                  <c:v>54.763955396</c:v>
                </c:pt>
                <c:pt idx="38">
                  <c:v>54.463821905000003</c:v>
                </c:pt>
                <c:pt idx="39">
                  <c:v>54.931985935</c:v>
                </c:pt>
                <c:pt idx="40">
                  <c:v>55.087208023999999</c:v>
                </c:pt>
                <c:pt idx="41">
                  <c:v>55.618788704000004</c:v>
                </c:pt>
                <c:pt idx="42">
                  <c:v>55.316026835000002</c:v>
                </c:pt>
                <c:pt idx="43">
                  <c:v>54.852211330000003</c:v>
                </c:pt>
                <c:pt idx="44">
                  <c:v>55.609568087</c:v>
                </c:pt>
                <c:pt idx="45">
                  <c:v>54.595085023000003</c:v>
                </c:pt>
                <c:pt idx="46">
                  <c:v>55.484225864999999</c:v>
                </c:pt>
                <c:pt idx="47">
                  <c:v>56.166482647999999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860496"/>
        <c:axId val="503861056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28.5</c:v>
                </c:pt>
                <c:pt idx="1">
                  <c:v>28.5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862176"/>
        <c:axId val="503861616"/>
      </c:scatterChart>
      <c:dateAx>
        <c:axId val="5038604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386105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386105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3860496"/>
        <c:crosses val="autoZero"/>
        <c:crossBetween val="midCat"/>
      </c:valAx>
      <c:valAx>
        <c:axId val="503861616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503862176"/>
        <c:crosses val="max"/>
        <c:crossBetween val="midCat"/>
      </c:valAx>
      <c:valAx>
        <c:axId val="503862176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386161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60.081321418999998</c:v>
                </c:pt>
                <c:pt idx="1">
                  <c:v>60.437296285999999</c:v>
                </c:pt>
                <c:pt idx="2">
                  <c:v>60.279165710000001</c:v>
                </c:pt>
                <c:pt idx="3">
                  <c:v>59.886516</c:v>
                </c:pt>
                <c:pt idx="4">
                  <c:v>60.345170387000003</c:v>
                </c:pt>
                <c:pt idx="5">
                  <c:v>60.678579333000002</c:v>
                </c:pt>
                <c:pt idx="6">
                  <c:v>61.172883677000002</c:v>
                </c:pt>
                <c:pt idx="7">
                  <c:v>60.625708289999999</c:v>
                </c:pt>
                <c:pt idx="8">
                  <c:v>60.559493000000003</c:v>
                </c:pt>
                <c:pt idx="9">
                  <c:v>61.413995354999997</c:v>
                </c:pt>
                <c:pt idx="10">
                  <c:v>62.157008333</c:v>
                </c:pt>
                <c:pt idx="11">
                  <c:v>61.512248387</c:v>
                </c:pt>
                <c:pt idx="12">
                  <c:v>61.421946452</c:v>
                </c:pt>
                <c:pt idx="13">
                  <c:v>61.843444714</c:v>
                </c:pt>
                <c:pt idx="14">
                  <c:v>62.167655774000004</c:v>
                </c:pt>
                <c:pt idx="15">
                  <c:v>62.342883999999998</c:v>
                </c:pt>
                <c:pt idx="16">
                  <c:v>62.496293839000003</c:v>
                </c:pt>
                <c:pt idx="17">
                  <c:v>63.311295667000003</c:v>
                </c:pt>
                <c:pt idx="18">
                  <c:v>64.039208161000005</c:v>
                </c:pt>
                <c:pt idx="19">
                  <c:v>64.148538967999997</c:v>
                </c:pt>
                <c:pt idx="20">
                  <c:v>64.017725666999993</c:v>
                </c:pt>
                <c:pt idx="21">
                  <c:v>64.717170160999999</c:v>
                </c:pt>
                <c:pt idx="22">
                  <c:v>64.826620332999994</c:v>
                </c:pt>
                <c:pt idx="23">
                  <c:v>65.061525064999998</c:v>
                </c:pt>
                <c:pt idx="24">
                  <c:v>64.089249773999995</c:v>
                </c:pt>
                <c:pt idx="25">
                  <c:v>63.912877254999998</c:v>
                </c:pt>
                <c:pt idx="26">
                  <c:v>64.578128723000006</c:v>
                </c:pt>
                <c:pt idx="27">
                  <c:v>64.749519664999994</c:v>
                </c:pt>
                <c:pt idx="28">
                  <c:v>65.274640699000003</c:v>
                </c:pt>
                <c:pt idx="29">
                  <c:v>65.878071259999999</c:v>
                </c:pt>
                <c:pt idx="30">
                  <c:v>66.405871582000003</c:v>
                </c:pt>
                <c:pt idx="31">
                  <c:v>65.967488240999998</c:v>
                </c:pt>
                <c:pt idx="32">
                  <c:v>66.410028361000002</c:v>
                </c:pt>
                <c:pt idx="33">
                  <c:v>66.697658532000005</c:v>
                </c:pt>
                <c:pt idx="34">
                  <c:v>67.226622517999999</c:v>
                </c:pt>
                <c:pt idx="35">
                  <c:v>66.993031876000003</c:v>
                </c:pt>
                <c:pt idx="36">
                  <c:v>66.848941719999999</c:v>
                </c:pt>
                <c:pt idx="37">
                  <c:v>66.831174333000007</c:v>
                </c:pt>
                <c:pt idx="38">
                  <c:v>67.346735081000006</c:v>
                </c:pt>
                <c:pt idx="39">
                  <c:v>68.042024134000002</c:v>
                </c:pt>
                <c:pt idx="40">
                  <c:v>68.258673767000005</c:v>
                </c:pt>
                <c:pt idx="41">
                  <c:v>68.571331846000007</c:v>
                </c:pt>
                <c:pt idx="42">
                  <c:v>68.560913769999999</c:v>
                </c:pt>
                <c:pt idx="43">
                  <c:v>68.485922459999998</c:v>
                </c:pt>
                <c:pt idx="44">
                  <c:v>68.742473212999997</c:v>
                </c:pt>
                <c:pt idx="45">
                  <c:v>68.607586650000002</c:v>
                </c:pt>
                <c:pt idx="46">
                  <c:v>69.000893626000007</c:v>
                </c:pt>
                <c:pt idx="47">
                  <c:v>68.558548482000006</c:v>
                </c:pt>
              </c:numCache>
            </c:numRef>
          </c:val>
        </c:ser>
        <c:ser>
          <c:idx val="3"/>
          <c:order val="1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37.260623373000001</c:v>
                </c:pt>
                <c:pt idx="1">
                  <c:v>37.060704862000001</c:v>
                </c:pt>
                <c:pt idx="2">
                  <c:v>36.568791359000002</c:v>
                </c:pt>
                <c:pt idx="3">
                  <c:v>36.779742343000002</c:v>
                </c:pt>
                <c:pt idx="4">
                  <c:v>37.262915778</c:v>
                </c:pt>
                <c:pt idx="5">
                  <c:v>37.658910927999997</c:v>
                </c:pt>
                <c:pt idx="6">
                  <c:v>37.894361103000001</c:v>
                </c:pt>
                <c:pt idx="7">
                  <c:v>37.688202224000001</c:v>
                </c:pt>
                <c:pt idx="8">
                  <c:v>37.847043489000001</c:v>
                </c:pt>
                <c:pt idx="9">
                  <c:v>37.582106021000001</c:v>
                </c:pt>
                <c:pt idx="10">
                  <c:v>37.420909596999998</c:v>
                </c:pt>
                <c:pt idx="11">
                  <c:v>37.345397847999998</c:v>
                </c:pt>
                <c:pt idx="12">
                  <c:v>37.651471678</c:v>
                </c:pt>
                <c:pt idx="13">
                  <c:v>37.494528043000003</c:v>
                </c:pt>
                <c:pt idx="14">
                  <c:v>37.244895104999998</c:v>
                </c:pt>
                <c:pt idx="15">
                  <c:v>37.144570668999997</c:v>
                </c:pt>
                <c:pt idx="16">
                  <c:v>37.014089499999997</c:v>
                </c:pt>
                <c:pt idx="17">
                  <c:v>37.065407100999998</c:v>
                </c:pt>
                <c:pt idx="18">
                  <c:v>37.133241267999999</c:v>
                </c:pt>
                <c:pt idx="19">
                  <c:v>37.382769867999997</c:v>
                </c:pt>
                <c:pt idx="20">
                  <c:v>37.545468</c:v>
                </c:pt>
                <c:pt idx="21">
                  <c:v>37.715468000000001</c:v>
                </c:pt>
                <c:pt idx="22">
                  <c:v>37.521467999999999</c:v>
                </c:pt>
                <c:pt idx="23">
                  <c:v>36.685468</c:v>
                </c:pt>
                <c:pt idx="24">
                  <c:v>36.010468000000003</c:v>
                </c:pt>
                <c:pt idx="25">
                  <c:v>36.058458977999997</c:v>
                </c:pt>
                <c:pt idx="26">
                  <c:v>35.479916828</c:v>
                </c:pt>
                <c:pt idx="27">
                  <c:v>35.318300866999998</c:v>
                </c:pt>
                <c:pt idx="28">
                  <c:v>34.688997512</c:v>
                </c:pt>
                <c:pt idx="29">
                  <c:v>34.824316326999998</c:v>
                </c:pt>
                <c:pt idx="30">
                  <c:v>35.561165586999998</c:v>
                </c:pt>
                <c:pt idx="31">
                  <c:v>35.642162458999998</c:v>
                </c:pt>
                <c:pt idx="32">
                  <c:v>35.533432775000001</c:v>
                </c:pt>
                <c:pt idx="33">
                  <c:v>35.434083080999997</c:v>
                </c:pt>
                <c:pt idx="34">
                  <c:v>35.325962056999998</c:v>
                </c:pt>
                <c:pt idx="35">
                  <c:v>35.218114821999997</c:v>
                </c:pt>
                <c:pt idx="36">
                  <c:v>34.852594574000001</c:v>
                </c:pt>
                <c:pt idx="37">
                  <c:v>34.757583351999997</c:v>
                </c:pt>
                <c:pt idx="38">
                  <c:v>34.790953924</c:v>
                </c:pt>
                <c:pt idx="39">
                  <c:v>34.784207780999999</c:v>
                </c:pt>
                <c:pt idx="40">
                  <c:v>34.872511852999999</c:v>
                </c:pt>
                <c:pt idx="41">
                  <c:v>34.966574772999998</c:v>
                </c:pt>
                <c:pt idx="42">
                  <c:v>35.065102238999998</c:v>
                </c:pt>
                <c:pt idx="43">
                  <c:v>35.063168386000001</c:v>
                </c:pt>
                <c:pt idx="44">
                  <c:v>34.951595345000001</c:v>
                </c:pt>
                <c:pt idx="45">
                  <c:v>34.844292656999997</c:v>
                </c:pt>
                <c:pt idx="46">
                  <c:v>34.728306889000002</c:v>
                </c:pt>
                <c:pt idx="47">
                  <c:v>34.787576563999998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359136"/>
        <c:axId val="503359696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28.5</c:v>
                </c:pt>
                <c:pt idx="1">
                  <c:v>28.5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360816"/>
        <c:axId val="503360256"/>
      </c:scatterChart>
      <c:dateAx>
        <c:axId val="5033591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335969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335969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3359136"/>
        <c:crosses val="autoZero"/>
        <c:crossBetween val="midCat"/>
      </c:valAx>
      <c:valAx>
        <c:axId val="503360256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503360816"/>
        <c:crosses val="max"/>
        <c:crossBetween val="midCat"/>
      </c:valAx>
      <c:valAx>
        <c:axId val="503360816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336025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4363631375347E-2"/>
          <c:y val="0.17899400404861415"/>
          <c:w val="0.91356379233083673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3.7770274081999999</c:v>
                </c:pt>
                <c:pt idx="2">
                  <c:v>3.9780037397000001</c:v>
                </c:pt>
                <c:pt idx="3">
                  <c:v>3.0469274137000002</c:v>
                </c:pt>
                <c:pt idx="4">
                  <c:v>2.1223238769999999</c:v>
                </c:pt>
                <c:pt idx="5">
                  <c:v>2.1556190247</c:v>
                </c:pt>
                <c:pt idx="6">
                  <c:v>2.0735442219000002</c:v>
                </c:pt>
                <c:pt idx="7">
                  <c:v>1.4591209178</c:v>
                </c:pt>
                <c:pt idx="8">
                  <c:v>1.1467601284</c:v>
                </c:pt>
                <c:pt idx="9">
                  <c:v>2.0330684932</c:v>
                </c:pt>
                <c:pt idx="10">
                  <c:v>1.4850010082</c:v>
                </c:pt>
                <c:pt idx="11">
                  <c:v>1.6571506848999999</c:v>
                </c:pt>
                <c:pt idx="12">
                  <c:v>1.8109836066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03365296"/>
        <c:axId val="503365856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2.3277396232800003</c:v>
                </c:pt>
                <c:pt idx="1">
                  <c:v>2.3277396232800003</c:v>
                </c:pt>
                <c:pt idx="2">
                  <c:v>2.3277396232800003</c:v>
                </c:pt>
                <c:pt idx="3">
                  <c:v>2.3277396232800003</c:v>
                </c:pt>
                <c:pt idx="4">
                  <c:v>2.3277396232800003</c:v>
                </c:pt>
                <c:pt idx="5">
                  <c:v>2.3277396232800003</c:v>
                </c:pt>
                <c:pt idx="6">
                  <c:v>2.3277396232800003</c:v>
                </c:pt>
                <c:pt idx="7">
                  <c:v>2.3277396232800003</c:v>
                </c:pt>
                <c:pt idx="8">
                  <c:v>2.3277396232800003</c:v>
                </c:pt>
                <c:pt idx="9">
                  <c:v>2.3277396232800003</c:v>
                </c:pt>
                <c:pt idx="10">
                  <c:v>2.3277396232800003</c:v>
                </c:pt>
                <c:pt idx="11">
                  <c:v>2.3277396232800003</c:v>
                </c:pt>
                <c:pt idx="12">
                  <c:v>2.3277396232800003</c:v>
                </c:pt>
                <c:pt idx="13">
                  <c:v>2.3277396232800003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365296"/>
        <c:axId val="503365856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366416"/>
        <c:axId val="503366976"/>
      </c:scatterChart>
      <c:dateAx>
        <c:axId val="503365296"/>
        <c:scaling>
          <c:orientation val="minMax"/>
          <c:max val="2020"/>
          <c:min val="2009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503365856"/>
        <c:crosses val="autoZero"/>
        <c:auto val="0"/>
        <c:lblOffset val="100"/>
        <c:baseTimeUnit val="days"/>
      </c:dateAx>
      <c:valAx>
        <c:axId val="503365856"/>
        <c:scaling>
          <c:orientation val="minMax"/>
          <c:max val="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503365296"/>
        <c:crosses val="autoZero"/>
        <c:crossBetween val="between"/>
      </c:valAx>
      <c:valAx>
        <c:axId val="503366416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3366976"/>
        <c:crosses val="max"/>
        <c:crossBetween val="midCat"/>
        <c:majorUnit val="1"/>
      </c:valAx>
      <c:valAx>
        <c:axId val="50336697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336641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82416251222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58.672855822000002</c:v>
                </c:pt>
                <c:pt idx="5">
                  <c:v>57.170212972000002</c:v>
                </c:pt>
                <c:pt idx="6">
                  <c:v>58.005913514</c:v>
                </c:pt>
                <c:pt idx="7">
                  <c:v>58.803082961000001</c:v>
                </c:pt>
                <c:pt idx="8">
                  <c:v>58.343067267000002</c:v>
                </c:pt>
                <c:pt idx="9">
                  <c:v>59.016088324999998</c:v>
                </c:pt>
                <c:pt idx="10">
                  <c:v>57.263354524</c:v>
                </c:pt>
                <c:pt idx="11">
                  <c:v>58.839480100999999</c:v>
                </c:pt>
                <c:pt idx="12">
                  <c:v>54.910057258000002</c:v>
                </c:pt>
                <c:pt idx="13">
                  <c:v>56.421352777000003</c:v>
                </c:pt>
                <c:pt idx="14">
                  <c:v>56.991174751999999</c:v>
                </c:pt>
                <c:pt idx="15">
                  <c:v>58.236890977000002</c:v>
                </c:pt>
                <c:pt idx="16">
                  <c:v>58.672855822000002</c:v>
                </c:pt>
                <c:pt idx="17">
                  <c:v>57.170212972000002</c:v>
                </c:pt>
                <c:pt idx="18">
                  <c:v>58.005913514</c:v>
                </c:pt>
                <c:pt idx="19">
                  <c:v>58.803082961000001</c:v>
                </c:pt>
                <c:pt idx="20">
                  <c:v>58.343067267000002</c:v>
                </c:pt>
                <c:pt idx="21">
                  <c:v>59.016088324999998</c:v>
                </c:pt>
                <c:pt idx="22">
                  <c:v>57.263354524</c:v>
                </c:pt>
                <c:pt idx="23">
                  <c:v>58.839480100999999</c:v>
                </c:pt>
                <c:pt idx="24">
                  <c:v>54.910057258000002</c:v>
                </c:pt>
                <c:pt idx="25">
                  <c:v>56.421352777000003</c:v>
                </c:pt>
                <c:pt idx="26">
                  <c:v>56.991174751999999</c:v>
                </c:pt>
                <c:pt idx="27">
                  <c:v>58.236890977000002</c:v>
                </c:pt>
                <c:pt idx="28">
                  <c:v>58.672855822000002</c:v>
                </c:pt>
                <c:pt idx="29">
                  <c:v>57.170212972000002</c:v>
                </c:pt>
                <c:pt idx="30">
                  <c:v>58.005913514</c:v>
                </c:pt>
                <c:pt idx="31">
                  <c:v>58.803082961000001</c:v>
                </c:pt>
                <c:pt idx="32">
                  <c:v>58.343067267000002</c:v>
                </c:pt>
                <c:pt idx="33">
                  <c:v>59.016088324999998</c:v>
                </c:pt>
                <c:pt idx="34">
                  <c:v>57.263354524</c:v>
                </c:pt>
                <c:pt idx="35">
                  <c:v>58.839480100999999</c:v>
                </c:pt>
                <c:pt idx="36">
                  <c:v>54.910057258000002</c:v>
                </c:pt>
                <c:pt idx="37">
                  <c:v>56.421352777000003</c:v>
                </c:pt>
                <c:pt idx="38">
                  <c:v>56.991174751999999</c:v>
                </c:pt>
                <c:pt idx="39">
                  <c:v>58.236890977000002</c:v>
                </c:pt>
                <c:pt idx="40">
                  <c:v>58.672855822000002</c:v>
                </c:pt>
                <c:pt idx="41">
                  <c:v>57.170212972000002</c:v>
                </c:pt>
                <c:pt idx="42">
                  <c:v>58.005913514</c:v>
                </c:pt>
                <c:pt idx="43">
                  <c:v>58.803082961000001</c:v>
                </c:pt>
                <c:pt idx="44">
                  <c:v>58.343067267000002</c:v>
                </c:pt>
                <c:pt idx="45">
                  <c:v>59.016088324999998</c:v>
                </c:pt>
                <c:pt idx="46">
                  <c:v>57.263354524</c:v>
                </c:pt>
                <c:pt idx="47">
                  <c:v>58.839480100999999</c:v>
                </c:pt>
                <c:pt idx="48">
                  <c:v>54.910057258000002</c:v>
                </c:pt>
                <c:pt idx="49">
                  <c:v>56.421352777000003</c:v>
                </c:pt>
                <c:pt idx="50">
                  <c:v>56.991174751999999</c:v>
                </c:pt>
                <c:pt idx="51">
                  <c:v>58.236890977000002</c:v>
                </c:pt>
                <c:pt idx="52">
                  <c:v>58.672855822000002</c:v>
                </c:pt>
                <c:pt idx="53">
                  <c:v>57.170212972000002</c:v>
                </c:pt>
                <c:pt idx="54">
                  <c:v>58.005913514</c:v>
                </c:pt>
                <c:pt idx="55">
                  <c:v>58.803082961000001</c:v>
                </c:pt>
                <c:pt idx="56">
                  <c:v>58.343067267000002</c:v>
                </c:pt>
                <c:pt idx="57">
                  <c:v>59.016088324999998</c:v>
                </c:pt>
                <c:pt idx="58">
                  <c:v>57.263354524</c:v>
                </c:pt>
                <c:pt idx="59">
                  <c:v>58.839480100999999</c:v>
                </c:pt>
                <c:pt idx="60">
                  <c:v>54.910057258000002</c:v>
                </c:pt>
                <c:pt idx="61">
                  <c:v>56.421352777000003</c:v>
                </c:pt>
                <c:pt idx="62">
                  <c:v>56.991174751999999</c:v>
                </c:pt>
                <c:pt idx="63">
                  <c:v>58.236890977000002</c:v>
                </c:pt>
                <c:pt idx="64">
                  <c:v>58.672855822000002</c:v>
                </c:pt>
                <c:pt idx="65">
                  <c:v>57.170212972000002</c:v>
                </c:pt>
                <c:pt idx="66">
                  <c:v>58.005913514</c:v>
                </c:pt>
                <c:pt idx="67">
                  <c:v>58.803082961000001</c:v>
                </c:pt>
                <c:pt idx="68">
                  <c:v>58.343067267000002</c:v>
                </c:pt>
                <c:pt idx="69">
                  <c:v>59.016088324999998</c:v>
                </c:pt>
                <c:pt idx="70">
                  <c:v>57.263354524</c:v>
                </c:pt>
                <c:pt idx="71">
                  <c:v>58.839480100999999</c:v>
                </c:pt>
                <c:pt idx="72">
                  <c:v>54.910057258000002</c:v>
                </c:pt>
                <c:pt idx="73">
                  <c:v>56.421352777000003</c:v>
                </c:pt>
                <c:pt idx="74">
                  <c:v>56.991174751999999</c:v>
                </c:pt>
                <c:pt idx="75">
                  <c:v>58.236890977000002</c:v>
                </c:pt>
                <c:pt idx="76">
                  <c:v>58.672855822000002</c:v>
                </c:pt>
                <c:pt idx="77">
                  <c:v>57.170212972000002</c:v>
                </c:pt>
                <c:pt idx="78">
                  <c:v>58.005913514</c:v>
                </c:pt>
                <c:pt idx="79">
                  <c:v>58.803082961000001</c:v>
                </c:pt>
                <c:pt idx="80">
                  <c:v>58.343067267000002</c:v>
                </c:pt>
                <c:pt idx="81">
                  <c:v>59.016088324999998</c:v>
                </c:pt>
                <c:pt idx="82">
                  <c:v>57.263354524</c:v>
                </c:pt>
                <c:pt idx="83">
                  <c:v>58.839480100999999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10.611267078000004</c:v>
                </c:pt>
                <c:pt idx="1">
                  <c:v>8.0104858679999964</c:v>
                </c:pt>
                <c:pt idx="2">
                  <c:v>9.1135232460000068</c:v>
                </c:pt>
                <c:pt idx="3">
                  <c:v>8.4950571309999958</c:v>
                </c:pt>
                <c:pt idx="4">
                  <c:v>7.0918844050000018</c:v>
                </c:pt>
                <c:pt idx="5">
                  <c:v>8.7080130249999996</c:v>
                </c:pt>
                <c:pt idx="6">
                  <c:v>6.8040147300000058</c:v>
                </c:pt>
                <c:pt idx="7">
                  <c:v>6.9328526420000003</c:v>
                </c:pt>
                <c:pt idx="8">
                  <c:v>7.5708752509999968</c:v>
                </c:pt>
                <c:pt idx="9">
                  <c:v>5.8506383440000036</c:v>
                </c:pt>
                <c:pt idx="10">
                  <c:v>5.9059981560000026</c:v>
                </c:pt>
                <c:pt idx="11">
                  <c:v>6.5352647970000035</c:v>
                </c:pt>
                <c:pt idx="12">
                  <c:v>10.611267078000004</c:v>
                </c:pt>
                <c:pt idx="13">
                  <c:v>8.0104858679999964</c:v>
                </c:pt>
                <c:pt idx="14">
                  <c:v>9.1135232460000068</c:v>
                </c:pt>
                <c:pt idx="15">
                  <c:v>8.4950571309999958</c:v>
                </c:pt>
                <c:pt idx="16">
                  <c:v>7.0918844050000018</c:v>
                </c:pt>
                <c:pt idx="17">
                  <c:v>8.7080130249999996</c:v>
                </c:pt>
                <c:pt idx="18">
                  <c:v>6.8040147300000058</c:v>
                </c:pt>
                <c:pt idx="19">
                  <c:v>6.9328526420000003</c:v>
                </c:pt>
                <c:pt idx="20">
                  <c:v>7.5708752509999968</c:v>
                </c:pt>
                <c:pt idx="21">
                  <c:v>5.8506383440000036</c:v>
                </c:pt>
                <c:pt idx="22">
                  <c:v>5.9059981560000026</c:v>
                </c:pt>
                <c:pt idx="23">
                  <c:v>6.5352647970000035</c:v>
                </c:pt>
                <c:pt idx="24">
                  <c:v>10.611267078000004</c:v>
                </c:pt>
                <c:pt idx="25">
                  <c:v>8.0104858679999964</c:v>
                </c:pt>
                <c:pt idx="26">
                  <c:v>9.1135232460000068</c:v>
                </c:pt>
                <c:pt idx="27">
                  <c:v>8.4950571309999958</c:v>
                </c:pt>
                <c:pt idx="28">
                  <c:v>7.0918844050000018</c:v>
                </c:pt>
                <c:pt idx="29">
                  <c:v>8.7080130249999996</c:v>
                </c:pt>
                <c:pt idx="30">
                  <c:v>6.8040147300000058</c:v>
                </c:pt>
                <c:pt idx="31">
                  <c:v>6.9328526420000003</c:v>
                </c:pt>
                <c:pt idx="32">
                  <c:v>7.5708752509999968</c:v>
                </c:pt>
                <c:pt idx="33">
                  <c:v>5.8506383440000036</c:v>
                </c:pt>
                <c:pt idx="34">
                  <c:v>5.9059981560000026</c:v>
                </c:pt>
                <c:pt idx="35">
                  <c:v>6.5352647970000035</c:v>
                </c:pt>
                <c:pt idx="36">
                  <c:v>10.611267078000004</c:v>
                </c:pt>
                <c:pt idx="37">
                  <c:v>8.0104858679999964</c:v>
                </c:pt>
                <c:pt idx="38">
                  <c:v>9.1135232460000068</c:v>
                </c:pt>
                <c:pt idx="39">
                  <c:v>8.4950571309999958</c:v>
                </c:pt>
                <c:pt idx="40">
                  <c:v>7.0918844050000018</c:v>
                </c:pt>
                <c:pt idx="41">
                  <c:v>8.7080130249999996</c:v>
                </c:pt>
                <c:pt idx="42">
                  <c:v>6.8040147300000058</c:v>
                </c:pt>
                <c:pt idx="43">
                  <c:v>6.9328526420000003</c:v>
                </c:pt>
                <c:pt idx="44">
                  <c:v>7.5708752509999968</c:v>
                </c:pt>
                <c:pt idx="45">
                  <c:v>5.8506383440000036</c:v>
                </c:pt>
                <c:pt idx="46">
                  <c:v>5.9059981560000026</c:v>
                </c:pt>
                <c:pt idx="47">
                  <c:v>6.5352647970000035</c:v>
                </c:pt>
                <c:pt idx="48">
                  <c:v>10.611267078000004</c:v>
                </c:pt>
                <c:pt idx="49">
                  <c:v>8.0104858679999964</c:v>
                </c:pt>
                <c:pt idx="50">
                  <c:v>9.1135232460000068</c:v>
                </c:pt>
                <c:pt idx="51">
                  <c:v>8.4950571309999958</c:v>
                </c:pt>
                <c:pt idx="52">
                  <c:v>7.0918844050000018</c:v>
                </c:pt>
                <c:pt idx="53">
                  <c:v>8.7080130249999996</c:v>
                </c:pt>
                <c:pt idx="54">
                  <c:v>6.8040147300000058</c:v>
                </c:pt>
                <c:pt idx="55">
                  <c:v>6.9328526420000003</c:v>
                </c:pt>
                <c:pt idx="56">
                  <c:v>7.5708752509999968</c:v>
                </c:pt>
                <c:pt idx="57">
                  <c:v>5.8506383440000036</c:v>
                </c:pt>
                <c:pt idx="58">
                  <c:v>5.9059981560000026</c:v>
                </c:pt>
                <c:pt idx="59">
                  <c:v>6.5352647970000035</c:v>
                </c:pt>
                <c:pt idx="60">
                  <c:v>10.611267078000004</c:v>
                </c:pt>
                <c:pt idx="61">
                  <c:v>8.0104858679999964</c:v>
                </c:pt>
                <c:pt idx="62">
                  <c:v>9.1135232460000068</c:v>
                </c:pt>
                <c:pt idx="63">
                  <c:v>8.4950571309999958</c:v>
                </c:pt>
                <c:pt idx="64">
                  <c:v>7.0918844050000018</c:v>
                </c:pt>
                <c:pt idx="65">
                  <c:v>8.7080130249999996</c:v>
                </c:pt>
                <c:pt idx="66">
                  <c:v>6.8040147300000058</c:v>
                </c:pt>
                <c:pt idx="67">
                  <c:v>6.9328526420000003</c:v>
                </c:pt>
                <c:pt idx="68">
                  <c:v>7.5708752509999968</c:v>
                </c:pt>
                <c:pt idx="69">
                  <c:v>5.8506383440000036</c:v>
                </c:pt>
                <c:pt idx="70">
                  <c:v>5.9059981560000026</c:v>
                </c:pt>
                <c:pt idx="71">
                  <c:v>6.5352647970000035</c:v>
                </c:pt>
                <c:pt idx="72">
                  <c:v>10.611267078000004</c:v>
                </c:pt>
                <c:pt idx="73">
                  <c:v>8.0104858679999964</c:v>
                </c:pt>
                <c:pt idx="74">
                  <c:v>9.1135232460000068</c:v>
                </c:pt>
                <c:pt idx="75">
                  <c:v>8.4950571309999958</c:v>
                </c:pt>
                <c:pt idx="76">
                  <c:v>7.0918844050000018</c:v>
                </c:pt>
                <c:pt idx="77">
                  <c:v>8.7080130249999996</c:v>
                </c:pt>
                <c:pt idx="78">
                  <c:v>6.8040147300000058</c:v>
                </c:pt>
                <c:pt idx="79">
                  <c:v>6.9328526420000003</c:v>
                </c:pt>
                <c:pt idx="80">
                  <c:v>7.5708752509999968</c:v>
                </c:pt>
                <c:pt idx="81">
                  <c:v>5.8506383440000036</c:v>
                </c:pt>
                <c:pt idx="82">
                  <c:v>5.9059981560000026</c:v>
                </c:pt>
                <c:pt idx="83">
                  <c:v>6.5352647970000035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373136"/>
        <c:axId val="503373696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58.672855822000002</c:v>
                </c:pt>
                <c:pt idx="5">
                  <c:v>57.170212972000002</c:v>
                </c:pt>
                <c:pt idx="6">
                  <c:v>58.149670939000004</c:v>
                </c:pt>
                <c:pt idx="7">
                  <c:v>58.803082961000001</c:v>
                </c:pt>
                <c:pt idx="8">
                  <c:v>58.343067267000002</c:v>
                </c:pt>
                <c:pt idx="9">
                  <c:v>59.016088324999998</c:v>
                </c:pt>
                <c:pt idx="10">
                  <c:v>57.263354524</c:v>
                </c:pt>
                <c:pt idx="11">
                  <c:v>58.839480100999999</c:v>
                </c:pt>
                <c:pt idx="12">
                  <c:v>56.935404536</c:v>
                </c:pt>
                <c:pt idx="13">
                  <c:v>58.801419068000001</c:v>
                </c:pt>
                <c:pt idx="14">
                  <c:v>60.542615564000002</c:v>
                </c:pt>
                <c:pt idx="15">
                  <c:v>62.795401091000002</c:v>
                </c:pt>
                <c:pt idx="16">
                  <c:v>61.727746670999998</c:v>
                </c:pt>
                <c:pt idx="17">
                  <c:v>60.677446367999998</c:v>
                </c:pt>
                <c:pt idx="18">
                  <c:v>61.148933823999997</c:v>
                </c:pt>
                <c:pt idx="19">
                  <c:v>62.685160662999998</c:v>
                </c:pt>
                <c:pt idx="20">
                  <c:v>63.409026162000004</c:v>
                </c:pt>
                <c:pt idx="21">
                  <c:v>64.258769246</c:v>
                </c:pt>
                <c:pt idx="22">
                  <c:v>62.413316565999999</c:v>
                </c:pt>
                <c:pt idx="23">
                  <c:v>65.374744898000003</c:v>
                </c:pt>
                <c:pt idx="24">
                  <c:v>63.519062712</c:v>
                </c:pt>
                <c:pt idx="25">
                  <c:v>64.431838644999999</c:v>
                </c:pt>
                <c:pt idx="26">
                  <c:v>65.550247264000006</c:v>
                </c:pt>
                <c:pt idx="27">
                  <c:v>66.731948107999997</c:v>
                </c:pt>
                <c:pt idx="28">
                  <c:v>65.764740227000004</c:v>
                </c:pt>
                <c:pt idx="29">
                  <c:v>65.878225997000001</c:v>
                </c:pt>
                <c:pt idx="30">
                  <c:v>64.809928244000005</c:v>
                </c:pt>
                <c:pt idx="31">
                  <c:v>65.735935603000001</c:v>
                </c:pt>
                <c:pt idx="32">
                  <c:v>65.913942517999999</c:v>
                </c:pt>
                <c:pt idx="33">
                  <c:v>64.866726669000002</c:v>
                </c:pt>
                <c:pt idx="34">
                  <c:v>63.169352680000003</c:v>
                </c:pt>
                <c:pt idx="35">
                  <c:v>65.338986145000007</c:v>
                </c:pt>
                <c:pt idx="36">
                  <c:v>65.521324336000006</c:v>
                </c:pt>
                <c:pt idx="37">
                  <c:v>64.283323362000004</c:v>
                </c:pt>
                <c:pt idx="38">
                  <c:v>66.104697998000006</c:v>
                </c:pt>
                <c:pt idx="39">
                  <c:v>64.956640591999999</c:v>
                </c:pt>
                <c:pt idx="40">
                  <c:v>63.681880866</c:v>
                </c:pt>
                <c:pt idx="41">
                  <c:v>63.522092163000003</c:v>
                </c:pt>
                <c:pt idx="42">
                  <c:v>63.325961835999998</c:v>
                </c:pt>
                <c:pt idx="43">
                  <c:v>63.420002770000004</c:v>
                </c:pt>
                <c:pt idx="44">
                  <c:v>62.873738932999998</c:v>
                </c:pt>
                <c:pt idx="45">
                  <c:v>60.382139191</c:v>
                </c:pt>
                <c:pt idx="46">
                  <c:v>60.105804130000003</c:v>
                </c:pt>
                <c:pt idx="47">
                  <c:v>60.459274086999997</c:v>
                </c:pt>
                <c:pt idx="48">
                  <c:v>59.711259437000002</c:v>
                </c:pt>
                <c:pt idx="49">
                  <c:v>59.456787333000001</c:v>
                </c:pt>
                <c:pt idx="50">
                  <c:v>60.290818829999999</c:v>
                </c:pt>
                <c:pt idx="51">
                  <c:v>59.907873762000001</c:v>
                </c:pt>
                <c:pt idx="52">
                  <c:v>59.355832923000001</c:v>
                </c:pt>
                <c:pt idx="53">
                  <c:v>58.370157071999998</c:v>
                </c:pt>
                <c:pt idx="54">
                  <c:v>58.005913514</c:v>
                </c:pt>
                <c:pt idx="55">
                  <c:v>60.831450724</c:v>
                </c:pt>
                <c:pt idx="56">
                  <c:v>59.576174614999999</c:v>
                </c:pt>
                <c:pt idx="57">
                  <c:v>59.775720610999997</c:v>
                </c:pt>
                <c:pt idx="58">
                  <c:v>60.561094627999999</c:v>
                </c:pt>
                <c:pt idx="59">
                  <c:v>60.584479696999999</c:v>
                </c:pt>
                <c:pt idx="60">
                  <c:v>59.929662917000002</c:v>
                </c:pt>
                <c:pt idx="61">
                  <c:v>60.582001247000001</c:v>
                </c:pt>
                <c:pt idx="62">
                  <c:v>61.139967656000003</c:v>
                </c:pt>
                <c:pt idx="63">
                  <c:v>61.402443171999998</c:v>
                </c:pt>
                <c:pt idx="64">
                  <c:v>60.427336453000002</c:v>
                </c:pt>
                <c:pt idx="65">
                  <c:v>59.672418845999999</c:v>
                </c:pt>
                <c:pt idx="66">
                  <c:v>59.474277375</c:v>
                </c:pt>
                <c:pt idx="67">
                  <c:v>59.985335606</c:v>
                </c:pt>
                <c:pt idx="68">
                  <c:v>60.096495003000001</c:v>
                </c:pt>
                <c:pt idx="69">
                  <c:v>60.260669905</c:v>
                </c:pt>
                <c:pt idx="70">
                  <c:v>59.427919248999999</c:v>
                </c:pt>
                <c:pt idx="71">
                  <c:v>61.026679885</c:v>
                </c:pt>
                <c:pt idx="72">
                  <c:v>59.704023266</c:v>
                </c:pt>
                <c:pt idx="73">
                  <c:v>59.977402652999999</c:v>
                </c:pt>
                <c:pt idx="74">
                  <c:v>61.010321615999999</c:v>
                </c:pt>
                <c:pt idx="75">
                  <c:v>61.720554739999997</c:v>
                </c:pt>
                <c:pt idx="76">
                  <c:v>60.907028015000002</c:v>
                </c:pt>
                <c:pt idx="77">
                  <c:v>60.323767025000002</c:v>
                </c:pt>
                <c:pt idx="78">
                  <c:v>60.180374718000003</c:v>
                </c:pt>
                <c:pt idx="79">
                  <c:v>60.667891679</c:v>
                </c:pt>
                <c:pt idx="80">
                  <c:v>60.948802426999997</c:v>
                </c:pt>
                <c:pt idx="81">
                  <c:v>61.08253852</c:v>
                </c:pt>
                <c:pt idx="82">
                  <c:v>60.222306523999997</c:v>
                </c:pt>
                <c:pt idx="83">
                  <c:v>61.821067159999998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373136"/>
        <c:axId val="503373696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382592"/>
        <c:axId val="503383152"/>
      </c:scatterChart>
      <c:dateAx>
        <c:axId val="5033731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337369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3373696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3373136"/>
        <c:crosses val="autoZero"/>
        <c:crossBetween val="between"/>
      </c:valAx>
      <c:valAx>
        <c:axId val="503382592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3383152"/>
        <c:crosses val="max"/>
        <c:crossBetween val="midCat"/>
      </c:valAx>
      <c:valAx>
        <c:axId val="50338315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338259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5554798332"/>
          <c:y val="0.12225971753530811"/>
          <c:w val="0.80323666803211691"/>
          <c:h val="0.73318428946381697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0.43584452380000016</c:v>
                </c:pt>
                <c:pt idx="1">
                  <c:v>1.5644916082</c:v>
                </c:pt>
                <c:pt idx="2">
                  <c:v>1.2486055148999995</c:v>
                </c:pt>
                <c:pt idx="3">
                  <c:v>0.81338776980000027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4.897947469999997E-3</c:v>
                </c:pt>
                <c:pt idx="1">
                  <c:v>-1.550408218999999E-2</c:v>
                </c:pt>
                <c:pt idx="2">
                  <c:v>6.067962739999988E-3</c:v>
                </c:pt>
                <c:pt idx="3">
                  <c:v>6.7297176499999667E-3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8.0303169600000057E-2</c:v>
                </c:pt>
                <c:pt idx="1">
                  <c:v>6.1084830199999995E-2</c:v>
                </c:pt>
                <c:pt idx="2">
                  <c:v>0.23294011169999984</c:v>
                </c:pt>
                <c:pt idx="3">
                  <c:v>0.11140393609999988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3389872"/>
        <c:axId val="503390432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073111591569987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184062073488158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849860485279771E-2"/>
                  <c:y val="-3.76687289088864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184062073488158E-2"/>
                  <c:y val="-3.76687289088863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0.52104564087000016</c:v>
                </c:pt>
                <c:pt idx="1">
                  <c:v>1.6100723562099999</c:v>
                </c:pt>
                <c:pt idx="2">
                  <c:v>1.4876135893399993</c:v>
                </c:pt>
                <c:pt idx="3">
                  <c:v>0.93152142355000012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389872"/>
        <c:axId val="503390432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391552"/>
        <c:axId val="503390992"/>
      </c:scatterChart>
      <c:catAx>
        <c:axId val="5033898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390432"/>
        <c:crosses val="autoZero"/>
        <c:auto val="1"/>
        <c:lblAlgn val="ctr"/>
        <c:lblOffset val="100"/>
        <c:tickLblSkip val="1"/>
        <c:noMultiLvlLbl val="0"/>
      </c:catAx>
      <c:valAx>
        <c:axId val="503390432"/>
        <c:scaling>
          <c:orientation val="minMax"/>
          <c:max val="3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389872"/>
        <c:crosses val="autoZero"/>
        <c:crossBetween val="between"/>
        <c:majorUnit val="0.5"/>
      </c:valAx>
      <c:valAx>
        <c:axId val="503390992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3391552"/>
        <c:crosses val="max"/>
        <c:crossBetween val="midCat"/>
      </c:valAx>
      <c:valAx>
        <c:axId val="503391552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503390992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8.8400929999999995</c:v>
                </c:pt>
                <c:pt idx="1">
                  <c:v>9.0834530000000004</c:v>
                </c:pt>
                <c:pt idx="2">
                  <c:v>9.140288</c:v>
                </c:pt>
                <c:pt idx="3">
                  <c:v>9.0847549999999995</c:v>
                </c:pt>
                <c:pt idx="4">
                  <c:v>9.1678619999999995</c:v>
                </c:pt>
                <c:pt idx="5">
                  <c:v>9.0738129999999995</c:v>
                </c:pt>
                <c:pt idx="6">
                  <c:v>9.2300550000000001</c:v>
                </c:pt>
                <c:pt idx="7">
                  <c:v>9.2435960000000001</c:v>
                </c:pt>
                <c:pt idx="8">
                  <c:v>9.4951950000000007</c:v>
                </c:pt>
                <c:pt idx="9">
                  <c:v>9.7031130000000001</c:v>
                </c:pt>
                <c:pt idx="10">
                  <c:v>10.103263</c:v>
                </c:pt>
                <c:pt idx="11">
                  <c:v>10.040424</c:v>
                </c:pt>
                <c:pt idx="12">
                  <c:v>9.9945590000000006</c:v>
                </c:pt>
                <c:pt idx="13">
                  <c:v>10.248239</c:v>
                </c:pt>
                <c:pt idx="14">
                  <c:v>10.461342999999999</c:v>
                </c:pt>
                <c:pt idx="15">
                  <c:v>10.475008000000001</c:v>
                </c:pt>
                <c:pt idx="16">
                  <c:v>10.463893000000001</c:v>
                </c:pt>
                <c:pt idx="17">
                  <c:v>10.672361</c:v>
                </c:pt>
                <c:pt idx="18">
                  <c:v>10.935972</c:v>
                </c:pt>
                <c:pt idx="19">
                  <c:v>11.324999999999999</c:v>
                </c:pt>
                <c:pt idx="20">
                  <c:v>11.470452</c:v>
                </c:pt>
                <c:pt idx="21">
                  <c:v>11.558954999999999</c:v>
                </c:pt>
                <c:pt idx="22">
                  <c:v>11.926073000000001</c:v>
                </c:pt>
                <c:pt idx="23">
                  <c:v>11.963011</c:v>
                </c:pt>
                <c:pt idx="24">
                  <c:v>11.869591</c:v>
                </c:pt>
                <c:pt idx="25">
                  <c:v>11.682693</c:v>
                </c:pt>
                <c:pt idx="26">
                  <c:v>12.005162968</c:v>
                </c:pt>
                <c:pt idx="27">
                  <c:v>12.185217402999999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12.185217402999999</c:v>
                </c:pt>
                <c:pt idx="28">
                  <c:v>12.415789999999999</c:v>
                </c:pt>
                <c:pt idx="29">
                  <c:v>12.43642</c:v>
                </c:pt>
                <c:pt idx="30">
                  <c:v>12.466240000000001</c:v>
                </c:pt>
                <c:pt idx="31">
                  <c:v>12.612719999999999</c:v>
                </c:pt>
                <c:pt idx="32">
                  <c:v>12.652060000000001</c:v>
                </c:pt>
                <c:pt idx="33">
                  <c:v>12.768829999999999</c:v>
                </c:pt>
                <c:pt idx="34">
                  <c:v>13.085100000000001</c:v>
                </c:pt>
                <c:pt idx="35">
                  <c:v>13.156879999999999</c:v>
                </c:pt>
                <c:pt idx="36">
                  <c:v>13.22376</c:v>
                </c:pt>
                <c:pt idx="37">
                  <c:v>13.259399999999999</c:v>
                </c:pt>
                <c:pt idx="38">
                  <c:v>13.32559</c:v>
                </c:pt>
                <c:pt idx="39">
                  <c:v>13.3682</c:v>
                </c:pt>
                <c:pt idx="40">
                  <c:v>13.41596</c:v>
                </c:pt>
                <c:pt idx="41">
                  <c:v>13.37382</c:v>
                </c:pt>
                <c:pt idx="42">
                  <c:v>13.335140000000001</c:v>
                </c:pt>
                <c:pt idx="43">
                  <c:v>13.471629999999999</c:v>
                </c:pt>
                <c:pt idx="44">
                  <c:v>13.44651</c:v>
                </c:pt>
                <c:pt idx="45">
                  <c:v>13.31404</c:v>
                </c:pt>
                <c:pt idx="46">
                  <c:v>13.53</c:v>
                </c:pt>
                <c:pt idx="47">
                  <c:v>13.50544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9.3504924999999997</c:v>
                </c:pt>
                <c:pt idx="2">
                  <c:v>9.3504924999999997</c:v>
                </c:pt>
                <c:pt idx="3">
                  <c:v>9.3504924999999997</c:v>
                </c:pt>
                <c:pt idx="4">
                  <c:v>9.3504924999999997</c:v>
                </c:pt>
                <c:pt idx="5">
                  <c:v>9.3504924999999997</c:v>
                </c:pt>
                <c:pt idx="6">
                  <c:v>9.3504924999999997</c:v>
                </c:pt>
                <c:pt idx="7">
                  <c:v>9.3504924999999997</c:v>
                </c:pt>
                <c:pt idx="8">
                  <c:v>9.3504924999999997</c:v>
                </c:pt>
                <c:pt idx="9">
                  <c:v>9.3504924999999997</c:v>
                </c:pt>
                <c:pt idx="10">
                  <c:v>9.3504924999999997</c:v>
                </c:pt>
                <c:pt idx="13">
                  <c:v>10.957905500000001</c:v>
                </c:pt>
                <c:pt idx="14">
                  <c:v>10.957905500000001</c:v>
                </c:pt>
                <c:pt idx="15">
                  <c:v>10.957905500000001</c:v>
                </c:pt>
                <c:pt idx="16">
                  <c:v>10.957905500000001</c:v>
                </c:pt>
                <c:pt idx="17">
                  <c:v>10.957905500000001</c:v>
                </c:pt>
                <c:pt idx="18">
                  <c:v>10.957905500000001</c:v>
                </c:pt>
                <c:pt idx="19">
                  <c:v>10.957905500000001</c:v>
                </c:pt>
                <c:pt idx="20">
                  <c:v>10.957905500000001</c:v>
                </c:pt>
                <c:pt idx="21">
                  <c:v>10.957905500000001</c:v>
                </c:pt>
                <c:pt idx="22">
                  <c:v>10.957905500000001</c:v>
                </c:pt>
                <c:pt idx="25">
                  <c:v>12.444725364249999</c:v>
                </c:pt>
                <c:pt idx="26">
                  <c:v>12.444725364249999</c:v>
                </c:pt>
                <c:pt idx="27">
                  <c:v>12.444725364249999</c:v>
                </c:pt>
                <c:pt idx="28">
                  <c:v>12.444725364249999</c:v>
                </c:pt>
                <c:pt idx="29">
                  <c:v>12.444725364249999</c:v>
                </c:pt>
                <c:pt idx="30">
                  <c:v>12.444725364249999</c:v>
                </c:pt>
                <c:pt idx="31">
                  <c:v>12.444725364249999</c:v>
                </c:pt>
                <c:pt idx="32">
                  <c:v>12.444725364249999</c:v>
                </c:pt>
                <c:pt idx="33">
                  <c:v>12.444725364249999</c:v>
                </c:pt>
                <c:pt idx="34">
                  <c:v>12.444725364249999</c:v>
                </c:pt>
                <c:pt idx="37">
                  <c:v>13.380790833333334</c:v>
                </c:pt>
                <c:pt idx="38">
                  <c:v>13.380790833333334</c:v>
                </c:pt>
                <c:pt idx="39">
                  <c:v>13.380790833333334</c:v>
                </c:pt>
                <c:pt idx="40">
                  <c:v>13.380790833333334</c:v>
                </c:pt>
                <c:pt idx="41">
                  <c:v>13.380790833333334</c:v>
                </c:pt>
                <c:pt idx="42">
                  <c:v>13.380790833333334</c:v>
                </c:pt>
                <c:pt idx="43">
                  <c:v>13.380790833333334</c:v>
                </c:pt>
                <c:pt idx="44">
                  <c:v>13.380790833333334</c:v>
                </c:pt>
                <c:pt idx="45">
                  <c:v>13.380790833333334</c:v>
                </c:pt>
                <c:pt idx="46">
                  <c:v>13.380790833333334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3395472"/>
        <c:axId val="503396032"/>
      </c:lineChart>
      <c:catAx>
        <c:axId val="503395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39603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339603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395472"/>
        <c:crosses val="autoZero"/>
        <c:crossBetween val="midCat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365.46</c:v>
                </c:pt>
                <c:pt idx="29">
                  <c:v>354.30500000000001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356.72899999999998</c:v>
                </c:pt>
                <c:pt idx="35">
                  <c:v>360.86500000000001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365.46</c:v>
                </c:pt>
                <c:pt idx="41">
                  <c:v>354.30500000000001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356.72899999999998</c:v>
                </c:pt>
                <c:pt idx="47">
                  <c:v>360.86500000000001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365.46</c:v>
                </c:pt>
                <c:pt idx="53">
                  <c:v>354.30500000000001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356.72899999999998</c:v>
                </c:pt>
                <c:pt idx="59">
                  <c:v>360.86500000000001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365.46</c:v>
                </c:pt>
                <c:pt idx="65">
                  <c:v>354.30500000000001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356.72899999999998</c:v>
                </c:pt>
                <c:pt idx="71">
                  <c:v>360.86500000000001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365.46</c:v>
                </c:pt>
                <c:pt idx="77">
                  <c:v>354.30500000000001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356.72899999999998</c:v>
                </c:pt>
                <c:pt idx="83">
                  <c:v>360.86500000000001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170.56</c:v>
                </c:pt>
                <c:pt idx="1">
                  <c:v>180.14499999999998</c:v>
                </c:pt>
                <c:pt idx="2">
                  <c:v>183.608</c:v>
                </c:pt>
                <c:pt idx="3">
                  <c:v>158.94699999999995</c:v>
                </c:pt>
                <c:pt idx="4">
                  <c:v>151.34800000000001</c:v>
                </c:pt>
                <c:pt idx="5">
                  <c:v>147.25200000000001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134.005</c:v>
                </c:pt>
                <c:pt idx="11">
                  <c:v>123.75700000000001</c:v>
                </c:pt>
                <c:pt idx="12">
                  <c:v>170.56</c:v>
                </c:pt>
                <c:pt idx="13">
                  <c:v>180.14499999999998</c:v>
                </c:pt>
                <c:pt idx="14">
                  <c:v>183.608</c:v>
                </c:pt>
                <c:pt idx="15">
                  <c:v>158.94699999999995</c:v>
                </c:pt>
                <c:pt idx="16">
                  <c:v>151.34800000000001</c:v>
                </c:pt>
                <c:pt idx="17">
                  <c:v>147.25200000000001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134.005</c:v>
                </c:pt>
                <c:pt idx="23">
                  <c:v>123.75700000000001</c:v>
                </c:pt>
                <c:pt idx="24">
                  <c:v>170.56</c:v>
                </c:pt>
                <c:pt idx="25">
                  <c:v>180.14499999999998</c:v>
                </c:pt>
                <c:pt idx="26">
                  <c:v>183.608</c:v>
                </c:pt>
                <c:pt idx="27">
                  <c:v>158.94699999999995</c:v>
                </c:pt>
                <c:pt idx="28">
                  <c:v>151.34800000000001</c:v>
                </c:pt>
                <c:pt idx="29">
                  <c:v>147.25200000000001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134.005</c:v>
                </c:pt>
                <c:pt idx="35">
                  <c:v>123.75700000000001</c:v>
                </c:pt>
                <c:pt idx="36">
                  <c:v>170.56</c:v>
                </c:pt>
                <c:pt idx="37">
                  <c:v>180.14499999999998</c:v>
                </c:pt>
                <c:pt idx="38">
                  <c:v>183.608</c:v>
                </c:pt>
                <c:pt idx="39">
                  <c:v>158.94699999999995</c:v>
                </c:pt>
                <c:pt idx="40">
                  <c:v>151.34800000000001</c:v>
                </c:pt>
                <c:pt idx="41">
                  <c:v>147.25200000000001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134.005</c:v>
                </c:pt>
                <c:pt idx="47">
                  <c:v>123.75700000000001</c:v>
                </c:pt>
                <c:pt idx="48">
                  <c:v>170.56</c:v>
                </c:pt>
                <c:pt idx="49">
                  <c:v>180.14499999999998</c:v>
                </c:pt>
                <c:pt idx="50">
                  <c:v>183.608</c:v>
                </c:pt>
                <c:pt idx="51">
                  <c:v>158.94699999999995</c:v>
                </c:pt>
                <c:pt idx="52">
                  <c:v>151.34800000000001</c:v>
                </c:pt>
                <c:pt idx="53">
                  <c:v>147.25200000000001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134.005</c:v>
                </c:pt>
                <c:pt idx="59">
                  <c:v>123.75700000000001</c:v>
                </c:pt>
                <c:pt idx="60">
                  <c:v>170.56</c:v>
                </c:pt>
                <c:pt idx="61">
                  <c:v>180.14499999999998</c:v>
                </c:pt>
                <c:pt idx="62">
                  <c:v>183.608</c:v>
                </c:pt>
                <c:pt idx="63">
                  <c:v>158.94699999999995</c:v>
                </c:pt>
                <c:pt idx="64">
                  <c:v>151.34800000000001</c:v>
                </c:pt>
                <c:pt idx="65">
                  <c:v>147.25200000000001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134.005</c:v>
                </c:pt>
                <c:pt idx="71">
                  <c:v>123.75700000000001</c:v>
                </c:pt>
                <c:pt idx="72">
                  <c:v>170.56</c:v>
                </c:pt>
                <c:pt idx="73">
                  <c:v>180.14499999999998</c:v>
                </c:pt>
                <c:pt idx="74">
                  <c:v>183.608</c:v>
                </c:pt>
                <c:pt idx="75">
                  <c:v>158.94699999999995</c:v>
                </c:pt>
                <c:pt idx="76">
                  <c:v>151.34800000000001</c:v>
                </c:pt>
                <c:pt idx="77">
                  <c:v>147.25200000000001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134.005</c:v>
                </c:pt>
                <c:pt idx="83">
                  <c:v>123.75700000000001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284640"/>
        <c:axId val="505285200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389.21300000000002</c:v>
                </c:pt>
                <c:pt idx="13">
                  <c:v>415.31299999999999</c:v>
                </c:pt>
                <c:pt idx="14">
                  <c:v>443.2</c:v>
                </c:pt>
                <c:pt idx="15">
                  <c:v>452.71300000000002</c:v>
                </c:pt>
                <c:pt idx="16">
                  <c:v>448.96100000000001</c:v>
                </c:pt>
                <c:pt idx="17">
                  <c:v>438.81</c:v>
                </c:pt>
                <c:pt idx="18">
                  <c:v>424.80900000000003</c:v>
                </c:pt>
                <c:pt idx="19">
                  <c:v>425.85300000000001</c:v>
                </c:pt>
                <c:pt idx="20">
                  <c:v>429.12900000000002</c:v>
                </c:pt>
                <c:pt idx="21">
                  <c:v>455.21300000000002</c:v>
                </c:pt>
                <c:pt idx="22">
                  <c:v>455.99400000000003</c:v>
                </c:pt>
                <c:pt idx="23">
                  <c:v>449.22</c:v>
                </c:pt>
                <c:pt idx="24">
                  <c:v>471.767</c:v>
                </c:pt>
                <c:pt idx="25">
                  <c:v>492.15300000000002</c:v>
                </c:pt>
                <c:pt idx="26">
                  <c:v>504.81099999999998</c:v>
                </c:pt>
                <c:pt idx="27">
                  <c:v>509.32299999999998</c:v>
                </c:pt>
                <c:pt idx="28">
                  <c:v>511.86099999999999</c:v>
                </c:pt>
                <c:pt idx="29">
                  <c:v>500.85700000000003</c:v>
                </c:pt>
                <c:pt idx="30">
                  <c:v>493.45800000000003</c:v>
                </c:pt>
                <c:pt idx="31">
                  <c:v>486.67500000000001</c:v>
                </c:pt>
                <c:pt idx="32">
                  <c:v>471.53699999999998</c:v>
                </c:pt>
                <c:pt idx="33">
                  <c:v>491.20299999999997</c:v>
                </c:pt>
                <c:pt idx="34">
                  <c:v>490.73399999999998</c:v>
                </c:pt>
                <c:pt idx="35">
                  <c:v>484.62200000000001</c:v>
                </c:pt>
                <c:pt idx="36">
                  <c:v>506.798</c:v>
                </c:pt>
                <c:pt idx="37">
                  <c:v>525.41899999999998</c:v>
                </c:pt>
                <c:pt idx="38">
                  <c:v>538.59500000000003</c:v>
                </c:pt>
                <c:pt idx="39">
                  <c:v>524.28599999999994</c:v>
                </c:pt>
                <c:pt idx="40">
                  <c:v>516.80799999999999</c:v>
                </c:pt>
                <c:pt idx="41">
                  <c:v>501.55700000000002</c:v>
                </c:pt>
                <c:pt idx="42">
                  <c:v>483.411</c:v>
                </c:pt>
                <c:pt idx="43">
                  <c:v>459.98200000000003</c:v>
                </c:pt>
                <c:pt idx="44">
                  <c:v>469.58800000000002</c:v>
                </c:pt>
                <c:pt idx="45">
                  <c:v>459.73099999999999</c:v>
                </c:pt>
                <c:pt idx="46">
                  <c:v>453.05399999999997</c:v>
                </c:pt>
                <c:pt idx="47">
                  <c:v>421.64600000000002</c:v>
                </c:pt>
                <c:pt idx="48">
                  <c:v>419.90199999999999</c:v>
                </c:pt>
                <c:pt idx="49">
                  <c:v>423.52</c:v>
                </c:pt>
                <c:pt idx="50">
                  <c:v>423.44799999999998</c:v>
                </c:pt>
                <c:pt idx="51">
                  <c:v>435.05700000000002</c:v>
                </c:pt>
                <c:pt idx="52">
                  <c:v>433.27699999999999</c:v>
                </c:pt>
                <c:pt idx="53">
                  <c:v>414.83699999999999</c:v>
                </c:pt>
                <c:pt idx="54">
                  <c:v>409.32499999999999</c:v>
                </c:pt>
                <c:pt idx="55">
                  <c:v>406.85399999999998</c:v>
                </c:pt>
                <c:pt idx="56">
                  <c:v>416.14100000000002</c:v>
                </c:pt>
                <c:pt idx="57">
                  <c:v>432.459</c:v>
                </c:pt>
                <c:pt idx="58">
                  <c:v>448.60700000000003</c:v>
                </c:pt>
                <c:pt idx="59">
                  <c:v>441.79399999999998</c:v>
                </c:pt>
                <c:pt idx="60">
                  <c:v>448.80399999999997</c:v>
                </c:pt>
                <c:pt idx="61">
                  <c:v>451.72800000000001</c:v>
                </c:pt>
                <c:pt idx="62">
                  <c:v>452.53342857000001</c:v>
                </c:pt>
                <c:pt idx="63">
                  <c:v>471.90127581000002</c:v>
                </c:pt>
                <c:pt idx="64">
                  <c:v>477.76960000000003</c:v>
                </c:pt>
                <c:pt idx="65">
                  <c:v>468.36259999999999</c:v>
                </c:pt>
                <c:pt idx="66">
                  <c:v>459.81200000000001</c:v>
                </c:pt>
                <c:pt idx="67">
                  <c:v>458.09070000000003</c:v>
                </c:pt>
                <c:pt idx="68">
                  <c:v>461.61579999999998</c:v>
                </c:pt>
                <c:pt idx="69">
                  <c:v>476.32069999999999</c:v>
                </c:pt>
                <c:pt idx="70">
                  <c:v>478.23129999999998</c:v>
                </c:pt>
                <c:pt idx="71">
                  <c:v>471.39839999999998</c:v>
                </c:pt>
                <c:pt idx="72">
                  <c:v>477.6902</c:v>
                </c:pt>
                <c:pt idx="73">
                  <c:v>488.34870000000001</c:v>
                </c:pt>
                <c:pt idx="74">
                  <c:v>501.18650000000002</c:v>
                </c:pt>
                <c:pt idx="75">
                  <c:v>503.82760000000002</c:v>
                </c:pt>
                <c:pt idx="76">
                  <c:v>506.31169999999997</c:v>
                </c:pt>
                <c:pt idx="77">
                  <c:v>493.28570000000002</c:v>
                </c:pt>
                <c:pt idx="78">
                  <c:v>481.53660000000002</c:v>
                </c:pt>
                <c:pt idx="79">
                  <c:v>478.5059</c:v>
                </c:pt>
                <c:pt idx="80">
                  <c:v>479.40499999999997</c:v>
                </c:pt>
                <c:pt idx="81">
                  <c:v>493.7509</c:v>
                </c:pt>
                <c:pt idx="82">
                  <c:v>495.14490000000001</c:v>
                </c:pt>
                <c:pt idx="83">
                  <c:v>486.57209999999998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5284640"/>
        <c:axId val="505285200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285760"/>
        <c:axId val="505286320"/>
      </c:scatterChart>
      <c:dateAx>
        <c:axId val="5052846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50528520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5285200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505284640"/>
        <c:crosses val="autoZero"/>
        <c:crossBetween val="between"/>
        <c:majorUnit val="25"/>
      </c:valAx>
      <c:valAx>
        <c:axId val="505285760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5286320"/>
        <c:crosses val="max"/>
        <c:crossBetween val="midCat"/>
      </c:valAx>
      <c:valAx>
        <c:axId val="5052863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528576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0.52104564090000061</c:v>
                </c:pt>
                <c:pt idx="1">
                  <c:v>1.6100723559999999</c:v>
                </c:pt>
                <c:pt idx="2">
                  <c:v>1.4876129430000002</c:v>
                </c:pt>
                <c:pt idx="3">
                  <c:v>0.93152049499999912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0.27357358529999987</c:v>
                </c:pt>
                <c:pt idx="1">
                  <c:v>0.5663697972999997</c:v>
                </c:pt>
                <c:pt idx="2">
                  <c:v>0.57535350070000035</c:v>
                </c:pt>
                <c:pt idx="3">
                  <c:v>0.38524712759999957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3.8971538369999892E-2</c:v>
                </c:pt>
                <c:pt idx="1">
                  <c:v>2.3529761680000039E-2</c:v>
                </c:pt>
                <c:pt idx="2">
                  <c:v>-9.6451427000002199E-4</c:v>
                </c:pt>
                <c:pt idx="3">
                  <c:v>2.2050972740000091E-2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505293040"/>
        <c:axId val="505293600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1099445902595509E-2"/>
                  <c:y val="-4.43535183102112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475E-2"/>
                  <c:y val="-3.6417010373703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988116068824734E-2"/>
                  <c:y val="-4.03852643419573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0.83359076457000036</c:v>
                </c:pt>
                <c:pt idx="1">
                  <c:v>2.1999719149799994</c:v>
                </c:pt>
                <c:pt idx="2">
                  <c:v>2.0620019294300005</c:v>
                </c:pt>
                <c:pt idx="3">
                  <c:v>1.3388185953399987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5293040"/>
        <c:axId val="505293600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294720"/>
        <c:axId val="505294160"/>
      </c:scatterChart>
      <c:catAx>
        <c:axId val="50529304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5293600"/>
        <c:crosses val="autoZero"/>
        <c:auto val="1"/>
        <c:lblAlgn val="ctr"/>
        <c:lblOffset val="100"/>
        <c:tickLblSkip val="1"/>
        <c:noMultiLvlLbl val="0"/>
      </c:catAx>
      <c:valAx>
        <c:axId val="505293600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5293040"/>
        <c:crosses val="autoZero"/>
        <c:crossBetween val="between"/>
        <c:majorUnit val="1"/>
        <c:minorUnit val="0.5"/>
      </c:valAx>
      <c:valAx>
        <c:axId val="505294160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5294720"/>
        <c:crosses val="max"/>
        <c:crossBetween val="midCat"/>
      </c:valAx>
      <c:valAx>
        <c:axId val="5052947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529416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13.419108</c:v>
                </c:pt>
                <c:pt idx="1">
                  <c:v>13.886905</c:v>
                </c:pt>
                <c:pt idx="2">
                  <c:v>14.002295</c:v>
                </c:pt>
                <c:pt idx="3">
                  <c:v>13.906537999999999</c:v>
                </c:pt>
                <c:pt idx="4">
                  <c:v>14.115068000000001</c:v>
                </c:pt>
                <c:pt idx="5">
                  <c:v>14.068187</c:v>
                </c:pt>
                <c:pt idx="6">
                  <c:v>14.242308</c:v>
                </c:pt>
                <c:pt idx="7">
                  <c:v>14.224826999999999</c:v>
                </c:pt>
                <c:pt idx="8">
                  <c:v>14.402293</c:v>
                </c:pt>
                <c:pt idx="9">
                  <c:v>14.93272</c:v>
                </c:pt>
                <c:pt idx="10">
                  <c:v>15.471607000000001</c:v>
                </c:pt>
                <c:pt idx="11">
                  <c:v>15.245333</c:v>
                </c:pt>
                <c:pt idx="12">
                  <c:v>15.018359</c:v>
                </c:pt>
                <c:pt idx="13">
                  <c:v>15.487536</c:v>
                </c:pt>
                <c:pt idx="14">
                  <c:v>15.836328999999999</c:v>
                </c:pt>
                <c:pt idx="15">
                  <c:v>15.928782999999999</c:v>
                </c:pt>
                <c:pt idx="16">
                  <c:v>16.002206000000001</c:v>
                </c:pt>
                <c:pt idx="17">
                  <c:v>16.250122000000001</c:v>
                </c:pt>
                <c:pt idx="18">
                  <c:v>16.614927000000002</c:v>
                </c:pt>
                <c:pt idx="19">
                  <c:v>17.176738</c:v>
                </c:pt>
                <c:pt idx="20">
                  <c:v>17.308067000000001</c:v>
                </c:pt>
                <c:pt idx="21">
                  <c:v>17.353127000000001</c:v>
                </c:pt>
                <c:pt idx="22">
                  <c:v>17.730858000000001</c:v>
                </c:pt>
                <c:pt idx="23">
                  <c:v>17.660722</c:v>
                </c:pt>
                <c:pt idx="24">
                  <c:v>17.601946000000002</c:v>
                </c:pt>
                <c:pt idx="25">
                  <c:v>17.584008000000001</c:v>
                </c:pt>
                <c:pt idx="26">
                  <c:v>17.942855015999999</c:v>
                </c:pt>
                <c:pt idx="27">
                  <c:v>18.221089507999999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18.221089507999999</c:v>
                </c:pt>
                <c:pt idx="28">
                  <c:v>19.028210000000001</c:v>
                </c:pt>
                <c:pt idx="29">
                  <c:v>19.066050000000001</c:v>
                </c:pt>
                <c:pt idx="30">
                  <c:v>19.123529999999999</c:v>
                </c:pt>
                <c:pt idx="31">
                  <c:v>19.415410000000001</c:v>
                </c:pt>
                <c:pt idx="32">
                  <c:v>19.529689999999999</c:v>
                </c:pt>
                <c:pt idx="33">
                  <c:v>19.729050000000001</c:v>
                </c:pt>
                <c:pt idx="34">
                  <c:v>20.134820000000001</c:v>
                </c:pt>
                <c:pt idx="35">
                  <c:v>20.15532</c:v>
                </c:pt>
                <c:pt idx="36">
                  <c:v>20.153970000000001</c:v>
                </c:pt>
                <c:pt idx="37">
                  <c:v>20.182790000000001</c:v>
                </c:pt>
                <c:pt idx="38">
                  <c:v>20.348579999999998</c:v>
                </c:pt>
                <c:pt idx="39">
                  <c:v>20.403500000000001</c:v>
                </c:pt>
                <c:pt idx="40">
                  <c:v>20.487189999999998</c:v>
                </c:pt>
                <c:pt idx="41">
                  <c:v>20.526299999999999</c:v>
                </c:pt>
                <c:pt idx="42">
                  <c:v>20.484860000000001</c:v>
                </c:pt>
                <c:pt idx="43">
                  <c:v>20.672910000000002</c:v>
                </c:pt>
                <c:pt idx="44">
                  <c:v>20.696909999999999</c:v>
                </c:pt>
                <c:pt idx="45">
                  <c:v>20.556889999999999</c:v>
                </c:pt>
                <c:pt idx="46">
                  <c:v>20.840019999999999</c:v>
                </c:pt>
                <c:pt idx="47">
                  <c:v>20.71679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14.326432416666664</c:v>
                </c:pt>
                <c:pt idx="2">
                  <c:v>14.326432416666664</c:v>
                </c:pt>
                <c:pt idx="3">
                  <c:v>14.326432416666664</c:v>
                </c:pt>
                <c:pt idx="4">
                  <c:v>14.326432416666664</c:v>
                </c:pt>
                <c:pt idx="5">
                  <c:v>14.326432416666664</c:v>
                </c:pt>
                <c:pt idx="6">
                  <c:v>14.326432416666664</c:v>
                </c:pt>
                <c:pt idx="7">
                  <c:v>14.326432416666664</c:v>
                </c:pt>
                <c:pt idx="8">
                  <c:v>14.326432416666664</c:v>
                </c:pt>
                <c:pt idx="9">
                  <c:v>14.326432416666664</c:v>
                </c:pt>
                <c:pt idx="10">
                  <c:v>14.326432416666664</c:v>
                </c:pt>
                <c:pt idx="13">
                  <c:v>16.530647833333333</c:v>
                </c:pt>
                <c:pt idx="14">
                  <c:v>16.530647833333333</c:v>
                </c:pt>
                <c:pt idx="15">
                  <c:v>16.530647833333333</c:v>
                </c:pt>
                <c:pt idx="16">
                  <c:v>16.530647833333333</c:v>
                </c:pt>
                <c:pt idx="17">
                  <c:v>16.530647833333333</c:v>
                </c:pt>
                <c:pt idx="18">
                  <c:v>16.530647833333333</c:v>
                </c:pt>
                <c:pt idx="19">
                  <c:v>16.530647833333333</c:v>
                </c:pt>
                <c:pt idx="20">
                  <c:v>16.530647833333333</c:v>
                </c:pt>
                <c:pt idx="21">
                  <c:v>16.530647833333333</c:v>
                </c:pt>
                <c:pt idx="22">
                  <c:v>16.530647833333333</c:v>
                </c:pt>
                <c:pt idx="25">
                  <c:v>18.960998210333333</c:v>
                </c:pt>
                <c:pt idx="26">
                  <c:v>18.960998210333333</c:v>
                </c:pt>
                <c:pt idx="27">
                  <c:v>18.960998210333333</c:v>
                </c:pt>
                <c:pt idx="28">
                  <c:v>18.960998210333333</c:v>
                </c:pt>
                <c:pt idx="29">
                  <c:v>18.960998210333333</c:v>
                </c:pt>
                <c:pt idx="30">
                  <c:v>18.960998210333333</c:v>
                </c:pt>
                <c:pt idx="31">
                  <c:v>18.960998210333333</c:v>
                </c:pt>
                <c:pt idx="32">
                  <c:v>18.960998210333333</c:v>
                </c:pt>
                <c:pt idx="33">
                  <c:v>18.960998210333333</c:v>
                </c:pt>
                <c:pt idx="34">
                  <c:v>18.960998210333333</c:v>
                </c:pt>
                <c:pt idx="37">
                  <c:v>20.505892500000002</c:v>
                </c:pt>
                <c:pt idx="38">
                  <c:v>20.505892500000002</c:v>
                </c:pt>
                <c:pt idx="39">
                  <c:v>20.505892500000002</c:v>
                </c:pt>
                <c:pt idx="40">
                  <c:v>20.505892500000002</c:v>
                </c:pt>
                <c:pt idx="41">
                  <c:v>20.505892500000002</c:v>
                </c:pt>
                <c:pt idx="42">
                  <c:v>20.505892500000002</c:v>
                </c:pt>
                <c:pt idx="43">
                  <c:v>20.505892500000002</c:v>
                </c:pt>
                <c:pt idx="44">
                  <c:v>20.505892500000002</c:v>
                </c:pt>
                <c:pt idx="45">
                  <c:v>20.505892500000002</c:v>
                </c:pt>
                <c:pt idx="46">
                  <c:v>20.505892500000002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5765744"/>
        <c:axId val="505766304"/>
      </c:lineChart>
      <c:catAx>
        <c:axId val="505765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576630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5766304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576574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44735033120859902"/>
          <c:w val="0.70238480606590847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9.4534822999996493E-3</c:v>
                </c:pt>
                <c:pt idx="1">
                  <c:v>-7.3143397000006161E-3</c:v>
                </c:pt>
                <c:pt idx="2">
                  <c:v>-5.5680684999988017E-3</c:v>
                </c:pt>
                <c:pt idx="3">
                  <c:v>2.1660201799999612E-2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6.7947792700000065E-2</c:v>
                </c:pt>
                <c:pt idx="1">
                  <c:v>2.8784895900000107E-2</c:v>
                </c:pt>
                <c:pt idx="2">
                  <c:v>6.4205904099999822E-2</c:v>
                </c:pt>
                <c:pt idx="3">
                  <c:v>3.2511483800000018E-2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5.4936083999999941E-2</c:v>
                </c:pt>
                <c:pt idx="1">
                  <c:v>0.20138427130000025</c:v>
                </c:pt>
                <c:pt idx="2">
                  <c:v>2.1702621900000274E-2</c:v>
                </c:pt>
                <c:pt idx="3">
                  <c:v>4.795862669999984E-2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3.1442836700001919E-2</c:v>
                </c:pt>
                <c:pt idx="1">
                  <c:v>-7.1758103899998815E-2</c:v>
                </c:pt>
                <c:pt idx="2">
                  <c:v>-7.9287940899998688E-2</c:v>
                </c:pt>
                <c:pt idx="3">
                  <c:v>5.4126544099997176E-2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0.10670164729999998</c:v>
                </c:pt>
                <c:pt idx="1">
                  <c:v>0.3440570164000003</c:v>
                </c:pt>
                <c:pt idx="2">
                  <c:v>0.24220758139999976</c:v>
                </c:pt>
                <c:pt idx="3">
                  <c:v>0.12761419760000026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5773584"/>
        <c:axId val="505774144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8728856809565475E-2"/>
                  <c:y val="-5.625828021497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558E-2"/>
                  <c:y val="-6.419478815148106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'17'!$J$31:$M$31</c:f>
              <c:numCache>
                <c:formatCode>0.0</c:formatCode>
                <c:ptCount val="4"/>
                <c:pt idx="0">
                  <c:v>0.27048184300000155</c:v>
                </c:pt>
                <c:pt idx="1">
                  <c:v>0.49515374000000123</c:v>
                </c:pt>
                <c:pt idx="2">
                  <c:v>0.24326009800000237</c:v>
                </c:pt>
                <c:pt idx="3">
                  <c:v>0.2838710539999969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5773584"/>
        <c:axId val="505774144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775264"/>
        <c:axId val="505774704"/>
      </c:scatterChart>
      <c:catAx>
        <c:axId val="50577358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5774144"/>
        <c:crosses val="autoZero"/>
        <c:auto val="1"/>
        <c:lblAlgn val="ctr"/>
        <c:lblOffset val="100"/>
        <c:tickLblSkip val="1"/>
        <c:noMultiLvlLbl val="0"/>
      </c:catAx>
      <c:valAx>
        <c:axId val="505774144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5773584"/>
        <c:crosses val="autoZero"/>
        <c:crossBetween val="between"/>
        <c:majorUnit val="0.25"/>
      </c:valAx>
      <c:valAx>
        <c:axId val="505774704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5775264"/>
        <c:crosses val="max"/>
        <c:crossBetween val="midCat"/>
        <c:majorUnit val="0.25"/>
      </c:valAx>
      <c:valAx>
        <c:axId val="5057752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577470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19.322835999999999</c:v>
                </c:pt>
                <c:pt idx="1">
                  <c:v>19.190398999999999</c:v>
                </c:pt>
                <c:pt idx="2">
                  <c:v>20.060120999999999</c:v>
                </c:pt>
                <c:pt idx="3">
                  <c:v>19.595317000000001</c:v>
                </c:pt>
                <c:pt idx="4">
                  <c:v>20.066234999999999</c:v>
                </c:pt>
                <c:pt idx="5">
                  <c:v>20.561236000000001</c:v>
                </c:pt>
                <c:pt idx="6">
                  <c:v>20.118914</c:v>
                </c:pt>
                <c:pt idx="7">
                  <c:v>20.251183999999999</c:v>
                </c:pt>
                <c:pt idx="8">
                  <c:v>19.640605000000001</c:v>
                </c:pt>
                <c:pt idx="9">
                  <c:v>19.989643999999998</c:v>
                </c:pt>
                <c:pt idx="10">
                  <c:v>20.307230000000001</c:v>
                </c:pt>
                <c:pt idx="11">
                  <c:v>20.323447000000002</c:v>
                </c:pt>
                <c:pt idx="12">
                  <c:v>20.461323</c:v>
                </c:pt>
                <c:pt idx="13">
                  <c:v>19.619446</c:v>
                </c:pt>
                <c:pt idx="14">
                  <c:v>20.573001999999999</c:v>
                </c:pt>
                <c:pt idx="15">
                  <c:v>19.940937000000002</c:v>
                </c:pt>
                <c:pt idx="16">
                  <c:v>20.356517</c:v>
                </c:pt>
                <c:pt idx="17">
                  <c:v>20.705323</c:v>
                </c:pt>
                <c:pt idx="18">
                  <c:v>20.621328999999999</c:v>
                </c:pt>
                <c:pt idx="19">
                  <c:v>21.302289999999999</c:v>
                </c:pt>
                <c:pt idx="20">
                  <c:v>19.951416999999999</c:v>
                </c:pt>
                <c:pt idx="21">
                  <c:v>20.77356</c:v>
                </c:pt>
                <c:pt idx="22">
                  <c:v>20.548012</c:v>
                </c:pt>
                <c:pt idx="23">
                  <c:v>20.479158999999999</c:v>
                </c:pt>
                <c:pt idx="24">
                  <c:v>20.452116</c:v>
                </c:pt>
                <c:pt idx="25">
                  <c:v>20.193715000000001</c:v>
                </c:pt>
                <c:pt idx="26">
                  <c:v>20.163770298999999</c:v>
                </c:pt>
                <c:pt idx="27">
                  <c:v>20.038735279000001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20.038735279000001</c:v>
                </c:pt>
                <c:pt idx="28">
                  <c:v>20.56673</c:v>
                </c:pt>
                <c:pt idx="29">
                  <c:v>20.934999999999999</c:v>
                </c:pt>
                <c:pt idx="30">
                  <c:v>21.136009999999999</c:v>
                </c:pt>
                <c:pt idx="31">
                  <c:v>21.30086</c:v>
                </c:pt>
                <c:pt idx="32">
                  <c:v>20.707360000000001</c:v>
                </c:pt>
                <c:pt idx="33">
                  <c:v>20.872699999999998</c:v>
                </c:pt>
                <c:pt idx="34">
                  <c:v>20.797149999999998</c:v>
                </c:pt>
                <c:pt idx="35">
                  <c:v>21.13092</c:v>
                </c:pt>
                <c:pt idx="36">
                  <c:v>20.689910000000001</c:v>
                </c:pt>
                <c:pt idx="37">
                  <c:v>20.496590000000001</c:v>
                </c:pt>
                <c:pt idx="38">
                  <c:v>20.858160000000002</c:v>
                </c:pt>
                <c:pt idx="39">
                  <c:v>20.66948</c:v>
                </c:pt>
                <c:pt idx="40">
                  <c:v>20.782319999999999</c:v>
                </c:pt>
                <c:pt idx="41">
                  <c:v>21.205680000000001</c:v>
                </c:pt>
                <c:pt idx="42">
                  <c:v>21.421790000000001</c:v>
                </c:pt>
                <c:pt idx="43">
                  <c:v>21.514109999999999</c:v>
                </c:pt>
                <c:pt idx="44">
                  <c:v>20.99184</c:v>
                </c:pt>
                <c:pt idx="45">
                  <c:v>20.996790000000001</c:v>
                </c:pt>
                <c:pt idx="46">
                  <c:v>20.902899999999999</c:v>
                </c:pt>
                <c:pt idx="47">
                  <c:v>21.194420000000001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19.952264</c:v>
                </c:pt>
                <c:pt idx="3">
                  <c:v>19.952264</c:v>
                </c:pt>
                <c:pt idx="4">
                  <c:v>19.952264</c:v>
                </c:pt>
                <c:pt idx="5">
                  <c:v>19.952264</c:v>
                </c:pt>
                <c:pt idx="6">
                  <c:v>19.952264</c:v>
                </c:pt>
                <c:pt idx="7">
                  <c:v>19.952264</c:v>
                </c:pt>
                <c:pt idx="8">
                  <c:v>19.952264</c:v>
                </c:pt>
                <c:pt idx="9">
                  <c:v>19.952264</c:v>
                </c:pt>
                <c:pt idx="14">
                  <c:v>20.444359583333334</c:v>
                </c:pt>
                <c:pt idx="15">
                  <c:v>20.444359583333334</c:v>
                </c:pt>
                <c:pt idx="16">
                  <c:v>20.444359583333334</c:v>
                </c:pt>
                <c:pt idx="17">
                  <c:v>20.444359583333334</c:v>
                </c:pt>
                <c:pt idx="18">
                  <c:v>20.444359583333334</c:v>
                </c:pt>
                <c:pt idx="19">
                  <c:v>20.444359583333334</c:v>
                </c:pt>
                <c:pt idx="20">
                  <c:v>20.444359583333334</c:v>
                </c:pt>
                <c:pt idx="21">
                  <c:v>20.444359583333334</c:v>
                </c:pt>
                <c:pt idx="26">
                  <c:v>20.691255548166666</c:v>
                </c:pt>
                <c:pt idx="27">
                  <c:v>20.691255548166666</c:v>
                </c:pt>
                <c:pt idx="28">
                  <c:v>20.691255548166666</c:v>
                </c:pt>
                <c:pt idx="29">
                  <c:v>20.691255548166666</c:v>
                </c:pt>
                <c:pt idx="30">
                  <c:v>20.691255548166666</c:v>
                </c:pt>
                <c:pt idx="31">
                  <c:v>20.691255548166666</c:v>
                </c:pt>
                <c:pt idx="32">
                  <c:v>20.691255548166666</c:v>
                </c:pt>
                <c:pt idx="33">
                  <c:v>20.691255548166666</c:v>
                </c:pt>
                <c:pt idx="38">
                  <c:v>20.976999166666669</c:v>
                </c:pt>
                <c:pt idx="39">
                  <c:v>20.976999166666669</c:v>
                </c:pt>
                <c:pt idx="40">
                  <c:v>20.976999166666669</c:v>
                </c:pt>
                <c:pt idx="41">
                  <c:v>20.976999166666669</c:v>
                </c:pt>
                <c:pt idx="42">
                  <c:v>20.976999166666669</c:v>
                </c:pt>
                <c:pt idx="43">
                  <c:v>20.976999166666669</c:v>
                </c:pt>
                <c:pt idx="44">
                  <c:v>20.976999166666669</c:v>
                </c:pt>
                <c:pt idx="45">
                  <c:v>20.976999166666669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5779184"/>
        <c:axId val="505779744"/>
      </c:lineChart>
      <c:catAx>
        <c:axId val="505779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577974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5779744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5779184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9.9398453571681922E-2"/>
          <c:y val="0.48306461692288472"/>
          <c:w val="0.49667908065545863"/>
          <c:h val="0.216767279090113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115.199</c:v>
                </c:pt>
                <c:pt idx="5">
                  <c:v>120.379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115.199</c:v>
                </c:pt>
                <c:pt idx="17">
                  <c:v>120.379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115.199</c:v>
                </c:pt>
                <c:pt idx="29">
                  <c:v>120.379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131.43600000000001</c:v>
                </c:pt>
                <c:pt idx="33">
                  <c:v>120.372</c:v>
                </c:pt>
                <c:pt idx="34">
                  <c:v>126.215</c:v>
                </c:pt>
                <c:pt idx="35">
                  <c:v>136.286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115.199</c:v>
                </c:pt>
                <c:pt idx="41">
                  <c:v>120.379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131.43600000000001</c:v>
                </c:pt>
                <c:pt idx="45">
                  <c:v>120.372</c:v>
                </c:pt>
                <c:pt idx="46">
                  <c:v>126.215</c:v>
                </c:pt>
                <c:pt idx="47">
                  <c:v>136.286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131.43600000000001</c:v>
                </c:pt>
                <c:pt idx="57">
                  <c:v>120.372</c:v>
                </c:pt>
                <c:pt idx="58">
                  <c:v>126.215</c:v>
                </c:pt>
                <c:pt idx="59">
                  <c:v>136.286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115.199</c:v>
                </c:pt>
                <c:pt idx="65">
                  <c:v>120.379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131.43600000000001</c:v>
                </c:pt>
                <c:pt idx="69">
                  <c:v>120.372</c:v>
                </c:pt>
                <c:pt idx="70">
                  <c:v>126.215</c:v>
                </c:pt>
                <c:pt idx="71">
                  <c:v>136.286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115.199</c:v>
                </c:pt>
                <c:pt idx="77">
                  <c:v>120.379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131.43600000000001</c:v>
                </c:pt>
                <c:pt idx="81">
                  <c:v>120.372</c:v>
                </c:pt>
                <c:pt idx="82">
                  <c:v>126.215</c:v>
                </c:pt>
                <c:pt idx="83">
                  <c:v>136.286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55.579000000000008</c:v>
                </c:pt>
                <c:pt idx="1">
                  <c:v>49.728999999999999</c:v>
                </c:pt>
                <c:pt idx="2">
                  <c:v>44.846000000000004</c:v>
                </c:pt>
                <c:pt idx="3">
                  <c:v>38.265000000000001</c:v>
                </c:pt>
                <c:pt idx="4">
                  <c:v>39.748000000000005</c:v>
                </c:pt>
                <c:pt idx="5">
                  <c:v>31.680999999999997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29.614999999999981</c:v>
                </c:pt>
                <c:pt idx="9">
                  <c:v>34.343000000000004</c:v>
                </c:pt>
                <c:pt idx="10">
                  <c:v>35.062999999999988</c:v>
                </c:pt>
                <c:pt idx="11">
                  <c:v>29.808999999999997</c:v>
                </c:pt>
                <c:pt idx="12">
                  <c:v>55.579000000000008</c:v>
                </c:pt>
                <c:pt idx="13">
                  <c:v>49.728999999999999</c:v>
                </c:pt>
                <c:pt idx="14">
                  <c:v>44.846000000000004</c:v>
                </c:pt>
                <c:pt idx="15">
                  <c:v>38.265000000000001</c:v>
                </c:pt>
                <c:pt idx="16">
                  <c:v>39.748000000000005</c:v>
                </c:pt>
                <c:pt idx="17">
                  <c:v>31.680999999999997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29.614999999999981</c:v>
                </c:pt>
                <c:pt idx="21">
                  <c:v>34.343000000000004</c:v>
                </c:pt>
                <c:pt idx="22">
                  <c:v>35.062999999999988</c:v>
                </c:pt>
                <c:pt idx="23">
                  <c:v>29.808999999999997</c:v>
                </c:pt>
                <c:pt idx="24">
                  <c:v>55.579000000000008</c:v>
                </c:pt>
                <c:pt idx="25">
                  <c:v>49.728999999999999</c:v>
                </c:pt>
                <c:pt idx="26">
                  <c:v>44.846000000000004</c:v>
                </c:pt>
                <c:pt idx="27">
                  <c:v>38.265000000000001</c:v>
                </c:pt>
                <c:pt idx="28">
                  <c:v>39.748000000000005</c:v>
                </c:pt>
                <c:pt idx="29">
                  <c:v>31.680999999999997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29.614999999999981</c:v>
                </c:pt>
                <c:pt idx="33">
                  <c:v>34.343000000000004</c:v>
                </c:pt>
                <c:pt idx="34">
                  <c:v>35.062999999999988</c:v>
                </c:pt>
                <c:pt idx="35">
                  <c:v>29.808999999999997</c:v>
                </c:pt>
                <c:pt idx="36">
                  <c:v>55.579000000000008</c:v>
                </c:pt>
                <c:pt idx="37">
                  <c:v>49.728999999999999</c:v>
                </c:pt>
                <c:pt idx="38">
                  <c:v>44.846000000000004</c:v>
                </c:pt>
                <c:pt idx="39">
                  <c:v>38.265000000000001</c:v>
                </c:pt>
                <c:pt idx="40">
                  <c:v>39.748000000000005</c:v>
                </c:pt>
                <c:pt idx="41">
                  <c:v>31.680999999999997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29.614999999999981</c:v>
                </c:pt>
                <c:pt idx="45">
                  <c:v>34.343000000000004</c:v>
                </c:pt>
                <c:pt idx="46">
                  <c:v>35.062999999999988</c:v>
                </c:pt>
                <c:pt idx="47">
                  <c:v>29.808999999999997</c:v>
                </c:pt>
                <c:pt idx="48">
                  <c:v>55.579000000000008</c:v>
                </c:pt>
                <c:pt idx="49">
                  <c:v>49.728999999999999</c:v>
                </c:pt>
                <c:pt idx="50">
                  <c:v>44.846000000000004</c:v>
                </c:pt>
                <c:pt idx="51">
                  <c:v>38.265000000000001</c:v>
                </c:pt>
                <c:pt idx="52">
                  <c:v>39.748000000000005</c:v>
                </c:pt>
                <c:pt idx="53">
                  <c:v>31.680999999999997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29.614999999999981</c:v>
                </c:pt>
                <c:pt idx="57">
                  <c:v>34.343000000000004</c:v>
                </c:pt>
                <c:pt idx="58">
                  <c:v>35.062999999999988</c:v>
                </c:pt>
                <c:pt idx="59">
                  <c:v>29.808999999999997</c:v>
                </c:pt>
                <c:pt idx="60">
                  <c:v>55.579000000000008</c:v>
                </c:pt>
                <c:pt idx="61">
                  <c:v>49.728999999999999</c:v>
                </c:pt>
                <c:pt idx="62">
                  <c:v>44.846000000000004</c:v>
                </c:pt>
                <c:pt idx="63">
                  <c:v>38.265000000000001</c:v>
                </c:pt>
                <c:pt idx="64">
                  <c:v>39.748000000000005</c:v>
                </c:pt>
                <c:pt idx="65">
                  <c:v>31.680999999999997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29.614999999999981</c:v>
                </c:pt>
                <c:pt idx="69">
                  <c:v>34.343000000000004</c:v>
                </c:pt>
                <c:pt idx="70">
                  <c:v>35.062999999999988</c:v>
                </c:pt>
                <c:pt idx="71">
                  <c:v>29.808999999999997</c:v>
                </c:pt>
                <c:pt idx="72">
                  <c:v>55.579000000000008</c:v>
                </c:pt>
                <c:pt idx="73">
                  <c:v>49.728999999999999</c:v>
                </c:pt>
                <c:pt idx="74">
                  <c:v>44.846000000000004</c:v>
                </c:pt>
                <c:pt idx="75">
                  <c:v>38.265000000000001</c:v>
                </c:pt>
                <c:pt idx="76">
                  <c:v>39.748000000000005</c:v>
                </c:pt>
                <c:pt idx="77">
                  <c:v>31.680999999999997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29.614999999999981</c:v>
                </c:pt>
                <c:pt idx="81">
                  <c:v>34.343000000000004</c:v>
                </c:pt>
                <c:pt idx="82">
                  <c:v>35.062999999999988</c:v>
                </c:pt>
                <c:pt idx="83">
                  <c:v>29.808999999999997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65.607999999999976</c:v>
                </c:pt>
                <c:pt idx="1">
                  <c:v>66.667000000000002</c:v>
                </c:pt>
                <c:pt idx="2">
                  <c:v>61.538999999999987</c:v>
                </c:pt>
                <c:pt idx="3">
                  <c:v>61.802999999999997</c:v>
                </c:pt>
                <c:pt idx="4">
                  <c:v>63.204999999999984</c:v>
                </c:pt>
                <c:pt idx="5">
                  <c:v>67.192000000000007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51.400000000000006</c:v>
                </c:pt>
                <c:pt idx="9">
                  <c:v>48.957999999999998</c:v>
                </c:pt>
                <c:pt idx="10">
                  <c:v>58.277000000000015</c:v>
                </c:pt>
                <c:pt idx="11">
                  <c:v>69.37</c:v>
                </c:pt>
                <c:pt idx="12">
                  <c:v>65.607999999999976</c:v>
                </c:pt>
                <c:pt idx="13">
                  <c:v>66.667000000000002</c:v>
                </c:pt>
                <c:pt idx="14">
                  <c:v>61.538999999999987</c:v>
                </c:pt>
                <c:pt idx="15">
                  <c:v>61.802999999999997</c:v>
                </c:pt>
                <c:pt idx="16">
                  <c:v>63.204999999999984</c:v>
                </c:pt>
                <c:pt idx="17">
                  <c:v>67.192000000000007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51.400000000000006</c:v>
                </c:pt>
                <c:pt idx="21">
                  <c:v>48.957999999999998</c:v>
                </c:pt>
                <c:pt idx="22">
                  <c:v>58.277000000000015</c:v>
                </c:pt>
                <c:pt idx="23">
                  <c:v>69.37</c:v>
                </c:pt>
                <c:pt idx="24">
                  <c:v>65.607999999999976</c:v>
                </c:pt>
                <c:pt idx="25">
                  <c:v>66.667000000000002</c:v>
                </c:pt>
                <c:pt idx="26">
                  <c:v>61.538999999999987</c:v>
                </c:pt>
                <c:pt idx="27">
                  <c:v>61.802999999999997</c:v>
                </c:pt>
                <c:pt idx="28">
                  <c:v>63.204999999999984</c:v>
                </c:pt>
                <c:pt idx="29">
                  <c:v>67.192000000000007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51.400000000000006</c:v>
                </c:pt>
                <c:pt idx="33">
                  <c:v>48.957999999999998</c:v>
                </c:pt>
                <c:pt idx="34">
                  <c:v>58.277000000000015</c:v>
                </c:pt>
                <c:pt idx="35">
                  <c:v>69.37</c:v>
                </c:pt>
                <c:pt idx="36">
                  <c:v>65.607999999999976</c:v>
                </c:pt>
                <c:pt idx="37">
                  <c:v>66.667000000000002</c:v>
                </c:pt>
                <c:pt idx="38">
                  <c:v>61.538999999999987</c:v>
                </c:pt>
                <c:pt idx="39">
                  <c:v>61.802999999999997</c:v>
                </c:pt>
                <c:pt idx="40">
                  <c:v>63.204999999999984</c:v>
                </c:pt>
                <c:pt idx="41">
                  <c:v>67.192000000000007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51.400000000000006</c:v>
                </c:pt>
                <c:pt idx="45">
                  <c:v>48.957999999999998</c:v>
                </c:pt>
                <c:pt idx="46">
                  <c:v>58.277000000000015</c:v>
                </c:pt>
                <c:pt idx="47">
                  <c:v>69.37</c:v>
                </c:pt>
                <c:pt idx="48">
                  <c:v>65.607999999999976</c:v>
                </c:pt>
                <c:pt idx="49">
                  <c:v>66.667000000000002</c:v>
                </c:pt>
                <c:pt idx="50">
                  <c:v>61.538999999999987</c:v>
                </c:pt>
                <c:pt idx="51">
                  <c:v>61.802999999999997</c:v>
                </c:pt>
                <c:pt idx="52">
                  <c:v>63.204999999999984</c:v>
                </c:pt>
                <c:pt idx="53">
                  <c:v>67.192000000000007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51.400000000000006</c:v>
                </c:pt>
                <c:pt idx="57">
                  <c:v>48.957999999999998</c:v>
                </c:pt>
                <c:pt idx="58">
                  <c:v>58.277000000000015</c:v>
                </c:pt>
                <c:pt idx="59">
                  <c:v>69.37</c:v>
                </c:pt>
                <c:pt idx="60">
                  <c:v>65.607999999999976</c:v>
                </c:pt>
                <c:pt idx="61">
                  <c:v>66.667000000000002</c:v>
                </c:pt>
                <c:pt idx="62">
                  <c:v>61.538999999999987</c:v>
                </c:pt>
                <c:pt idx="63">
                  <c:v>61.802999999999997</c:v>
                </c:pt>
                <c:pt idx="64">
                  <c:v>63.204999999999984</c:v>
                </c:pt>
                <c:pt idx="65">
                  <c:v>67.192000000000007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51.400000000000006</c:v>
                </c:pt>
                <c:pt idx="69">
                  <c:v>48.957999999999998</c:v>
                </c:pt>
                <c:pt idx="70">
                  <c:v>58.277000000000015</c:v>
                </c:pt>
                <c:pt idx="71">
                  <c:v>69.37</c:v>
                </c:pt>
                <c:pt idx="72">
                  <c:v>65.607999999999976</c:v>
                </c:pt>
                <c:pt idx="73">
                  <c:v>66.667000000000002</c:v>
                </c:pt>
                <c:pt idx="74">
                  <c:v>61.538999999999987</c:v>
                </c:pt>
                <c:pt idx="75">
                  <c:v>61.802999999999997</c:v>
                </c:pt>
                <c:pt idx="76">
                  <c:v>63.204999999999984</c:v>
                </c:pt>
                <c:pt idx="77">
                  <c:v>67.192000000000007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51.400000000000006</c:v>
                </c:pt>
                <c:pt idx="81">
                  <c:v>48.957999999999998</c:v>
                </c:pt>
                <c:pt idx="82">
                  <c:v>58.277000000000015</c:v>
                </c:pt>
                <c:pt idx="83">
                  <c:v>69.37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25.793000000000035</c:v>
                </c:pt>
                <c:pt idx="1">
                  <c:v>26.72</c:v>
                </c:pt>
                <c:pt idx="2">
                  <c:v>22.104000000000013</c:v>
                </c:pt>
                <c:pt idx="3">
                  <c:v>26.751000000000005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23.937999999999988</c:v>
                </c:pt>
                <c:pt idx="8">
                  <c:v>27.206999999999994</c:v>
                </c:pt>
                <c:pt idx="9">
                  <c:v>28.454000000000008</c:v>
                </c:pt>
                <c:pt idx="10">
                  <c:v>14.287000000000006</c:v>
                </c:pt>
                <c:pt idx="11">
                  <c:v>10.808999999999997</c:v>
                </c:pt>
                <c:pt idx="12">
                  <c:v>25.793000000000035</c:v>
                </c:pt>
                <c:pt idx="13">
                  <c:v>26.72</c:v>
                </c:pt>
                <c:pt idx="14">
                  <c:v>22.104000000000013</c:v>
                </c:pt>
                <c:pt idx="15">
                  <c:v>26.751000000000005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23.937999999999988</c:v>
                </c:pt>
                <c:pt idx="20">
                  <c:v>27.206999999999994</c:v>
                </c:pt>
                <c:pt idx="21">
                  <c:v>28.454000000000008</c:v>
                </c:pt>
                <c:pt idx="22">
                  <c:v>14.287000000000006</c:v>
                </c:pt>
                <c:pt idx="23">
                  <c:v>10.808999999999997</c:v>
                </c:pt>
                <c:pt idx="24">
                  <c:v>25.793000000000035</c:v>
                </c:pt>
                <c:pt idx="25">
                  <c:v>26.72</c:v>
                </c:pt>
                <c:pt idx="26">
                  <c:v>22.104000000000013</c:v>
                </c:pt>
                <c:pt idx="27">
                  <c:v>26.751000000000005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23.937999999999988</c:v>
                </c:pt>
                <c:pt idx="32">
                  <c:v>27.206999999999994</c:v>
                </c:pt>
                <c:pt idx="33">
                  <c:v>28.454000000000008</c:v>
                </c:pt>
                <c:pt idx="34">
                  <c:v>14.287000000000006</c:v>
                </c:pt>
                <c:pt idx="35">
                  <c:v>10.808999999999997</c:v>
                </c:pt>
                <c:pt idx="36">
                  <c:v>25.793000000000035</c:v>
                </c:pt>
                <c:pt idx="37">
                  <c:v>26.72</c:v>
                </c:pt>
                <c:pt idx="38">
                  <c:v>22.104000000000013</c:v>
                </c:pt>
                <c:pt idx="39">
                  <c:v>26.751000000000005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23.937999999999988</c:v>
                </c:pt>
                <c:pt idx="44">
                  <c:v>27.206999999999994</c:v>
                </c:pt>
                <c:pt idx="45">
                  <c:v>28.454000000000008</c:v>
                </c:pt>
                <c:pt idx="46">
                  <c:v>14.287000000000006</c:v>
                </c:pt>
                <c:pt idx="47">
                  <c:v>10.808999999999997</c:v>
                </c:pt>
                <c:pt idx="48">
                  <c:v>25.793000000000035</c:v>
                </c:pt>
                <c:pt idx="49">
                  <c:v>26.72</c:v>
                </c:pt>
                <c:pt idx="50">
                  <c:v>22.104000000000013</c:v>
                </c:pt>
                <c:pt idx="51">
                  <c:v>26.751000000000005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23.937999999999988</c:v>
                </c:pt>
                <c:pt idx="56">
                  <c:v>27.206999999999994</c:v>
                </c:pt>
                <c:pt idx="57">
                  <c:v>28.454000000000008</c:v>
                </c:pt>
                <c:pt idx="58">
                  <c:v>14.287000000000006</c:v>
                </c:pt>
                <c:pt idx="59">
                  <c:v>10.808999999999997</c:v>
                </c:pt>
                <c:pt idx="60">
                  <c:v>25.793000000000035</c:v>
                </c:pt>
                <c:pt idx="61">
                  <c:v>26.72</c:v>
                </c:pt>
                <c:pt idx="62">
                  <c:v>22.104000000000013</c:v>
                </c:pt>
                <c:pt idx="63">
                  <c:v>26.751000000000005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23.937999999999988</c:v>
                </c:pt>
                <c:pt idx="68">
                  <c:v>27.206999999999994</c:v>
                </c:pt>
                <c:pt idx="69">
                  <c:v>28.454000000000008</c:v>
                </c:pt>
                <c:pt idx="70">
                  <c:v>14.287000000000006</c:v>
                </c:pt>
                <c:pt idx="71">
                  <c:v>10.808999999999997</c:v>
                </c:pt>
                <c:pt idx="72">
                  <c:v>25.793000000000035</c:v>
                </c:pt>
                <c:pt idx="73">
                  <c:v>26.72</c:v>
                </c:pt>
                <c:pt idx="74">
                  <c:v>22.104000000000013</c:v>
                </c:pt>
                <c:pt idx="75">
                  <c:v>26.751000000000005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23.937999999999988</c:v>
                </c:pt>
                <c:pt idx="80">
                  <c:v>27.206999999999994</c:v>
                </c:pt>
                <c:pt idx="81">
                  <c:v>28.454000000000008</c:v>
                </c:pt>
                <c:pt idx="82">
                  <c:v>14.287000000000006</c:v>
                </c:pt>
                <c:pt idx="83">
                  <c:v>10.808999999999997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786464"/>
        <c:axId val="505787024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132.608</c:v>
                </c:pt>
                <c:pt idx="13">
                  <c:v>123.608</c:v>
                </c:pt>
                <c:pt idx="14">
                  <c:v>128.69200000000001</c:v>
                </c:pt>
                <c:pt idx="15">
                  <c:v>129.77600000000001</c:v>
                </c:pt>
                <c:pt idx="16">
                  <c:v>135.40199999999999</c:v>
                </c:pt>
                <c:pt idx="17">
                  <c:v>139.636</c:v>
                </c:pt>
                <c:pt idx="18">
                  <c:v>142.053</c:v>
                </c:pt>
                <c:pt idx="19">
                  <c:v>152.529</c:v>
                </c:pt>
                <c:pt idx="20">
                  <c:v>149.40299999999999</c:v>
                </c:pt>
                <c:pt idx="21">
                  <c:v>143.625</c:v>
                </c:pt>
                <c:pt idx="22">
                  <c:v>157.21</c:v>
                </c:pt>
                <c:pt idx="23">
                  <c:v>161.32599999999999</c:v>
                </c:pt>
                <c:pt idx="24">
                  <c:v>160.595</c:v>
                </c:pt>
                <c:pt idx="25">
                  <c:v>162.49600000000001</c:v>
                </c:pt>
                <c:pt idx="26">
                  <c:v>160.07300000000001</c:v>
                </c:pt>
                <c:pt idx="27">
                  <c:v>154.74100000000001</c:v>
                </c:pt>
                <c:pt idx="28">
                  <c:v>154.947</c:v>
                </c:pt>
                <c:pt idx="29">
                  <c:v>149.767</c:v>
                </c:pt>
                <c:pt idx="30">
                  <c:v>156.50700000000001</c:v>
                </c:pt>
                <c:pt idx="31">
                  <c:v>160.33799999999999</c:v>
                </c:pt>
                <c:pt idx="32">
                  <c:v>161.05099999999999</c:v>
                </c:pt>
                <c:pt idx="33">
                  <c:v>154.715</c:v>
                </c:pt>
                <c:pt idx="34">
                  <c:v>161.27799999999999</c:v>
                </c:pt>
                <c:pt idx="35">
                  <c:v>166.095</c:v>
                </c:pt>
                <c:pt idx="36">
                  <c:v>170.24700000000001</c:v>
                </c:pt>
                <c:pt idx="37">
                  <c:v>162.83199999999999</c:v>
                </c:pt>
                <c:pt idx="38">
                  <c:v>152.029</c:v>
                </c:pt>
                <c:pt idx="39">
                  <c:v>154.95699999999999</c:v>
                </c:pt>
                <c:pt idx="40">
                  <c:v>154.24700000000001</c:v>
                </c:pt>
                <c:pt idx="41">
                  <c:v>152.06</c:v>
                </c:pt>
                <c:pt idx="42">
                  <c:v>151.494</c:v>
                </c:pt>
                <c:pt idx="43">
                  <c:v>147.80600000000001</c:v>
                </c:pt>
                <c:pt idx="44">
                  <c:v>137.33099999999999</c:v>
                </c:pt>
                <c:pt idx="45">
                  <c:v>130.053</c:v>
                </c:pt>
                <c:pt idx="46">
                  <c:v>133.387</c:v>
                </c:pt>
                <c:pt idx="47">
                  <c:v>145.63800000000001</c:v>
                </c:pt>
                <c:pt idx="48">
                  <c:v>141.12899999999999</c:v>
                </c:pt>
                <c:pt idx="49">
                  <c:v>138.578</c:v>
                </c:pt>
                <c:pt idx="50">
                  <c:v>130.39099999999999</c:v>
                </c:pt>
                <c:pt idx="51">
                  <c:v>120.59099999999999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127.081</c:v>
                </c:pt>
                <c:pt idx="55">
                  <c:v>132.03700000000001</c:v>
                </c:pt>
                <c:pt idx="56">
                  <c:v>137.06</c:v>
                </c:pt>
                <c:pt idx="57">
                  <c:v>124.18300000000001</c:v>
                </c:pt>
                <c:pt idx="58">
                  <c:v>126.35599999999999</c:v>
                </c:pt>
                <c:pt idx="59">
                  <c:v>140.006</c:v>
                </c:pt>
                <c:pt idx="60">
                  <c:v>140.137</c:v>
                </c:pt>
                <c:pt idx="61">
                  <c:v>136.251</c:v>
                </c:pt>
                <c:pt idx="62">
                  <c:v>128.11957143000001</c:v>
                </c:pt>
                <c:pt idx="63">
                  <c:v>125.68121385000001</c:v>
                </c:pt>
                <c:pt idx="64">
                  <c:v>127.2307</c:v>
                </c:pt>
                <c:pt idx="65">
                  <c:v>129.63</c:v>
                </c:pt>
                <c:pt idx="66">
                  <c:v>135.22489999999999</c:v>
                </c:pt>
                <c:pt idx="67">
                  <c:v>137.0788</c:v>
                </c:pt>
                <c:pt idx="68">
                  <c:v>135.37909999999999</c:v>
                </c:pt>
                <c:pt idx="69">
                  <c:v>128.18190000000001</c:v>
                </c:pt>
                <c:pt idx="70">
                  <c:v>133.4751</c:v>
                </c:pt>
                <c:pt idx="71">
                  <c:v>140.25749999999999</c:v>
                </c:pt>
                <c:pt idx="72">
                  <c:v>138.602</c:v>
                </c:pt>
                <c:pt idx="73">
                  <c:v>134.65379999999999</c:v>
                </c:pt>
                <c:pt idx="74">
                  <c:v>130.5821</c:v>
                </c:pt>
                <c:pt idx="75">
                  <c:v>129.3691</c:v>
                </c:pt>
                <c:pt idx="76">
                  <c:v>130.73509999999999</c:v>
                </c:pt>
                <c:pt idx="77">
                  <c:v>132.66909999999999</c:v>
                </c:pt>
                <c:pt idx="78">
                  <c:v>137.7141</c:v>
                </c:pt>
                <c:pt idx="79">
                  <c:v>139.59989999999999</c:v>
                </c:pt>
                <c:pt idx="80">
                  <c:v>137.83179999999999</c:v>
                </c:pt>
                <c:pt idx="81">
                  <c:v>130.75559999999999</c:v>
                </c:pt>
                <c:pt idx="82">
                  <c:v>136.22640000000001</c:v>
                </c:pt>
                <c:pt idx="83">
                  <c:v>142.86150000000001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235.85499999999999</c:v>
                </c:pt>
                <c:pt idx="1">
                  <c:v>229.499</c:v>
                </c:pt>
                <c:pt idx="2">
                  <c:v>221.61199999999999</c:v>
                </c:pt>
                <c:pt idx="3">
                  <c:v>216.76</c:v>
                </c:pt>
                <c:pt idx="4">
                  <c:v>218.15199999999999</c:v>
                </c:pt>
                <c:pt idx="5">
                  <c:v>219.25200000000001</c:v>
                </c:pt>
                <c:pt idx="6">
                  <c:v>217.56100000000001</c:v>
                </c:pt>
                <c:pt idx="7">
                  <c:v>212.14500000000001</c:v>
                </c:pt>
                <c:pt idx="8">
                  <c:v>212.45099999999999</c:v>
                </c:pt>
                <c:pt idx="9">
                  <c:v>203.673</c:v>
                </c:pt>
                <c:pt idx="10">
                  <c:v>219.55500000000001</c:v>
                </c:pt>
                <c:pt idx="11">
                  <c:v>240.36799999999999</c:v>
                </c:pt>
                <c:pt idx="12">
                  <c:v>243.977</c:v>
                </c:pt>
                <c:pt idx="13">
                  <c:v>241.34800000000001</c:v>
                </c:pt>
                <c:pt idx="14">
                  <c:v>232.93100000000001</c:v>
                </c:pt>
                <c:pt idx="15">
                  <c:v>228.58099999999999</c:v>
                </c:pt>
                <c:pt idx="16">
                  <c:v>222.584</c:v>
                </c:pt>
                <c:pt idx="17">
                  <c:v>221.09899999999999</c:v>
                </c:pt>
                <c:pt idx="18">
                  <c:v>217.71899999999999</c:v>
                </c:pt>
                <c:pt idx="19">
                  <c:v>218.255</c:v>
                </c:pt>
                <c:pt idx="20">
                  <c:v>225.21600000000001</c:v>
                </c:pt>
                <c:pt idx="21">
                  <c:v>217.35599999999999</c:v>
                </c:pt>
                <c:pt idx="22">
                  <c:v>222.93700000000001</c:v>
                </c:pt>
                <c:pt idx="23">
                  <c:v>235.465</c:v>
                </c:pt>
                <c:pt idx="24">
                  <c:v>261.64800000000002</c:v>
                </c:pt>
                <c:pt idx="25">
                  <c:v>256.21899999999999</c:v>
                </c:pt>
                <c:pt idx="26">
                  <c:v>243.71600000000001</c:v>
                </c:pt>
                <c:pt idx="27">
                  <c:v>243.47900000000001</c:v>
                </c:pt>
                <c:pt idx="28">
                  <c:v>243.40899999999999</c:v>
                </c:pt>
                <c:pt idx="29">
                  <c:v>242.66200000000001</c:v>
                </c:pt>
                <c:pt idx="30">
                  <c:v>240.93199999999999</c:v>
                </c:pt>
                <c:pt idx="31">
                  <c:v>230.411</c:v>
                </c:pt>
                <c:pt idx="32">
                  <c:v>227.697</c:v>
                </c:pt>
                <c:pt idx="33">
                  <c:v>225.59399999999999</c:v>
                </c:pt>
                <c:pt idx="34">
                  <c:v>233.84200000000001</c:v>
                </c:pt>
                <c:pt idx="35">
                  <c:v>238.58699999999999</c:v>
                </c:pt>
                <c:pt idx="36">
                  <c:v>261.10899999999998</c:v>
                </c:pt>
                <c:pt idx="37">
                  <c:v>253.63499999999999</c:v>
                </c:pt>
                <c:pt idx="38">
                  <c:v>239.55799999999999</c:v>
                </c:pt>
                <c:pt idx="39">
                  <c:v>243.511</c:v>
                </c:pt>
                <c:pt idx="40">
                  <c:v>242.48400000000001</c:v>
                </c:pt>
                <c:pt idx="41">
                  <c:v>238.417</c:v>
                </c:pt>
                <c:pt idx="42">
                  <c:v>232.85900000000001</c:v>
                </c:pt>
                <c:pt idx="43">
                  <c:v>226.78800000000001</c:v>
                </c:pt>
                <c:pt idx="44">
                  <c:v>223.20400000000001</c:v>
                </c:pt>
                <c:pt idx="45">
                  <c:v>215.89599999999999</c:v>
                </c:pt>
                <c:pt idx="46">
                  <c:v>224.91800000000001</c:v>
                </c:pt>
                <c:pt idx="47">
                  <c:v>236.816</c:v>
                </c:pt>
                <c:pt idx="48">
                  <c:v>247.94800000000001</c:v>
                </c:pt>
                <c:pt idx="49">
                  <c:v>252.56700000000001</c:v>
                </c:pt>
                <c:pt idx="50">
                  <c:v>239.62899999999999</c:v>
                </c:pt>
                <c:pt idx="51">
                  <c:v>239.864</c:v>
                </c:pt>
                <c:pt idx="52">
                  <c:v>242.17400000000001</c:v>
                </c:pt>
                <c:pt idx="53">
                  <c:v>240.31200000000001</c:v>
                </c:pt>
                <c:pt idx="54">
                  <c:v>233.91300000000001</c:v>
                </c:pt>
                <c:pt idx="55">
                  <c:v>236.083</c:v>
                </c:pt>
                <c:pt idx="56">
                  <c:v>239.65799999999999</c:v>
                </c:pt>
                <c:pt idx="57">
                  <c:v>232.12700000000001</c:v>
                </c:pt>
                <c:pt idx="58">
                  <c:v>230.005</c:v>
                </c:pt>
                <c:pt idx="59">
                  <c:v>246.274</c:v>
                </c:pt>
                <c:pt idx="60">
                  <c:v>261.32600000000002</c:v>
                </c:pt>
                <c:pt idx="61">
                  <c:v>251.36699999999999</c:v>
                </c:pt>
                <c:pt idx="62">
                  <c:v>233.53514286000001</c:v>
                </c:pt>
                <c:pt idx="63">
                  <c:v>226.39013037000001</c:v>
                </c:pt>
                <c:pt idx="64">
                  <c:v>227.26419999999999</c:v>
                </c:pt>
                <c:pt idx="65">
                  <c:v>227.62469999999999</c:v>
                </c:pt>
                <c:pt idx="66">
                  <c:v>225.33680000000001</c:v>
                </c:pt>
                <c:pt idx="67">
                  <c:v>219.91159999999999</c:v>
                </c:pt>
                <c:pt idx="68">
                  <c:v>220.77850000000001</c:v>
                </c:pt>
                <c:pt idx="69">
                  <c:v>215.8991</c:v>
                </c:pt>
                <c:pt idx="70">
                  <c:v>224.54060000000001</c:v>
                </c:pt>
                <c:pt idx="71">
                  <c:v>234.9897</c:v>
                </c:pt>
                <c:pt idx="72">
                  <c:v>243.56540000000001</c:v>
                </c:pt>
                <c:pt idx="73">
                  <c:v>242.11179999999999</c:v>
                </c:pt>
                <c:pt idx="74">
                  <c:v>234.35810000000001</c:v>
                </c:pt>
                <c:pt idx="75">
                  <c:v>228.0608</c:v>
                </c:pt>
                <c:pt idx="76">
                  <c:v>226.80279999999999</c:v>
                </c:pt>
                <c:pt idx="77">
                  <c:v>228.76570000000001</c:v>
                </c:pt>
                <c:pt idx="78">
                  <c:v>227.52340000000001</c:v>
                </c:pt>
                <c:pt idx="79">
                  <c:v>223.04759999999999</c:v>
                </c:pt>
                <c:pt idx="80">
                  <c:v>223.345</c:v>
                </c:pt>
                <c:pt idx="81">
                  <c:v>217.6053</c:v>
                </c:pt>
                <c:pt idx="82">
                  <c:v>225.94749999999999</c:v>
                </c:pt>
                <c:pt idx="83">
                  <c:v>236.48750000000001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5786464"/>
        <c:axId val="505787024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787584"/>
        <c:axId val="505788144"/>
      </c:scatterChart>
      <c:dateAx>
        <c:axId val="5057864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578702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5787024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5786464"/>
        <c:crosses val="autoZero"/>
        <c:crossBetween val="between"/>
        <c:majorUnit val="20"/>
      </c:valAx>
      <c:valAx>
        <c:axId val="50578758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5788144"/>
        <c:crosses val="max"/>
        <c:crossBetween val="midCat"/>
      </c:valAx>
      <c:valAx>
        <c:axId val="5057881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505787584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7.8466019999999999</c:v>
                </c:pt>
                <c:pt idx="1">
                  <c:v>7.1602059999999996</c:v>
                </c:pt>
                <c:pt idx="2">
                  <c:v>7.3899460000000001</c:v>
                </c:pt>
                <c:pt idx="3">
                  <c:v>7.6218690000000002</c:v>
                </c:pt>
                <c:pt idx="4">
                  <c:v>7.6108450000000003</c:v>
                </c:pt>
                <c:pt idx="5">
                  <c:v>7.6068939999999996</c:v>
                </c:pt>
                <c:pt idx="6">
                  <c:v>7.9539140000000002</c:v>
                </c:pt>
                <c:pt idx="7">
                  <c:v>8.0286000000000008</c:v>
                </c:pt>
                <c:pt idx="8">
                  <c:v>7.8179160000000003</c:v>
                </c:pt>
                <c:pt idx="9">
                  <c:v>7.3594629999999999</c:v>
                </c:pt>
                <c:pt idx="10">
                  <c:v>7.1556509999999998</c:v>
                </c:pt>
                <c:pt idx="11">
                  <c:v>7.5511439999999999</c:v>
                </c:pt>
                <c:pt idx="12">
                  <c:v>7.3410010000000003</c:v>
                </c:pt>
                <c:pt idx="13">
                  <c:v>6.952318</c:v>
                </c:pt>
                <c:pt idx="14">
                  <c:v>7.0223620000000002</c:v>
                </c:pt>
                <c:pt idx="15">
                  <c:v>7.2730370000000004</c:v>
                </c:pt>
                <c:pt idx="16">
                  <c:v>6.8583850000000002</c:v>
                </c:pt>
                <c:pt idx="17">
                  <c:v>6.6730520000000002</c:v>
                </c:pt>
                <c:pt idx="18">
                  <c:v>7.2093360000000004</c:v>
                </c:pt>
                <c:pt idx="19">
                  <c:v>7.0810719999999998</c:v>
                </c:pt>
                <c:pt idx="20">
                  <c:v>7.1457249999999997</c:v>
                </c:pt>
                <c:pt idx="21">
                  <c:v>6.7724690000000001</c:v>
                </c:pt>
                <c:pt idx="22">
                  <c:v>6.7741899999999999</c:v>
                </c:pt>
                <c:pt idx="23">
                  <c:v>6.8040180000000001</c:v>
                </c:pt>
                <c:pt idx="24">
                  <c:v>6.6765330000000001</c:v>
                </c:pt>
                <c:pt idx="25">
                  <c:v>6.6581149999999996</c:v>
                </c:pt>
                <c:pt idx="26">
                  <c:v>7.1546649999999996</c:v>
                </c:pt>
                <c:pt idx="27">
                  <c:v>6.6086640000000001</c:v>
                </c:pt>
                <c:pt idx="28">
                  <c:v>6.7182659999999998</c:v>
                </c:pt>
                <c:pt idx="29">
                  <c:v>6.8754379999999999</c:v>
                </c:pt>
                <c:pt idx="30">
                  <c:v>6.8137549999999996</c:v>
                </c:pt>
                <c:pt idx="31">
                  <c:v>7.2556820000000002</c:v>
                </c:pt>
                <c:pt idx="32">
                  <c:v>6.8174530000000004</c:v>
                </c:pt>
                <c:pt idx="33">
                  <c:v>6.6021879999999999</c:v>
                </c:pt>
                <c:pt idx="34">
                  <c:v>7.051253</c:v>
                </c:pt>
                <c:pt idx="35">
                  <c:v>7.5097639999999997</c:v>
                </c:pt>
                <c:pt idx="36">
                  <c:v>7.1254619999999997</c:v>
                </c:pt>
                <c:pt idx="37">
                  <c:v>7.4596780000000003</c:v>
                </c:pt>
                <c:pt idx="38">
                  <c:v>7.416506</c:v>
                </c:pt>
                <c:pt idx="39">
                  <c:v>6.987679</c:v>
                </c:pt>
                <c:pt idx="40">
                  <c:v>7.1398349999999997</c:v>
                </c:pt>
                <c:pt idx="41">
                  <c:v>7.0295759999999996</c:v>
                </c:pt>
                <c:pt idx="42">
                  <c:v>7.5604620000000002</c:v>
                </c:pt>
                <c:pt idx="43">
                  <c:v>7.2951889999999997</c:v>
                </c:pt>
                <c:pt idx="44">
                  <c:v>7.2657489999999996</c:v>
                </c:pt>
                <c:pt idx="45">
                  <c:v>7.0681960000000004</c:v>
                </c:pt>
                <c:pt idx="46">
                  <c:v>7.417357</c:v>
                </c:pt>
                <c:pt idx="47">
                  <c:v>7.3489389999999997</c:v>
                </c:pt>
                <c:pt idx="48">
                  <c:v>7.7666180000000002</c:v>
                </c:pt>
                <c:pt idx="49">
                  <c:v>6.7309140000000003</c:v>
                </c:pt>
                <c:pt idx="50">
                  <c:v>7.2349480000000002</c:v>
                </c:pt>
                <c:pt idx="51">
                  <c:v>7.0765719999999996</c:v>
                </c:pt>
                <c:pt idx="52">
                  <c:v>7.3889509999999996</c:v>
                </c:pt>
                <c:pt idx="53">
                  <c:v>7.2241460000000002</c:v>
                </c:pt>
                <c:pt idx="54">
                  <c:v>6.9589410000000003</c:v>
                </c:pt>
                <c:pt idx="55">
                  <c:v>7.1055869999999999</c:v>
                </c:pt>
                <c:pt idx="56">
                  <c:v>5.860284</c:v>
                </c:pt>
                <c:pt idx="57">
                  <c:v>5.9607099999999997</c:v>
                </c:pt>
                <c:pt idx="58">
                  <c:v>6.1302190000000003</c:v>
                </c:pt>
                <c:pt idx="59">
                  <c:v>6.2600389999999999</c:v>
                </c:pt>
                <c:pt idx="60">
                  <c:v>6.6708629999999998</c:v>
                </c:pt>
                <c:pt idx="61">
                  <c:v>5.8876819999999999</c:v>
                </c:pt>
                <c:pt idx="62">
                  <c:v>5.9443020000000004</c:v>
                </c:pt>
                <c:pt idx="63">
                  <c:v>6.4887170000000003</c:v>
                </c:pt>
                <c:pt idx="64">
                  <c:v>5.8192089999999999</c:v>
                </c:pt>
                <c:pt idx="65">
                  <c:v>6.2799519999999998</c:v>
                </c:pt>
                <c:pt idx="66">
                  <c:v>5.7846330000000004</c:v>
                </c:pt>
                <c:pt idx="67">
                  <c:v>6.2507859999999997</c:v>
                </c:pt>
                <c:pt idx="68">
                  <c:v>5.4730999999999996</c:v>
                </c:pt>
                <c:pt idx="69">
                  <c:v>4.986548</c:v>
                </c:pt>
                <c:pt idx="70">
                  <c:v>4.8805170000000002</c:v>
                </c:pt>
                <c:pt idx="71">
                  <c:v>4.5876469999999996</c:v>
                </c:pt>
                <c:pt idx="72">
                  <c:v>4.9450370000000001</c:v>
                </c:pt>
                <c:pt idx="73">
                  <c:v>3.6614939999999998</c:v>
                </c:pt>
                <c:pt idx="74">
                  <c:v>3.8963870967999998</c:v>
                </c:pt>
                <c:pt idx="75">
                  <c:v>4.3728733333000003</c:v>
                </c:pt>
                <c:pt idx="76">
                  <c:v>4.9518139999999997</c:v>
                </c:pt>
                <c:pt idx="77">
                  <c:v>4.6723160000000004</c:v>
                </c:pt>
                <c:pt idx="78">
                  <c:v>4.7912629999999998</c:v>
                </c:pt>
                <c:pt idx="79">
                  <c:v>4.8713240000000004</c:v>
                </c:pt>
                <c:pt idx="80">
                  <c:v>4.443111</c:v>
                </c:pt>
                <c:pt idx="81">
                  <c:v>4.0811200000000003</c:v>
                </c:pt>
                <c:pt idx="82">
                  <c:v>3.978993</c:v>
                </c:pt>
                <c:pt idx="83">
                  <c:v>4.2298210000000003</c:v>
                </c:pt>
                <c:pt idx="84">
                  <c:v>3.943997</c:v>
                </c:pt>
                <c:pt idx="85">
                  <c:v>3.8416990000000002</c:v>
                </c:pt>
                <c:pt idx="86">
                  <c:v>4.2975960000000004</c:v>
                </c:pt>
                <c:pt idx="87">
                  <c:v>4.5400879999999999</c:v>
                </c:pt>
                <c:pt idx="88">
                  <c:v>4.6789009999999998</c:v>
                </c:pt>
                <c:pt idx="89">
                  <c:v>4.2753329999999998</c:v>
                </c:pt>
                <c:pt idx="90">
                  <c:v>4.4070270000000002</c:v>
                </c:pt>
                <c:pt idx="91">
                  <c:v>4.549315</c:v>
                </c:pt>
                <c:pt idx="92">
                  <c:v>4.3164850000000001</c:v>
                </c:pt>
                <c:pt idx="93">
                  <c:v>4.4496760000000002</c:v>
                </c:pt>
                <c:pt idx="94">
                  <c:v>4.0509740000000001</c:v>
                </c:pt>
                <c:pt idx="95">
                  <c:v>4.0583910000000003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-0.63896500000000001</c:v>
                </c:pt>
                <c:pt idx="1">
                  <c:v>-1.1536839999999999</c:v>
                </c:pt>
                <c:pt idx="2">
                  <c:v>-0.96693399999999996</c:v>
                </c:pt>
                <c:pt idx="3">
                  <c:v>-0.68905799999999995</c:v>
                </c:pt>
                <c:pt idx="4">
                  <c:v>-0.90831899999999999</c:v>
                </c:pt>
                <c:pt idx="5">
                  <c:v>-1.3188500000000001</c:v>
                </c:pt>
                <c:pt idx="6">
                  <c:v>-1.504672</c:v>
                </c:pt>
                <c:pt idx="7">
                  <c:v>-1.5043150000000001</c:v>
                </c:pt>
                <c:pt idx="8">
                  <c:v>-1.413176</c:v>
                </c:pt>
                <c:pt idx="9">
                  <c:v>-1.8247930000000001</c:v>
                </c:pt>
                <c:pt idx="10">
                  <c:v>-1.7368790000000001</c:v>
                </c:pt>
                <c:pt idx="11">
                  <c:v>-2.6133929999999999</c:v>
                </c:pt>
                <c:pt idx="12">
                  <c:v>-1.9472400000000001</c:v>
                </c:pt>
                <c:pt idx="13">
                  <c:v>-1.4550449999999999</c:v>
                </c:pt>
                <c:pt idx="14">
                  <c:v>-1.759333</c:v>
                </c:pt>
                <c:pt idx="15">
                  <c:v>-1.6471389999999999</c:v>
                </c:pt>
                <c:pt idx="16">
                  <c:v>-1.5838890000000001</c:v>
                </c:pt>
                <c:pt idx="17">
                  <c:v>-1.991042</c:v>
                </c:pt>
                <c:pt idx="18">
                  <c:v>-2.177689</c:v>
                </c:pt>
                <c:pt idx="19">
                  <c:v>-2.2196639999999999</c:v>
                </c:pt>
                <c:pt idx="20">
                  <c:v>-1.911557</c:v>
                </c:pt>
                <c:pt idx="21">
                  <c:v>-1.9820059999999999</c:v>
                </c:pt>
                <c:pt idx="22">
                  <c:v>-2.1183369999999999</c:v>
                </c:pt>
                <c:pt idx="23">
                  <c:v>-2.2939229999999999</c:v>
                </c:pt>
                <c:pt idx="24">
                  <c:v>-1.7907310000000001</c:v>
                </c:pt>
                <c:pt idx="25">
                  <c:v>-2.0258259999999999</c:v>
                </c:pt>
                <c:pt idx="26">
                  <c:v>-1.627316</c:v>
                </c:pt>
                <c:pt idx="27">
                  <c:v>-2.1724290000000002</c:v>
                </c:pt>
                <c:pt idx="28">
                  <c:v>-2.0687769999999999</c:v>
                </c:pt>
                <c:pt idx="29">
                  <c:v>-1.927373</c:v>
                </c:pt>
                <c:pt idx="30">
                  <c:v>-2.202874</c:v>
                </c:pt>
                <c:pt idx="31">
                  <c:v>-1.9047320000000001</c:v>
                </c:pt>
                <c:pt idx="32">
                  <c:v>-2.3109120000000001</c:v>
                </c:pt>
                <c:pt idx="33">
                  <c:v>-2.377224</c:v>
                </c:pt>
                <c:pt idx="34">
                  <c:v>-2.8034789999999998</c:v>
                </c:pt>
                <c:pt idx="35">
                  <c:v>-3.0336080000000001</c:v>
                </c:pt>
                <c:pt idx="36">
                  <c:v>-2.3954680000000002</c:v>
                </c:pt>
                <c:pt idx="37">
                  <c:v>-2.3276460000000001</c:v>
                </c:pt>
                <c:pt idx="38">
                  <c:v>-2.5068570000000001</c:v>
                </c:pt>
                <c:pt idx="39">
                  <c:v>-2.3609049999999998</c:v>
                </c:pt>
                <c:pt idx="40">
                  <c:v>-2.6985999999999999</c:v>
                </c:pt>
                <c:pt idx="41">
                  <c:v>-2.4123610000000002</c:v>
                </c:pt>
                <c:pt idx="42">
                  <c:v>-2.2546580000000001</c:v>
                </c:pt>
                <c:pt idx="43">
                  <c:v>-2.0694590000000002</c:v>
                </c:pt>
                <c:pt idx="44">
                  <c:v>-2.5057140000000002</c:v>
                </c:pt>
                <c:pt idx="45">
                  <c:v>-2.3536769999999998</c:v>
                </c:pt>
                <c:pt idx="46">
                  <c:v>-2.55078</c:v>
                </c:pt>
                <c:pt idx="47">
                  <c:v>-3.130363</c:v>
                </c:pt>
                <c:pt idx="48">
                  <c:v>-2.6661130000000002</c:v>
                </c:pt>
                <c:pt idx="49">
                  <c:v>-3.1582129999999999</c:v>
                </c:pt>
                <c:pt idx="50">
                  <c:v>-3.1051660000000001</c:v>
                </c:pt>
                <c:pt idx="51">
                  <c:v>-3.0317319999999999</c:v>
                </c:pt>
                <c:pt idx="52">
                  <c:v>-2.891391</c:v>
                </c:pt>
                <c:pt idx="53">
                  <c:v>-3.15083</c:v>
                </c:pt>
                <c:pt idx="54">
                  <c:v>-3.2961459999999998</c:v>
                </c:pt>
                <c:pt idx="55">
                  <c:v>-2.6586530000000002</c:v>
                </c:pt>
                <c:pt idx="56">
                  <c:v>-2.3966479999999999</c:v>
                </c:pt>
                <c:pt idx="57">
                  <c:v>-3.3061919999999998</c:v>
                </c:pt>
                <c:pt idx="58">
                  <c:v>-3.3980260000000002</c:v>
                </c:pt>
                <c:pt idx="59">
                  <c:v>-3.4608669999999999</c:v>
                </c:pt>
                <c:pt idx="60">
                  <c:v>-3.011517</c:v>
                </c:pt>
                <c:pt idx="61">
                  <c:v>-3.15124</c:v>
                </c:pt>
                <c:pt idx="62">
                  <c:v>-3.2283539999999999</c:v>
                </c:pt>
                <c:pt idx="63">
                  <c:v>-3.8546320000000001</c:v>
                </c:pt>
                <c:pt idx="64">
                  <c:v>-3.1074830000000002</c:v>
                </c:pt>
                <c:pt idx="65">
                  <c:v>-3.374676</c:v>
                </c:pt>
                <c:pt idx="66">
                  <c:v>-3.4358029999999999</c:v>
                </c:pt>
                <c:pt idx="67">
                  <c:v>-2.8620809999999999</c:v>
                </c:pt>
                <c:pt idx="68">
                  <c:v>-3.199719</c:v>
                </c:pt>
                <c:pt idx="69">
                  <c:v>-3.5875140000000001</c:v>
                </c:pt>
                <c:pt idx="70">
                  <c:v>-4.3360149999999997</c:v>
                </c:pt>
                <c:pt idx="71">
                  <c:v>-3.8153570000000001</c:v>
                </c:pt>
                <c:pt idx="72">
                  <c:v>-3.3561230000000002</c:v>
                </c:pt>
                <c:pt idx="73">
                  <c:v>-3.4859640000000001</c:v>
                </c:pt>
                <c:pt idx="74">
                  <c:v>-3.7180654230000001</c:v>
                </c:pt>
                <c:pt idx="75">
                  <c:v>-3.4598422146000001</c:v>
                </c:pt>
                <c:pt idx="76">
                  <c:v>-3.592803</c:v>
                </c:pt>
                <c:pt idx="77">
                  <c:v>-3.580956</c:v>
                </c:pt>
                <c:pt idx="78">
                  <c:v>-3.6084390000000002</c:v>
                </c:pt>
                <c:pt idx="79">
                  <c:v>-3.7295980000000002</c:v>
                </c:pt>
                <c:pt idx="80">
                  <c:v>-3.9463780000000002</c:v>
                </c:pt>
                <c:pt idx="81">
                  <c:v>-3.9491860000000001</c:v>
                </c:pt>
                <c:pt idx="82">
                  <c:v>-4.3030439999999999</c:v>
                </c:pt>
                <c:pt idx="83">
                  <c:v>-4.9258110000000004</c:v>
                </c:pt>
                <c:pt idx="84">
                  <c:v>-4.587739</c:v>
                </c:pt>
                <c:pt idx="85">
                  <c:v>-4.7131780000000001</c:v>
                </c:pt>
                <c:pt idx="86">
                  <c:v>-4.7149140000000003</c:v>
                </c:pt>
                <c:pt idx="87">
                  <c:v>-4.9400659999999998</c:v>
                </c:pt>
                <c:pt idx="88">
                  <c:v>-4.8933549999999997</c:v>
                </c:pt>
                <c:pt idx="89">
                  <c:v>-4.5887349999999998</c:v>
                </c:pt>
                <c:pt idx="90">
                  <c:v>-4.5758570000000001</c:v>
                </c:pt>
                <c:pt idx="91">
                  <c:v>-4.6202269999999999</c:v>
                </c:pt>
                <c:pt idx="92">
                  <c:v>-4.9710210000000004</c:v>
                </c:pt>
                <c:pt idx="93">
                  <c:v>-5.1888930000000002</c:v>
                </c:pt>
                <c:pt idx="94">
                  <c:v>-5.096908</c:v>
                </c:pt>
                <c:pt idx="95">
                  <c:v>-5.4007759999999996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793744"/>
        <c:axId val="505794304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7.2076370000000001</c:v>
                </c:pt>
                <c:pt idx="1">
                  <c:v>6.0065219999999995</c:v>
                </c:pt>
                <c:pt idx="2">
                  <c:v>6.4230119999999999</c:v>
                </c:pt>
                <c:pt idx="3">
                  <c:v>6.9328110000000001</c:v>
                </c:pt>
                <c:pt idx="4">
                  <c:v>6.7025260000000006</c:v>
                </c:pt>
                <c:pt idx="5">
                  <c:v>6.2880439999999993</c:v>
                </c:pt>
                <c:pt idx="6">
                  <c:v>6.4492419999999999</c:v>
                </c:pt>
                <c:pt idx="7">
                  <c:v>6.5242850000000008</c:v>
                </c:pt>
                <c:pt idx="8">
                  <c:v>6.4047400000000003</c:v>
                </c:pt>
                <c:pt idx="9">
                  <c:v>5.5346700000000002</c:v>
                </c:pt>
                <c:pt idx="10">
                  <c:v>5.4187719999999997</c:v>
                </c:pt>
                <c:pt idx="11">
                  <c:v>4.9377510000000004</c:v>
                </c:pt>
                <c:pt idx="12">
                  <c:v>5.3937610000000005</c:v>
                </c:pt>
                <c:pt idx="13">
                  <c:v>5.4972729999999999</c:v>
                </c:pt>
                <c:pt idx="14">
                  <c:v>5.2630290000000004</c:v>
                </c:pt>
                <c:pt idx="15">
                  <c:v>5.6258980000000003</c:v>
                </c:pt>
                <c:pt idx="16">
                  <c:v>5.2744960000000001</c:v>
                </c:pt>
                <c:pt idx="17">
                  <c:v>4.68201</c:v>
                </c:pt>
                <c:pt idx="18">
                  <c:v>5.0316470000000004</c:v>
                </c:pt>
                <c:pt idx="19">
                  <c:v>4.861408</c:v>
                </c:pt>
                <c:pt idx="20">
                  <c:v>5.2341679999999995</c:v>
                </c:pt>
                <c:pt idx="21">
                  <c:v>4.7904629999999999</c:v>
                </c:pt>
                <c:pt idx="22">
                  <c:v>4.6558530000000005</c:v>
                </c:pt>
                <c:pt idx="23">
                  <c:v>4.5100949999999997</c:v>
                </c:pt>
                <c:pt idx="24">
                  <c:v>4.885802</c:v>
                </c:pt>
                <c:pt idx="25">
                  <c:v>4.6322890000000001</c:v>
                </c:pt>
                <c:pt idx="26">
                  <c:v>5.5273489999999992</c:v>
                </c:pt>
                <c:pt idx="27">
                  <c:v>4.4362349999999999</c:v>
                </c:pt>
                <c:pt idx="28">
                  <c:v>4.649489</c:v>
                </c:pt>
                <c:pt idx="29">
                  <c:v>4.9480649999999997</c:v>
                </c:pt>
                <c:pt idx="30">
                  <c:v>4.6108809999999991</c:v>
                </c:pt>
                <c:pt idx="31">
                  <c:v>5.3509500000000001</c:v>
                </c:pt>
                <c:pt idx="32">
                  <c:v>4.5065410000000004</c:v>
                </c:pt>
                <c:pt idx="33">
                  <c:v>4.2249639999999999</c:v>
                </c:pt>
                <c:pt idx="34">
                  <c:v>4.2477739999999997</c:v>
                </c:pt>
                <c:pt idx="35">
                  <c:v>4.4761559999999996</c:v>
                </c:pt>
                <c:pt idx="36">
                  <c:v>4.7299939999999996</c:v>
                </c:pt>
                <c:pt idx="37">
                  <c:v>5.1320320000000006</c:v>
                </c:pt>
                <c:pt idx="38">
                  <c:v>4.9096489999999999</c:v>
                </c:pt>
                <c:pt idx="39">
                  <c:v>4.6267740000000002</c:v>
                </c:pt>
                <c:pt idx="40">
                  <c:v>4.4412349999999998</c:v>
                </c:pt>
                <c:pt idx="41">
                  <c:v>4.6172149999999998</c:v>
                </c:pt>
                <c:pt idx="42">
                  <c:v>5.3058040000000002</c:v>
                </c:pt>
                <c:pt idx="43">
                  <c:v>5.2257299999999995</c:v>
                </c:pt>
                <c:pt idx="44">
                  <c:v>4.7600349999999993</c:v>
                </c:pt>
                <c:pt idx="45">
                  <c:v>4.714519000000001</c:v>
                </c:pt>
                <c:pt idx="46">
                  <c:v>4.8665769999999995</c:v>
                </c:pt>
                <c:pt idx="47">
                  <c:v>4.2185759999999997</c:v>
                </c:pt>
                <c:pt idx="48">
                  <c:v>5.1005050000000001</c:v>
                </c:pt>
                <c:pt idx="49">
                  <c:v>3.5727010000000003</c:v>
                </c:pt>
                <c:pt idx="50">
                  <c:v>4.1297820000000005</c:v>
                </c:pt>
                <c:pt idx="51">
                  <c:v>4.0448399999999998</c:v>
                </c:pt>
                <c:pt idx="52">
                  <c:v>4.49756</c:v>
                </c:pt>
                <c:pt idx="53">
                  <c:v>4.0733160000000002</c:v>
                </c:pt>
                <c:pt idx="54">
                  <c:v>3.6627950000000005</c:v>
                </c:pt>
                <c:pt idx="55">
                  <c:v>4.4469339999999997</c:v>
                </c:pt>
                <c:pt idx="56">
                  <c:v>3.4636360000000002</c:v>
                </c:pt>
                <c:pt idx="57">
                  <c:v>2.6545179999999999</c:v>
                </c:pt>
                <c:pt idx="58">
                  <c:v>2.7321930000000001</c:v>
                </c:pt>
                <c:pt idx="59">
                  <c:v>2.799172</c:v>
                </c:pt>
                <c:pt idx="60">
                  <c:v>3.6593459999999998</c:v>
                </c:pt>
                <c:pt idx="61">
                  <c:v>2.7364419999999998</c:v>
                </c:pt>
                <c:pt idx="62">
                  <c:v>2.7159480000000005</c:v>
                </c:pt>
                <c:pt idx="63">
                  <c:v>2.6340850000000002</c:v>
                </c:pt>
                <c:pt idx="64">
                  <c:v>2.7117259999999996</c:v>
                </c:pt>
                <c:pt idx="65">
                  <c:v>2.9052759999999997</c:v>
                </c:pt>
                <c:pt idx="66">
                  <c:v>2.3488300000000004</c:v>
                </c:pt>
                <c:pt idx="67">
                  <c:v>3.3887049999999999</c:v>
                </c:pt>
                <c:pt idx="68">
                  <c:v>2.2733809999999997</c:v>
                </c:pt>
                <c:pt idx="69">
                  <c:v>1.3990339999999999</c:v>
                </c:pt>
                <c:pt idx="70">
                  <c:v>0.54450200000000049</c:v>
                </c:pt>
                <c:pt idx="71">
                  <c:v>0.77228999999999948</c:v>
                </c:pt>
                <c:pt idx="72">
                  <c:v>1.5889139999999999</c:v>
                </c:pt>
                <c:pt idx="73">
                  <c:v>0.17552999999999974</c:v>
                </c:pt>
                <c:pt idx="74">
                  <c:v>0.17832167379999975</c:v>
                </c:pt>
                <c:pt idx="75">
                  <c:v>0.9130311187000002</c:v>
                </c:pt>
                <c:pt idx="76">
                  <c:v>1.3590109999999997</c:v>
                </c:pt>
                <c:pt idx="77">
                  <c:v>1.0913600000000003</c:v>
                </c:pt>
                <c:pt idx="78">
                  <c:v>1.1828239999999997</c:v>
                </c:pt>
                <c:pt idx="79">
                  <c:v>1.1417260000000002</c:v>
                </c:pt>
                <c:pt idx="80">
                  <c:v>0.49673299999999987</c:v>
                </c:pt>
                <c:pt idx="81">
                  <c:v>0.13193400000000022</c:v>
                </c:pt>
                <c:pt idx="82">
                  <c:v>-0.32405099999999987</c:v>
                </c:pt>
                <c:pt idx="83">
                  <c:v>-0.69599000000000011</c:v>
                </c:pt>
                <c:pt idx="84">
                  <c:v>-0.64374200000000004</c:v>
                </c:pt>
                <c:pt idx="85">
                  <c:v>-0.87147899999999989</c:v>
                </c:pt>
                <c:pt idx="86">
                  <c:v>-0.41731799999999986</c:v>
                </c:pt>
                <c:pt idx="87">
                  <c:v>-0.39997799999999994</c:v>
                </c:pt>
                <c:pt idx="88">
                  <c:v>-0.21445399999999992</c:v>
                </c:pt>
                <c:pt idx="89">
                  <c:v>-0.31340199999999996</c:v>
                </c:pt>
                <c:pt idx="90">
                  <c:v>-0.16882999999999981</c:v>
                </c:pt>
                <c:pt idx="91">
                  <c:v>-7.0911999999999864E-2</c:v>
                </c:pt>
                <c:pt idx="92">
                  <c:v>-0.65453600000000023</c:v>
                </c:pt>
                <c:pt idx="93">
                  <c:v>-0.73921700000000001</c:v>
                </c:pt>
                <c:pt idx="94">
                  <c:v>-1.0459339999999999</c:v>
                </c:pt>
                <c:pt idx="95">
                  <c:v>-1.3423849999999993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5793744"/>
        <c:axId val="505794304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3863562669778915E-2"/>
                  <c:y val="3.953595032392371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76</c:v>
                </c:pt>
                <c:pt idx="1">
                  <c:v>76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794864"/>
        <c:axId val="505795424"/>
      </c:scatterChart>
      <c:dateAx>
        <c:axId val="50579374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579430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579430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5793744"/>
        <c:crosses val="autoZero"/>
        <c:crossBetween val="between"/>
      </c:valAx>
      <c:valAx>
        <c:axId val="505794864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5795424"/>
        <c:crosses val="max"/>
        <c:crossBetween val="midCat"/>
      </c:valAx>
      <c:valAx>
        <c:axId val="50579542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579486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0.15331162690000011</c:v>
                </c:pt>
                <c:pt idx="1">
                  <c:v>0.28050689319999988</c:v>
                </c:pt>
                <c:pt idx="2">
                  <c:v>0.29956020080000001</c:v>
                </c:pt>
                <c:pt idx="3">
                  <c:v>0.21312513160000002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6.978706279999991E-2</c:v>
                </c:pt>
                <c:pt idx="1">
                  <c:v>0.15784646850000006</c:v>
                </c:pt>
                <c:pt idx="2">
                  <c:v>0.15033529089999997</c:v>
                </c:pt>
                <c:pt idx="3">
                  <c:v>9.4515860900000082E-2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3.1024136400000013E-2</c:v>
                </c:pt>
                <c:pt idx="1">
                  <c:v>7.9917356159999953E-2</c:v>
                </c:pt>
                <c:pt idx="2">
                  <c:v>7.8315329769999997E-2</c:v>
                </c:pt>
                <c:pt idx="3">
                  <c:v>4.841569816000002E-2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1.9450759240000004E-2</c:v>
                </c:pt>
                <c:pt idx="1">
                  <c:v>4.8099079449999971E-2</c:v>
                </c:pt>
                <c:pt idx="2">
                  <c:v>4.7142460829999955E-2</c:v>
                </c:pt>
                <c:pt idx="3">
                  <c:v>2.91906636E-2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4779008"/>
        <c:axId val="504779568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6.9893752687693697E-2"/>
                  <c:y val="-3.64170103737033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'20'!$J$30:$M$30</c:f>
              <c:numCache>
                <c:formatCode>0.0</c:formatCode>
                <c:ptCount val="4"/>
                <c:pt idx="0">
                  <c:v>0.27357358534000004</c:v>
                </c:pt>
                <c:pt idx="1">
                  <c:v>0.56636979730999992</c:v>
                </c:pt>
                <c:pt idx="2">
                  <c:v>0.57535328229999994</c:v>
                </c:pt>
                <c:pt idx="3">
                  <c:v>0.38524735426000012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779008"/>
        <c:axId val="504779568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780688"/>
        <c:axId val="504780128"/>
      </c:scatterChart>
      <c:catAx>
        <c:axId val="50477900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779568"/>
        <c:crosses val="autoZero"/>
        <c:auto val="1"/>
        <c:lblAlgn val="ctr"/>
        <c:lblOffset val="100"/>
        <c:tickLblSkip val="1"/>
        <c:noMultiLvlLbl val="0"/>
      </c:catAx>
      <c:valAx>
        <c:axId val="504779568"/>
        <c:scaling>
          <c:orientation val="minMax"/>
          <c:max val="0.7000000000000000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779008"/>
        <c:crosses val="autoZero"/>
        <c:crossBetween val="between"/>
        <c:majorUnit val="0.1"/>
      </c:valAx>
      <c:valAx>
        <c:axId val="504780128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4780688"/>
        <c:crosses val="max"/>
        <c:crossBetween val="midCat"/>
        <c:majorUnit val="0.5"/>
      </c:valAx>
      <c:valAx>
        <c:axId val="5047806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4780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3.395032</c:v>
                </c:pt>
                <c:pt idx="1">
                  <c:v>3.6327859999999998</c:v>
                </c:pt>
                <c:pt idx="2">
                  <c:v>3.6852580000000001</c:v>
                </c:pt>
                <c:pt idx="3">
                  <c:v>3.6822330000000001</c:v>
                </c:pt>
                <c:pt idx="4">
                  <c:v>3.7710970000000001</c:v>
                </c:pt>
                <c:pt idx="5">
                  <c:v>3.8073000000000001</c:v>
                </c:pt>
                <c:pt idx="6">
                  <c:v>3.8220969999999999</c:v>
                </c:pt>
                <c:pt idx="7">
                  <c:v>3.7635160000000001</c:v>
                </c:pt>
                <c:pt idx="8">
                  <c:v>3.731033</c:v>
                </c:pt>
                <c:pt idx="9">
                  <c:v>4.0197419999999999</c:v>
                </c:pt>
                <c:pt idx="10">
                  <c:v>4.1056670000000004</c:v>
                </c:pt>
                <c:pt idx="11">
                  <c:v>3.9689679999999998</c:v>
                </c:pt>
                <c:pt idx="12">
                  <c:v>3.8246449999999999</c:v>
                </c:pt>
                <c:pt idx="13">
                  <c:v>4.02325</c:v>
                </c:pt>
                <c:pt idx="14">
                  <c:v>4.1732259999999997</c:v>
                </c:pt>
                <c:pt idx="15">
                  <c:v>4.2598330000000004</c:v>
                </c:pt>
                <c:pt idx="16">
                  <c:v>4.3214839999999999</c:v>
                </c:pt>
                <c:pt idx="17">
                  <c:v>4.3256329999999998</c:v>
                </c:pt>
                <c:pt idx="18">
                  <c:v>4.4112900000000002</c:v>
                </c:pt>
                <c:pt idx="19">
                  <c:v>4.57</c:v>
                </c:pt>
                <c:pt idx="20">
                  <c:v>4.6311999999999998</c:v>
                </c:pt>
                <c:pt idx="21">
                  <c:v>4.5804520000000002</c:v>
                </c:pt>
                <c:pt idx="22">
                  <c:v>4.570767</c:v>
                </c:pt>
                <c:pt idx="23">
                  <c:v>4.4786770000000002</c:v>
                </c:pt>
                <c:pt idx="24">
                  <c:v>4.545032</c:v>
                </c:pt>
                <c:pt idx="25">
                  <c:v>4.7059639999999998</c:v>
                </c:pt>
                <c:pt idx="26">
                  <c:v>4.78824731</c:v>
                </c:pt>
                <c:pt idx="27">
                  <c:v>4.8414478383999997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4.8414478383999997</c:v>
                </c:pt>
                <c:pt idx="28">
                  <c:v>4.8253360000000001</c:v>
                </c:pt>
                <c:pt idx="29">
                  <c:v>4.799868</c:v>
                </c:pt>
                <c:pt idx="30">
                  <c:v>4.8611820000000003</c:v>
                </c:pt>
                <c:pt idx="31">
                  <c:v>4.9919599999999997</c:v>
                </c:pt>
                <c:pt idx="32">
                  <c:v>5.1016459999999997</c:v>
                </c:pt>
                <c:pt idx="33">
                  <c:v>5.1947859999999997</c:v>
                </c:pt>
                <c:pt idx="34">
                  <c:v>5.2480929999999999</c:v>
                </c:pt>
                <c:pt idx="35">
                  <c:v>5.1783720000000004</c:v>
                </c:pt>
                <c:pt idx="36">
                  <c:v>5.1984170000000001</c:v>
                </c:pt>
                <c:pt idx="37">
                  <c:v>5.1769470000000002</c:v>
                </c:pt>
                <c:pt idx="38">
                  <c:v>5.2400650000000004</c:v>
                </c:pt>
                <c:pt idx="39">
                  <c:v>5.2462210000000002</c:v>
                </c:pt>
                <c:pt idx="40">
                  <c:v>5.2338300000000002</c:v>
                </c:pt>
                <c:pt idx="41">
                  <c:v>5.2710350000000004</c:v>
                </c:pt>
                <c:pt idx="42">
                  <c:v>5.3056000000000001</c:v>
                </c:pt>
                <c:pt idx="43">
                  <c:v>5.3359170000000002</c:v>
                </c:pt>
                <c:pt idx="44">
                  <c:v>5.4206200000000004</c:v>
                </c:pt>
                <c:pt idx="45">
                  <c:v>5.4370279999999998</c:v>
                </c:pt>
                <c:pt idx="46">
                  <c:v>5.4746759999999997</c:v>
                </c:pt>
                <c:pt idx="47">
                  <c:v>5.3732689999999996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3.7820607499999999</c:v>
                </c:pt>
                <c:pt idx="2">
                  <c:v>3.7820607499999999</c:v>
                </c:pt>
                <c:pt idx="3">
                  <c:v>3.7820607499999999</c:v>
                </c:pt>
                <c:pt idx="4">
                  <c:v>3.7820607499999999</c:v>
                </c:pt>
                <c:pt idx="5">
                  <c:v>3.7820607499999999</c:v>
                </c:pt>
                <c:pt idx="6">
                  <c:v>3.7820607499999999</c:v>
                </c:pt>
                <c:pt idx="7">
                  <c:v>3.7820607499999999</c:v>
                </c:pt>
                <c:pt idx="8">
                  <c:v>3.7820607499999999</c:v>
                </c:pt>
                <c:pt idx="9">
                  <c:v>3.7820607499999999</c:v>
                </c:pt>
                <c:pt idx="10">
                  <c:v>3.7820607499999999</c:v>
                </c:pt>
                <c:pt idx="13">
                  <c:v>4.3475380833333341</c:v>
                </c:pt>
                <c:pt idx="14">
                  <c:v>4.3475380833333341</c:v>
                </c:pt>
                <c:pt idx="15">
                  <c:v>4.3475380833333341</c:v>
                </c:pt>
                <c:pt idx="16">
                  <c:v>4.3475380833333341</c:v>
                </c:pt>
                <c:pt idx="17">
                  <c:v>4.3475380833333341</c:v>
                </c:pt>
                <c:pt idx="18">
                  <c:v>4.3475380833333341</c:v>
                </c:pt>
                <c:pt idx="19">
                  <c:v>4.3475380833333341</c:v>
                </c:pt>
                <c:pt idx="20">
                  <c:v>4.3475380833333341</c:v>
                </c:pt>
                <c:pt idx="21">
                  <c:v>4.3475380833333341</c:v>
                </c:pt>
                <c:pt idx="22">
                  <c:v>4.3475380833333341</c:v>
                </c:pt>
                <c:pt idx="25">
                  <c:v>4.9234945123666671</c:v>
                </c:pt>
                <c:pt idx="26">
                  <c:v>4.9234945123666671</c:v>
                </c:pt>
                <c:pt idx="27">
                  <c:v>4.9234945123666671</c:v>
                </c:pt>
                <c:pt idx="28">
                  <c:v>4.9234945123666671</c:v>
                </c:pt>
                <c:pt idx="29">
                  <c:v>4.9234945123666671</c:v>
                </c:pt>
                <c:pt idx="30">
                  <c:v>4.9234945123666671</c:v>
                </c:pt>
                <c:pt idx="31">
                  <c:v>4.9234945123666671</c:v>
                </c:pt>
                <c:pt idx="32">
                  <c:v>4.9234945123666671</c:v>
                </c:pt>
                <c:pt idx="33">
                  <c:v>4.9234945123666671</c:v>
                </c:pt>
                <c:pt idx="34">
                  <c:v>4.9234945123666671</c:v>
                </c:pt>
                <c:pt idx="37">
                  <c:v>5.3094687500000006</c:v>
                </c:pt>
                <c:pt idx="38">
                  <c:v>5.3094687500000006</c:v>
                </c:pt>
                <c:pt idx="39">
                  <c:v>5.3094687500000006</c:v>
                </c:pt>
                <c:pt idx="40">
                  <c:v>5.3094687500000006</c:v>
                </c:pt>
                <c:pt idx="41">
                  <c:v>5.3094687500000006</c:v>
                </c:pt>
                <c:pt idx="42">
                  <c:v>5.3094687500000006</c:v>
                </c:pt>
                <c:pt idx="43">
                  <c:v>5.3094687500000006</c:v>
                </c:pt>
                <c:pt idx="44">
                  <c:v>5.3094687500000006</c:v>
                </c:pt>
                <c:pt idx="45">
                  <c:v>5.3094687500000006</c:v>
                </c:pt>
                <c:pt idx="46">
                  <c:v>5.3094687500000006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4784608"/>
        <c:axId val="504785168"/>
      </c:lineChart>
      <c:catAx>
        <c:axId val="504784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78516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4785168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784608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0.11081607310000008</c:v>
                </c:pt>
                <c:pt idx="1">
                  <c:v>0.2328054356</c:v>
                </c:pt>
                <c:pt idx="2">
                  <c:v>0.23829690410000004</c:v>
                </c:pt>
                <c:pt idx="3">
                  <c:v>0.1423753686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-1.2595855200000061E-2</c:v>
                </c:pt>
                <c:pt idx="1">
                  <c:v>4.3979112399999964E-2</c:v>
                </c:pt>
                <c:pt idx="2">
                  <c:v>3.755760110000006E-2</c:v>
                </c:pt>
                <c:pt idx="3">
                  <c:v>1.0438627799999933E-2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3.6109060370999993E-2</c:v>
                </c:pt>
                <c:pt idx="1">
                  <c:v>3.0007046580000002E-2</c:v>
                </c:pt>
                <c:pt idx="2">
                  <c:v>-4.3395831511000002E-2</c:v>
                </c:pt>
                <c:pt idx="3">
                  <c:v>-2.1579743745999996E-2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-2.7627630999999986E-2</c:v>
                </c:pt>
                <c:pt idx="1">
                  <c:v>3.7265421919999986E-2</c:v>
                </c:pt>
                <c:pt idx="2">
                  <c:v>9.7485287699999867E-3</c:v>
                </c:pt>
                <c:pt idx="3">
                  <c:v>-3.6195439999999746E-3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4791888"/>
        <c:axId val="504792448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493823865237234E-2"/>
                  <c:y val="-6.81630421197350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3.24487564054493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561027329210969E-2"/>
                  <c:y val="-7.4114954380702411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0.10670164727100002</c:v>
                </c:pt>
                <c:pt idx="1">
                  <c:v>0.34405701649999998</c:v>
                </c:pt>
                <c:pt idx="2">
                  <c:v>0.24220720245900007</c:v>
                </c:pt>
                <c:pt idx="3">
                  <c:v>0.12761470865399996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791888"/>
        <c:axId val="504792448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793568"/>
        <c:axId val="504793008"/>
      </c:scatterChart>
      <c:catAx>
        <c:axId val="5047918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792448"/>
        <c:crosses val="autoZero"/>
        <c:auto val="1"/>
        <c:lblAlgn val="ctr"/>
        <c:lblOffset val="100"/>
        <c:tickLblSkip val="1"/>
        <c:noMultiLvlLbl val="0"/>
      </c:catAx>
      <c:valAx>
        <c:axId val="504792448"/>
        <c:scaling>
          <c:orientation val="minMax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791888"/>
        <c:crosses val="autoZero"/>
        <c:crossBetween val="between"/>
        <c:majorUnit val="0.25"/>
      </c:valAx>
      <c:valAx>
        <c:axId val="504793008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504793568"/>
        <c:crosses val="max"/>
        <c:crossBetween val="midCat"/>
        <c:majorUnit val="0.25"/>
      </c:valAx>
      <c:valAx>
        <c:axId val="5047935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479300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3.0485129999999998</c:v>
                </c:pt>
                <c:pt idx="1">
                  <c:v>2.6554099999999998</c:v>
                </c:pt>
                <c:pt idx="2">
                  <c:v>2.7292900000000002</c:v>
                </c:pt>
                <c:pt idx="3">
                  <c:v>2.5240390000000001</c:v>
                </c:pt>
                <c:pt idx="4">
                  <c:v>2.4512649999999998</c:v>
                </c:pt>
                <c:pt idx="5">
                  <c:v>2.478907</c:v>
                </c:pt>
                <c:pt idx="6">
                  <c:v>2.587777</c:v>
                </c:pt>
                <c:pt idx="7">
                  <c:v>2.2493460000000001</c:v>
                </c:pt>
                <c:pt idx="8">
                  <c:v>2.3473290000000002</c:v>
                </c:pt>
                <c:pt idx="9">
                  <c:v>2.6141139999999998</c:v>
                </c:pt>
                <c:pt idx="10">
                  <c:v>2.9017499999999998</c:v>
                </c:pt>
                <c:pt idx="11">
                  <c:v>3.1175250000000001</c:v>
                </c:pt>
                <c:pt idx="12">
                  <c:v>3.45051</c:v>
                </c:pt>
                <c:pt idx="13">
                  <c:v>3.119272</c:v>
                </c:pt>
                <c:pt idx="14">
                  <c:v>3.068619</c:v>
                </c:pt>
                <c:pt idx="15">
                  <c:v>2.8299470000000002</c:v>
                </c:pt>
                <c:pt idx="16">
                  <c:v>2.5431680000000001</c:v>
                </c:pt>
                <c:pt idx="17">
                  <c:v>2.6319780000000002</c:v>
                </c:pt>
                <c:pt idx="18">
                  <c:v>2.80559</c:v>
                </c:pt>
                <c:pt idx="19">
                  <c:v>2.8889369999999999</c:v>
                </c:pt>
                <c:pt idx="20">
                  <c:v>2.841199</c:v>
                </c:pt>
                <c:pt idx="21">
                  <c:v>2.934542</c:v>
                </c:pt>
                <c:pt idx="22">
                  <c:v>3.3055300000000001</c:v>
                </c:pt>
                <c:pt idx="23">
                  <c:v>3.4256190000000002</c:v>
                </c:pt>
                <c:pt idx="24">
                  <c:v>3.671217</c:v>
                </c:pt>
                <c:pt idx="25">
                  <c:v>3.582106</c:v>
                </c:pt>
                <c:pt idx="26">
                  <c:v>3.1430441354999998</c:v>
                </c:pt>
                <c:pt idx="27">
                  <c:v>2.9478345333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2.9478345333</c:v>
                </c:pt>
                <c:pt idx="28">
                  <c:v>2.8290419999999998</c:v>
                </c:pt>
                <c:pt idx="29">
                  <c:v>2.904128</c:v>
                </c:pt>
                <c:pt idx="30">
                  <c:v>3.0389750000000002</c:v>
                </c:pt>
                <c:pt idx="31">
                  <c:v>3.0752570000000001</c:v>
                </c:pt>
                <c:pt idx="32">
                  <c:v>3.2091940000000001</c:v>
                </c:pt>
                <c:pt idx="33">
                  <c:v>3.3298109999999999</c:v>
                </c:pt>
                <c:pt idx="34">
                  <c:v>3.4207160000000001</c:v>
                </c:pt>
                <c:pt idx="35">
                  <c:v>3.618344</c:v>
                </c:pt>
                <c:pt idx="36">
                  <c:v>3.7626930000000001</c:v>
                </c:pt>
                <c:pt idx="37">
                  <c:v>3.5016080000000001</c:v>
                </c:pt>
                <c:pt idx="38">
                  <c:v>3.413751</c:v>
                </c:pt>
                <c:pt idx="39">
                  <c:v>3.1832090000000002</c:v>
                </c:pt>
                <c:pt idx="40">
                  <c:v>3.023746</c:v>
                </c:pt>
                <c:pt idx="41">
                  <c:v>3.1247959999999999</c:v>
                </c:pt>
                <c:pt idx="42">
                  <c:v>3.2490049999999999</c:v>
                </c:pt>
                <c:pt idx="43">
                  <c:v>3.1882199999999998</c:v>
                </c:pt>
                <c:pt idx="44">
                  <c:v>3.2964410000000002</c:v>
                </c:pt>
                <c:pt idx="45">
                  <c:v>3.3850440000000002</c:v>
                </c:pt>
                <c:pt idx="46">
                  <c:v>3.4818739999999999</c:v>
                </c:pt>
                <c:pt idx="47">
                  <c:v>3.6688710000000002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2.6421054166666664</c:v>
                </c:pt>
                <c:pt idx="2">
                  <c:v>2.6421054166666664</c:v>
                </c:pt>
                <c:pt idx="3">
                  <c:v>2.6421054166666664</c:v>
                </c:pt>
                <c:pt idx="4">
                  <c:v>2.6421054166666664</c:v>
                </c:pt>
                <c:pt idx="5">
                  <c:v>2.6421054166666664</c:v>
                </c:pt>
                <c:pt idx="6">
                  <c:v>2.6421054166666664</c:v>
                </c:pt>
                <c:pt idx="7">
                  <c:v>2.6421054166666664</c:v>
                </c:pt>
                <c:pt idx="8">
                  <c:v>2.6421054166666664</c:v>
                </c:pt>
                <c:pt idx="9">
                  <c:v>2.6421054166666664</c:v>
                </c:pt>
                <c:pt idx="10">
                  <c:v>2.6421054166666664</c:v>
                </c:pt>
                <c:pt idx="13">
                  <c:v>2.9870759166666665</c:v>
                </c:pt>
                <c:pt idx="14">
                  <c:v>2.9870759166666665</c:v>
                </c:pt>
                <c:pt idx="15">
                  <c:v>2.9870759166666665</c:v>
                </c:pt>
                <c:pt idx="16">
                  <c:v>2.9870759166666665</c:v>
                </c:pt>
                <c:pt idx="17">
                  <c:v>2.9870759166666665</c:v>
                </c:pt>
                <c:pt idx="18">
                  <c:v>2.9870759166666665</c:v>
                </c:pt>
                <c:pt idx="19">
                  <c:v>2.9870759166666665</c:v>
                </c:pt>
                <c:pt idx="20">
                  <c:v>2.9870759166666665</c:v>
                </c:pt>
                <c:pt idx="21">
                  <c:v>2.9870759166666665</c:v>
                </c:pt>
                <c:pt idx="22">
                  <c:v>2.9870759166666665</c:v>
                </c:pt>
                <c:pt idx="25">
                  <c:v>3.2308057224</c:v>
                </c:pt>
                <c:pt idx="26">
                  <c:v>3.2308057224</c:v>
                </c:pt>
                <c:pt idx="27">
                  <c:v>3.2308057224</c:v>
                </c:pt>
                <c:pt idx="28">
                  <c:v>3.2308057224</c:v>
                </c:pt>
                <c:pt idx="29">
                  <c:v>3.2308057224</c:v>
                </c:pt>
                <c:pt idx="30">
                  <c:v>3.2308057224</c:v>
                </c:pt>
                <c:pt idx="31">
                  <c:v>3.2308057224</c:v>
                </c:pt>
                <c:pt idx="32">
                  <c:v>3.2308057224</c:v>
                </c:pt>
                <c:pt idx="33">
                  <c:v>3.2308057224</c:v>
                </c:pt>
                <c:pt idx="34">
                  <c:v>3.2308057224</c:v>
                </c:pt>
                <c:pt idx="37">
                  <c:v>3.3566048333333334</c:v>
                </c:pt>
                <c:pt idx="38">
                  <c:v>3.3566048333333334</c:v>
                </c:pt>
                <c:pt idx="39">
                  <c:v>3.3566048333333334</c:v>
                </c:pt>
                <c:pt idx="40">
                  <c:v>3.3566048333333334</c:v>
                </c:pt>
                <c:pt idx="41">
                  <c:v>3.3566048333333334</c:v>
                </c:pt>
                <c:pt idx="42">
                  <c:v>3.3566048333333334</c:v>
                </c:pt>
                <c:pt idx="43">
                  <c:v>3.3566048333333334</c:v>
                </c:pt>
                <c:pt idx="44">
                  <c:v>3.3566048333333334</c:v>
                </c:pt>
                <c:pt idx="45">
                  <c:v>3.3566048333333334</c:v>
                </c:pt>
                <c:pt idx="46">
                  <c:v>3.3566048333333334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4797488"/>
        <c:axId val="504798048"/>
      </c:lineChart>
      <c:catAx>
        <c:axId val="504797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7980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4798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797488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77376786235059E-2"/>
          <c:y val="0.12486064241969753"/>
          <c:w val="0.80674030329542146"/>
          <c:h val="0.695570866141732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'22'!$C$26:$W$26</c:f>
              <c:numCache>
                <c:formatCode>0.00</c:formatCode>
                <c:ptCount val="21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-5.4726745902000003E-2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-0.75761514794999996</c:v>
                </c:pt>
                <c:pt idx="18">
                  <c:v>-0.81755601369999997</c:v>
                </c:pt>
                <c:pt idx="19">
                  <c:v>-0.88357500109999998</c:v>
                </c:pt>
                <c:pt idx="20">
                  <c:v>-1.0269724907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'22'!$C$27:$W$27</c:f>
              <c:numCache>
                <c:formatCode>0.00</c:formatCode>
                <c:ptCount val="21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3.1379781420999998E-4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-0.17759363013999999</c:v>
                </c:pt>
                <c:pt idx="18">
                  <c:v>-0.25538894521</c:v>
                </c:pt>
                <c:pt idx="19">
                  <c:v>-0.30677239506999998</c:v>
                </c:pt>
                <c:pt idx="20">
                  <c:v>-0.37069728168999999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'22'!$C$29:$W$29</c:f>
              <c:numCache>
                <c:formatCode>0.00</c:formatCode>
                <c:ptCount val="21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-8.8676931693999997E-2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-0.16575221370000001</c:v>
                </c:pt>
                <c:pt idx="18">
                  <c:v>-0.18021415616</c:v>
                </c:pt>
                <c:pt idx="19">
                  <c:v>-0.25995112055000003</c:v>
                </c:pt>
                <c:pt idx="20">
                  <c:v>-0.31562666148000001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'22'!$C$28:$W$28</c:f>
              <c:numCache>
                <c:formatCode>0.00</c:formatCode>
                <c:ptCount val="21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-1.3420355191000001E-3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-0.10744479726</c:v>
                </c:pt>
                <c:pt idx="18">
                  <c:v>-0.15406365753000001</c:v>
                </c:pt>
                <c:pt idx="19">
                  <c:v>-0.22428881013999999</c:v>
                </c:pt>
                <c:pt idx="20">
                  <c:v>-0.28975625820000001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504804208"/>
        <c:axId val="504804768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val>
            <c:numRef>
              <c:f>'22'!$C$30:$W$30</c:f>
              <c:numCache>
                <c:formatCode>0.00</c:formatCode>
                <c:ptCount val="21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-0.14443191530089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-1.20840578905</c:v>
                </c:pt>
                <c:pt idx="18">
                  <c:v>-1.4072227725999999</c:v>
                </c:pt>
                <c:pt idx="19">
                  <c:v>-1.67458732686</c:v>
                </c:pt>
                <c:pt idx="20">
                  <c:v>-2.0030526920699998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804208"/>
        <c:axId val="504804768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805888"/>
        <c:axId val="504805328"/>
      </c:scatterChart>
      <c:dateAx>
        <c:axId val="504804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4804768"/>
        <c:crosses val="autoZero"/>
        <c:auto val="0"/>
        <c:lblOffset val="100"/>
        <c:baseTimeUnit val="days"/>
        <c:majorUnit val="2"/>
      </c:dateAx>
      <c:valAx>
        <c:axId val="504804768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4804208"/>
        <c:crosses val="autoZero"/>
        <c:crossBetween val="between"/>
        <c:majorUnit val="0.5"/>
      </c:valAx>
      <c:valAx>
        <c:axId val="504805328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4805888"/>
        <c:crosses val="max"/>
        <c:crossBetween val="midCat"/>
      </c:valAx>
      <c:valAx>
        <c:axId val="5048058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480532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60.075000000000003</c:v>
                </c:pt>
                <c:pt idx="7">
                  <c:v>66.531999999999996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52.515000000000001</c:v>
                </c:pt>
                <c:pt idx="18">
                  <c:v>60.075000000000003</c:v>
                </c:pt>
                <c:pt idx="19">
                  <c:v>66.531999999999996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26.88</c:v>
                </c:pt>
                <c:pt idx="25">
                  <c:v>23.622</c:v>
                </c:pt>
                <c:pt idx="26">
                  <c:v>24.407</c:v>
                </c:pt>
                <c:pt idx="27">
                  <c:v>30.382000000000001</c:v>
                </c:pt>
                <c:pt idx="28">
                  <c:v>41.997</c:v>
                </c:pt>
                <c:pt idx="29">
                  <c:v>52.515000000000001</c:v>
                </c:pt>
                <c:pt idx="30">
                  <c:v>60.075000000000003</c:v>
                </c:pt>
                <c:pt idx="31">
                  <c:v>66.531999999999996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26.88</c:v>
                </c:pt>
                <c:pt idx="37">
                  <c:v>23.622</c:v>
                </c:pt>
                <c:pt idx="38">
                  <c:v>24.407</c:v>
                </c:pt>
                <c:pt idx="39">
                  <c:v>30.382000000000001</c:v>
                </c:pt>
                <c:pt idx="40">
                  <c:v>41.997</c:v>
                </c:pt>
                <c:pt idx="41">
                  <c:v>52.515000000000001</c:v>
                </c:pt>
                <c:pt idx="42">
                  <c:v>60.075000000000003</c:v>
                </c:pt>
                <c:pt idx="43">
                  <c:v>66.531999999999996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26.88</c:v>
                </c:pt>
                <c:pt idx="49">
                  <c:v>23.622</c:v>
                </c:pt>
                <c:pt idx="50">
                  <c:v>24.407</c:v>
                </c:pt>
                <c:pt idx="51">
                  <c:v>30.382000000000001</c:v>
                </c:pt>
                <c:pt idx="52">
                  <c:v>41.997</c:v>
                </c:pt>
                <c:pt idx="53">
                  <c:v>52.515000000000001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26.88</c:v>
                </c:pt>
                <c:pt idx="61">
                  <c:v>23.622</c:v>
                </c:pt>
                <c:pt idx="62">
                  <c:v>24.407</c:v>
                </c:pt>
                <c:pt idx="63">
                  <c:v>30.382000000000001</c:v>
                </c:pt>
                <c:pt idx="64">
                  <c:v>41.997</c:v>
                </c:pt>
                <c:pt idx="65">
                  <c:v>52.515000000000001</c:v>
                </c:pt>
                <c:pt idx="66">
                  <c:v>60.075000000000003</c:v>
                </c:pt>
                <c:pt idx="67">
                  <c:v>66.531999999999996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26.88</c:v>
                </c:pt>
                <c:pt idx="73">
                  <c:v>23.622</c:v>
                </c:pt>
                <c:pt idx="74">
                  <c:v>24.407</c:v>
                </c:pt>
                <c:pt idx="75">
                  <c:v>30.382000000000001</c:v>
                </c:pt>
                <c:pt idx="76">
                  <c:v>41.997</c:v>
                </c:pt>
                <c:pt idx="77">
                  <c:v>52.515000000000001</c:v>
                </c:pt>
                <c:pt idx="78">
                  <c:v>60.075000000000003</c:v>
                </c:pt>
                <c:pt idx="79">
                  <c:v>66.531999999999996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47.819000000000003</c:v>
                </c:pt>
                <c:pt idx="1">
                  <c:v>37.613</c:v>
                </c:pt>
                <c:pt idx="2">
                  <c:v>37.353999999999999</c:v>
                </c:pt>
                <c:pt idx="3">
                  <c:v>38.384</c:v>
                </c:pt>
                <c:pt idx="4">
                  <c:v>29.652000000000001</c:v>
                </c:pt>
                <c:pt idx="5">
                  <c:v>27.304999999999993</c:v>
                </c:pt>
                <c:pt idx="6">
                  <c:v>25.733000000000004</c:v>
                </c:pt>
                <c:pt idx="7">
                  <c:v>27.62700000000001</c:v>
                </c:pt>
                <c:pt idx="8">
                  <c:v>27.583999999999989</c:v>
                </c:pt>
                <c:pt idx="9">
                  <c:v>26.269999999999996</c:v>
                </c:pt>
                <c:pt idx="10">
                  <c:v>29.840999999999994</c:v>
                </c:pt>
                <c:pt idx="11">
                  <c:v>29.196000000000005</c:v>
                </c:pt>
                <c:pt idx="12">
                  <c:v>47.819000000000003</c:v>
                </c:pt>
                <c:pt idx="13">
                  <c:v>37.613</c:v>
                </c:pt>
                <c:pt idx="14">
                  <c:v>37.353999999999999</c:v>
                </c:pt>
                <c:pt idx="15">
                  <c:v>38.384</c:v>
                </c:pt>
                <c:pt idx="16">
                  <c:v>29.652000000000001</c:v>
                </c:pt>
                <c:pt idx="17">
                  <c:v>27.304999999999993</c:v>
                </c:pt>
                <c:pt idx="18">
                  <c:v>25.733000000000004</c:v>
                </c:pt>
                <c:pt idx="19">
                  <c:v>27.62700000000001</c:v>
                </c:pt>
                <c:pt idx="20">
                  <c:v>27.583999999999989</c:v>
                </c:pt>
                <c:pt idx="21">
                  <c:v>26.269999999999996</c:v>
                </c:pt>
                <c:pt idx="22">
                  <c:v>29.840999999999994</c:v>
                </c:pt>
                <c:pt idx="23">
                  <c:v>29.196000000000005</c:v>
                </c:pt>
                <c:pt idx="24">
                  <c:v>47.819000000000003</c:v>
                </c:pt>
                <c:pt idx="25">
                  <c:v>37.613</c:v>
                </c:pt>
                <c:pt idx="26">
                  <c:v>37.353999999999999</c:v>
                </c:pt>
                <c:pt idx="27">
                  <c:v>38.384</c:v>
                </c:pt>
                <c:pt idx="28">
                  <c:v>29.652000000000001</c:v>
                </c:pt>
                <c:pt idx="29">
                  <c:v>27.304999999999993</c:v>
                </c:pt>
                <c:pt idx="30">
                  <c:v>25.733000000000004</c:v>
                </c:pt>
                <c:pt idx="31">
                  <c:v>27.62700000000001</c:v>
                </c:pt>
                <c:pt idx="32">
                  <c:v>27.583999999999989</c:v>
                </c:pt>
                <c:pt idx="33">
                  <c:v>26.269999999999996</c:v>
                </c:pt>
                <c:pt idx="34">
                  <c:v>29.840999999999994</c:v>
                </c:pt>
                <c:pt idx="35">
                  <c:v>29.196000000000005</c:v>
                </c:pt>
                <c:pt idx="36">
                  <c:v>47.819000000000003</c:v>
                </c:pt>
                <c:pt idx="37">
                  <c:v>37.613</c:v>
                </c:pt>
                <c:pt idx="38">
                  <c:v>37.353999999999999</c:v>
                </c:pt>
                <c:pt idx="39">
                  <c:v>38.384</c:v>
                </c:pt>
                <c:pt idx="40">
                  <c:v>29.652000000000001</c:v>
                </c:pt>
                <c:pt idx="41">
                  <c:v>27.304999999999993</c:v>
                </c:pt>
                <c:pt idx="42">
                  <c:v>25.733000000000004</c:v>
                </c:pt>
                <c:pt idx="43">
                  <c:v>27.62700000000001</c:v>
                </c:pt>
                <c:pt idx="44">
                  <c:v>27.583999999999989</c:v>
                </c:pt>
                <c:pt idx="45">
                  <c:v>26.269999999999996</c:v>
                </c:pt>
                <c:pt idx="46">
                  <c:v>29.840999999999994</c:v>
                </c:pt>
                <c:pt idx="47">
                  <c:v>29.196000000000005</c:v>
                </c:pt>
                <c:pt idx="48">
                  <c:v>47.819000000000003</c:v>
                </c:pt>
                <c:pt idx="49">
                  <c:v>37.613</c:v>
                </c:pt>
                <c:pt idx="50">
                  <c:v>37.353999999999999</c:v>
                </c:pt>
                <c:pt idx="51">
                  <c:v>38.384</c:v>
                </c:pt>
                <c:pt idx="52">
                  <c:v>29.652000000000001</c:v>
                </c:pt>
                <c:pt idx="53">
                  <c:v>27.304999999999993</c:v>
                </c:pt>
                <c:pt idx="54">
                  <c:v>25.733000000000004</c:v>
                </c:pt>
                <c:pt idx="55">
                  <c:v>27.62700000000001</c:v>
                </c:pt>
                <c:pt idx="56">
                  <c:v>27.583999999999989</c:v>
                </c:pt>
                <c:pt idx="57">
                  <c:v>26.269999999999996</c:v>
                </c:pt>
                <c:pt idx="58">
                  <c:v>29.840999999999994</c:v>
                </c:pt>
                <c:pt idx="59">
                  <c:v>29.196000000000005</c:v>
                </c:pt>
                <c:pt idx="60">
                  <c:v>47.819000000000003</c:v>
                </c:pt>
                <c:pt idx="61">
                  <c:v>37.613</c:v>
                </c:pt>
                <c:pt idx="62">
                  <c:v>37.353999999999999</c:v>
                </c:pt>
                <c:pt idx="63">
                  <c:v>38.384</c:v>
                </c:pt>
                <c:pt idx="64">
                  <c:v>29.652000000000001</c:v>
                </c:pt>
                <c:pt idx="65">
                  <c:v>27.304999999999993</c:v>
                </c:pt>
                <c:pt idx="66">
                  <c:v>25.733000000000004</c:v>
                </c:pt>
                <c:pt idx="67">
                  <c:v>27.62700000000001</c:v>
                </c:pt>
                <c:pt idx="68">
                  <c:v>27.583999999999989</c:v>
                </c:pt>
                <c:pt idx="69">
                  <c:v>26.269999999999996</c:v>
                </c:pt>
                <c:pt idx="70">
                  <c:v>29.840999999999994</c:v>
                </c:pt>
                <c:pt idx="71">
                  <c:v>29.196000000000005</c:v>
                </c:pt>
                <c:pt idx="72">
                  <c:v>47.819000000000003</c:v>
                </c:pt>
                <c:pt idx="73">
                  <c:v>37.613</c:v>
                </c:pt>
                <c:pt idx="74">
                  <c:v>37.353999999999999</c:v>
                </c:pt>
                <c:pt idx="75">
                  <c:v>38.384</c:v>
                </c:pt>
                <c:pt idx="76">
                  <c:v>29.652000000000001</c:v>
                </c:pt>
                <c:pt idx="77">
                  <c:v>27.304999999999993</c:v>
                </c:pt>
                <c:pt idx="78">
                  <c:v>25.733000000000004</c:v>
                </c:pt>
                <c:pt idx="79">
                  <c:v>27.62700000000001</c:v>
                </c:pt>
                <c:pt idx="80">
                  <c:v>27.583999999999989</c:v>
                </c:pt>
                <c:pt idx="81">
                  <c:v>26.269999999999996</c:v>
                </c:pt>
                <c:pt idx="82">
                  <c:v>29.840999999999994</c:v>
                </c:pt>
                <c:pt idx="83">
                  <c:v>29.196000000000005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934912"/>
        <c:axId val="504935472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62.774999999999999</c:v>
                </c:pt>
                <c:pt idx="7">
                  <c:v>71.921999999999997</c:v>
                </c:pt>
                <c:pt idx="8">
                  <c:v>76.191000000000003</c:v>
                </c:pt>
                <c:pt idx="9">
                  <c:v>76.733999999999995</c:v>
                </c:pt>
                <c:pt idx="10">
                  <c:v>75.091999999999999</c:v>
                </c:pt>
                <c:pt idx="11">
                  <c:v>72.296999999999997</c:v>
                </c:pt>
                <c:pt idx="12">
                  <c:v>62.917999999999999</c:v>
                </c:pt>
                <c:pt idx="13">
                  <c:v>50.23</c:v>
                </c:pt>
                <c:pt idx="14">
                  <c:v>53.320999999999998</c:v>
                </c:pt>
                <c:pt idx="15">
                  <c:v>61.402000000000001</c:v>
                </c:pt>
                <c:pt idx="16">
                  <c:v>71.649000000000001</c:v>
                </c:pt>
                <c:pt idx="17">
                  <c:v>78.064999999999998</c:v>
                </c:pt>
                <c:pt idx="18">
                  <c:v>84.828000000000003</c:v>
                </c:pt>
                <c:pt idx="19">
                  <c:v>91.41</c:v>
                </c:pt>
                <c:pt idx="20">
                  <c:v>94.433999999999997</c:v>
                </c:pt>
                <c:pt idx="21">
                  <c:v>99.213999999999999</c:v>
                </c:pt>
                <c:pt idx="22">
                  <c:v>99.777000000000001</c:v>
                </c:pt>
                <c:pt idx="23">
                  <c:v>91.379000000000005</c:v>
                </c:pt>
                <c:pt idx="24">
                  <c:v>74.698999999999998</c:v>
                </c:pt>
                <c:pt idx="25">
                  <c:v>61.234999999999999</c:v>
                </c:pt>
                <c:pt idx="26">
                  <c:v>61.761000000000003</c:v>
                </c:pt>
                <c:pt idx="27">
                  <c:v>68.766000000000005</c:v>
                </c:pt>
                <c:pt idx="28">
                  <c:v>71.302000000000007</c:v>
                </c:pt>
                <c:pt idx="29">
                  <c:v>79.819999999999993</c:v>
                </c:pt>
                <c:pt idx="30">
                  <c:v>85.808000000000007</c:v>
                </c:pt>
                <c:pt idx="31">
                  <c:v>94.159000000000006</c:v>
                </c:pt>
                <c:pt idx="32">
                  <c:v>98.974999999999994</c:v>
                </c:pt>
                <c:pt idx="33">
                  <c:v>96.251999999999995</c:v>
                </c:pt>
                <c:pt idx="34">
                  <c:v>94.394000000000005</c:v>
                </c:pt>
                <c:pt idx="35">
                  <c:v>77.046999999999997</c:v>
                </c:pt>
                <c:pt idx="36">
                  <c:v>53.35</c:v>
                </c:pt>
                <c:pt idx="37">
                  <c:v>47.243000000000002</c:v>
                </c:pt>
                <c:pt idx="38">
                  <c:v>40.155000000000001</c:v>
                </c:pt>
                <c:pt idx="39">
                  <c:v>38.497</c:v>
                </c:pt>
                <c:pt idx="40">
                  <c:v>46.146999999999998</c:v>
                </c:pt>
                <c:pt idx="41">
                  <c:v>56.906999999999996</c:v>
                </c:pt>
                <c:pt idx="42">
                  <c:v>63.676000000000002</c:v>
                </c:pt>
                <c:pt idx="43">
                  <c:v>73.858000000000004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45.719000000000001</c:v>
                </c:pt>
                <c:pt idx="49">
                  <c:v>38.656999999999996</c:v>
                </c:pt>
                <c:pt idx="50">
                  <c:v>33.825000000000003</c:v>
                </c:pt>
                <c:pt idx="51">
                  <c:v>34.874000000000002</c:v>
                </c:pt>
                <c:pt idx="52">
                  <c:v>43.844000000000001</c:v>
                </c:pt>
                <c:pt idx="53">
                  <c:v>56.505000000000003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75.16</c:v>
                </c:pt>
                <c:pt idx="57">
                  <c:v>78.768000000000001</c:v>
                </c:pt>
                <c:pt idx="58">
                  <c:v>73.914000000000001</c:v>
                </c:pt>
                <c:pt idx="59">
                  <c:v>63.670999999999999</c:v>
                </c:pt>
                <c:pt idx="60">
                  <c:v>51.045000000000002</c:v>
                </c:pt>
                <c:pt idx="61">
                  <c:v>45.033999999999999</c:v>
                </c:pt>
                <c:pt idx="62">
                  <c:v>45.528048386000002</c:v>
                </c:pt>
                <c:pt idx="63">
                  <c:v>51.942809287000003</c:v>
                </c:pt>
                <c:pt idx="64">
                  <c:v>60.648380000000003</c:v>
                </c:pt>
                <c:pt idx="65">
                  <c:v>70.761700000000005</c:v>
                </c:pt>
                <c:pt idx="66">
                  <c:v>77.722899999999996</c:v>
                </c:pt>
                <c:pt idx="67">
                  <c:v>85.049660000000003</c:v>
                </c:pt>
                <c:pt idx="68">
                  <c:v>88.860720000000001</c:v>
                </c:pt>
                <c:pt idx="69">
                  <c:v>90.114990000000006</c:v>
                </c:pt>
                <c:pt idx="70">
                  <c:v>87.10848</c:v>
                </c:pt>
                <c:pt idx="71">
                  <c:v>76.727829999999997</c:v>
                </c:pt>
                <c:pt idx="72">
                  <c:v>60.10389</c:v>
                </c:pt>
                <c:pt idx="73">
                  <c:v>51.021389999999997</c:v>
                </c:pt>
                <c:pt idx="74">
                  <c:v>48.493989999999997</c:v>
                </c:pt>
                <c:pt idx="75">
                  <c:v>52.941650000000003</c:v>
                </c:pt>
                <c:pt idx="76">
                  <c:v>60.643909999999998</c:v>
                </c:pt>
                <c:pt idx="77">
                  <c:v>69.943899999999999</c:v>
                </c:pt>
                <c:pt idx="78">
                  <c:v>76.606110000000001</c:v>
                </c:pt>
                <c:pt idx="79">
                  <c:v>83.687349999999995</c:v>
                </c:pt>
                <c:pt idx="80">
                  <c:v>87.22869</c:v>
                </c:pt>
                <c:pt idx="81">
                  <c:v>88.324420000000003</c:v>
                </c:pt>
                <c:pt idx="82">
                  <c:v>85.130989999999997</c:v>
                </c:pt>
                <c:pt idx="83">
                  <c:v>74.530860000000004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934912"/>
        <c:axId val="504935472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936032"/>
        <c:axId val="504936592"/>
      </c:scatterChart>
      <c:dateAx>
        <c:axId val="50493491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493547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493547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4934912"/>
        <c:crosses val="autoZero"/>
        <c:crossBetween val="between"/>
        <c:majorUnit val="25"/>
      </c:valAx>
      <c:valAx>
        <c:axId val="50493603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4936592"/>
        <c:crosses val="max"/>
        <c:crossBetween val="midCat"/>
      </c:valAx>
      <c:valAx>
        <c:axId val="5049365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493603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-0.37558647460000039</c:v>
                </c:pt>
                <c:pt idx="1">
                  <c:v>-0.23432231510000001</c:v>
                </c:pt>
                <c:pt idx="2">
                  <c:v>0.19272093700000026</c:v>
                </c:pt>
                <c:pt idx="3">
                  <c:v>-0.10678324559999997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2.7373473759999882</c:v>
                </c:pt>
                <c:pt idx="1">
                  <c:v>9.9357917510000107</c:v>
                </c:pt>
                <c:pt idx="2">
                  <c:v>7.3010789369999998</c:v>
                </c:pt>
                <c:pt idx="3">
                  <c:v>2.3768814190000001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4943312"/>
        <c:axId val="504943872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2017</c:v>
                      </c:pt>
                      <c:pt idx="1">
                        <c:v>2018</c:v>
                      </c:pt>
                      <c:pt idx="2">
                        <c:v>2019</c:v>
                      </c:pt>
                      <c:pt idx="3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513212398231E-2"/>
                  <c:y val="-5.3541728052203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915083559491495E-2"/>
                  <c:y val="-4.235125535831291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3944079417226106E-2"/>
                      <c:h val="5.6924741618315955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6.6915083559491578E-2"/>
                  <c:y val="-4.03671289941479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6915083559491495E-2"/>
                  <c:y val="-4.83036344508079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2.3617609013999878</c:v>
                </c:pt>
                <c:pt idx="1">
                  <c:v>9.7014694359000107</c:v>
                </c:pt>
                <c:pt idx="2">
                  <c:v>7.4937998740000005</c:v>
                </c:pt>
                <c:pt idx="3">
                  <c:v>2.2700981734000001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943312"/>
        <c:axId val="504943872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944992"/>
        <c:axId val="504944432"/>
      </c:scatterChart>
      <c:catAx>
        <c:axId val="50494331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943872"/>
        <c:crosses val="autoZero"/>
        <c:auto val="1"/>
        <c:lblAlgn val="ctr"/>
        <c:lblOffset val="100"/>
        <c:tickLblSkip val="1"/>
        <c:noMultiLvlLbl val="0"/>
      </c:catAx>
      <c:valAx>
        <c:axId val="504943872"/>
        <c:scaling>
          <c:orientation val="minMax"/>
          <c:max val="16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943312"/>
        <c:crosses val="autoZero"/>
        <c:crossBetween val="between"/>
        <c:majorUnit val="4"/>
      </c:valAx>
      <c:valAx>
        <c:axId val="504944432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4944992"/>
        <c:crosses val="max"/>
        <c:crossBetween val="midCat"/>
      </c:valAx>
      <c:valAx>
        <c:axId val="504944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4944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75.979681515999999</c:v>
                </c:pt>
                <c:pt idx="1">
                  <c:v>76.625913749999995</c:v>
                </c:pt>
                <c:pt idx="2">
                  <c:v>78.418810065000002</c:v>
                </c:pt>
                <c:pt idx="3">
                  <c:v>78.502159832999993</c:v>
                </c:pt>
                <c:pt idx="4">
                  <c:v>78.371707870999998</c:v>
                </c:pt>
                <c:pt idx="5">
                  <c:v>78.987322599999999</c:v>
                </c:pt>
                <c:pt idx="6">
                  <c:v>79.955689226000004</c:v>
                </c:pt>
                <c:pt idx="7">
                  <c:v>79.936718225999996</c:v>
                </c:pt>
                <c:pt idx="8">
                  <c:v>81.133553966999997</c:v>
                </c:pt>
                <c:pt idx="9">
                  <c:v>82.268117064999998</c:v>
                </c:pt>
                <c:pt idx="10">
                  <c:v>84.499417367000007</c:v>
                </c:pt>
                <c:pt idx="11">
                  <c:v>84.999681386999995</c:v>
                </c:pt>
                <c:pt idx="12">
                  <c:v>83.432426323000001</c:v>
                </c:pt>
                <c:pt idx="13">
                  <c:v>85.163614499999994</c:v>
                </c:pt>
                <c:pt idx="14">
                  <c:v>86.223440934999999</c:v>
                </c:pt>
                <c:pt idx="15">
                  <c:v>86.596001200000003</c:v>
                </c:pt>
                <c:pt idx="16">
                  <c:v>87.530164612999997</c:v>
                </c:pt>
                <c:pt idx="17">
                  <c:v>88.033588899999998</c:v>
                </c:pt>
                <c:pt idx="18">
                  <c:v>89.794047613000004</c:v>
                </c:pt>
                <c:pt idx="19">
                  <c:v>91.766870128999997</c:v>
                </c:pt>
                <c:pt idx="20">
                  <c:v>93.001004332999997</c:v>
                </c:pt>
                <c:pt idx="21">
                  <c:v>93.836520194000002</c:v>
                </c:pt>
                <c:pt idx="22">
                  <c:v>95.161740399999999</c:v>
                </c:pt>
                <c:pt idx="23">
                  <c:v>95.375327741999996</c:v>
                </c:pt>
                <c:pt idx="24">
                  <c:v>95.103030903000004</c:v>
                </c:pt>
                <c:pt idx="25">
                  <c:v>95.990930179000003</c:v>
                </c:pt>
                <c:pt idx="26">
                  <c:v>95.753559999999993</c:v>
                </c:pt>
                <c:pt idx="27">
                  <c:v>95.952250000000006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95.952250000000006</c:v>
                </c:pt>
                <c:pt idx="28">
                  <c:v>96.359110000000001</c:v>
                </c:pt>
                <c:pt idx="29">
                  <c:v>96.795590000000004</c:v>
                </c:pt>
                <c:pt idx="30">
                  <c:v>97.120540000000005</c:v>
                </c:pt>
                <c:pt idx="31">
                  <c:v>97.633170000000007</c:v>
                </c:pt>
                <c:pt idx="32">
                  <c:v>97.992199999999997</c:v>
                </c:pt>
                <c:pt idx="33">
                  <c:v>98.491209999999995</c:v>
                </c:pt>
                <c:pt idx="34">
                  <c:v>99.057689999999994</c:v>
                </c:pt>
                <c:pt idx="35">
                  <c:v>99.310410000000005</c:v>
                </c:pt>
                <c:pt idx="36">
                  <c:v>99.254750000000001</c:v>
                </c:pt>
                <c:pt idx="37">
                  <c:v>99.224289999999996</c:v>
                </c:pt>
                <c:pt idx="38">
                  <c:v>99.328109999999995</c:v>
                </c:pt>
                <c:pt idx="39">
                  <c:v>99.394880000000001</c:v>
                </c:pt>
                <c:pt idx="40">
                  <c:v>99.483199999999997</c:v>
                </c:pt>
                <c:pt idx="41">
                  <c:v>99.532359999999997</c:v>
                </c:pt>
                <c:pt idx="42">
                  <c:v>99.479590000000002</c:v>
                </c:pt>
                <c:pt idx="43">
                  <c:v>99.730130000000003</c:v>
                </c:pt>
                <c:pt idx="44">
                  <c:v>99.790769999999995</c:v>
                </c:pt>
                <c:pt idx="45">
                  <c:v>99.613339999999994</c:v>
                </c:pt>
                <c:pt idx="46">
                  <c:v>99.384630000000001</c:v>
                </c:pt>
                <c:pt idx="47">
                  <c:v>98.809420000000003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79.973231072749996</c:v>
                </c:pt>
                <c:pt idx="2">
                  <c:v>79.973231072749996</c:v>
                </c:pt>
                <c:pt idx="3">
                  <c:v>79.973231072749996</c:v>
                </c:pt>
                <c:pt idx="4">
                  <c:v>79.973231072749996</c:v>
                </c:pt>
                <c:pt idx="5">
                  <c:v>79.973231072749996</c:v>
                </c:pt>
                <c:pt idx="6">
                  <c:v>79.973231072749996</c:v>
                </c:pt>
                <c:pt idx="7">
                  <c:v>79.973231072749996</c:v>
                </c:pt>
                <c:pt idx="8">
                  <c:v>79.973231072749996</c:v>
                </c:pt>
                <c:pt idx="9">
                  <c:v>79.973231072749996</c:v>
                </c:pt>
                <c:pt idx="10">
                  <c:v>79.973231072749996</c:v>
                </c:pt>
                <c:pt idx="13">
                  <c:v>89.659562240166665</c:v>
                </c:pt>
                <c:pt idx="14">
                  <c:v>89.659562240166665</c:v>
                </c:pt>
                <c:pt idx="15">
                  <c:v>89.659562240166665</c:v>
                </c:pt>
                <c:pt idx="16">
                  <c:v>89.659562240166665</c:v>
                </c:pt>
                <c:pt idx="17">
                  <c:v>89.659562240166665</c:v>
                </c:pt>
                <c:pt idx="18">
                  <c:v>89.659562240166665</c:v>
                </c:pt>
                <c:pt idx="19">
                  <c:v>89.659562240166665</c:v>
                </c:pt>
                <c:pt idx="20">
                  <c:v>89.659562240166665</c:v>
                </c:pt>
                <c:pt idx="21">
                  <c:v>89.659562240166665</c:v>
                </c:pt>
                <c:pt idx="22">
                  <c:v>89.659562240166665</c:v>
                </c:pt>
                <c:pt idx="25">
                  <c:v>97.12997425683335</c:v>
                </c:pt>
                <c:pt idx="26">
                  <c:v>97.12997425683335</c:v>
                </c:pt>
                <c:pt idx="27">
                  <c:v>97.12997425683335</c:v>
                </c:pt>
                <c:pt idx="28">
                  <c:v>97.12997425683335</c:v>
                </c:pt>
                <c:pt idx="29">
                  <c:v>97.12997425683335</c:v>
                </c:pt>
                <c:pt idx="30">
                  <c:v>97.12997425683335</c:v>
                </c:pt>
                <c:pt idx="31">
                  <c:v>97.12997425683335</c:v>
                </c:pt>
                <c:pt idx="32">
                  <c:v>97.12997425683335</c:v>
                </c:pt>
                <c:pt idx="33">
                  <c:v>97.12997425683335</c:v>
                </c:pt>
                <c:pt idx="34">
                  <c:v>97.12997425683335</c:v>
                </c:pt>
                <c:pt idx="37">
                  <c:v>99.41878916666667</c:v>
                </c:pt>
                <c:pt idx="38">
                  <c:v>99.41878916666667</c:v>
                </c:pt>
                <c:pt idx="39">
                  <c:v>99.41878916666667</c:v>
                </c:pt>
                <c:pt idx="40">
                  <c:v>99.41878916666667</c:v>
                </c:pt>
                <c:pt idx="41">
                  <c:v>99.41878916666667</c:v>
                </c:pt>
                <c:pt idx="42">
                  <c:v>99.41878916666667</c:v>
                </c:pt>
                <c:pt idx="43">
                  <c:v>99.41878916666667</c:v>
                </c:pt>
                <c:pt idx="44">
                  <c:v>99.41878916666667</c:v>
                </c:pt>
                <c:pt idx="45">
                  <c:v>99.41878916666667</c:v>
                </c:pt>
                <c:pt idx="46">
                  <c:v>99.41878916666667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7870608"/>
        <c:axId val="507871168"/>
      </c:lineChart>
      <c:catAx>
        <c:axId val="507870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787116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7871168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7870608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-1.8970766779999977</c:v>
                </c:pt>
                <c:pt idx="1">
                  <c:v>3.7264076789999976</c:v>
                </c:pt>
                <c:pt idx="2">
                  <c:v>0.47898054600000251</c:v>
                </c:pt>
                <c:pt idx="3">
                  <c:v>0.79225888199999872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0.66199621300000189</c:v>
                </c:pt>
                <c:pt idx="1">
                  <c:v>0.92229041099999876</c:v>
                </c:pt>
                <c:pt idx="2">
                  <c:v>0.64725589000000028</c:v>
                </c:pt>
                <c:pt idx="3">
                  <c:v>0.58178918000000124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0.3850904933999999</c:v>
                </c:pt>
                <c:pt idx="1">
                  <c:v>2.3984712325999986</c:v>
                </c:pt>
                <c:pt idx="2">
                  <c:v>0.24296669060000298</c:v>
                </c:pt>
                <c:pt idx="3">
                  <c:v>-0.98157815700000128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0.18292143059998978</c:v>
                </c:pt>
                <c:pt idx="1">
                  <c:v>0.7125561644000129</c:v>
                </c:pt>
                <c:pt idx="2">
                  <c:v>0.62670310539999718</c:v>
                </c:pt>
                <c:pt idx="3">
                  <c:v>0.31490267299999175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7877888"/>
        <c:axId val="507878448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363444152814233E-2"/>
                  <c:y val="7.89582552180977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885972586849E-2"/>
                  <c:y val="-2.421634795650545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030183727034036E-2"/>
                  <c:y val="-4.56052368453943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0659813356663756E-2"/>
                  <c:y val="-6.14782527184101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-0.66706854100000612</c:v>
                </c:pt>
                <c:pt idx="1">
                  <c:v>7.7597254870000079</c:v>
                </c:pt>
                <c:pt idx="2">
                  <c:v>1.9959062320000029</c:v>
                </c:pt>
                <c:pt idx="3">
                  <c:v>0.70737257799999043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877888"/>
        <c:axId val="507878448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879568"/>
        <c:axId val="507879008"/>
      </c:scatterChart>
      <c:catAx>
        <c:axId val="5078778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7878448"/>
        <c:crosses val="autoZero"/>
        <c:auto val="1"/>
        <c:lblAlgn val="ctr"/>
        <c:lblOffset val="100"/>
        <c:tickLblSkip val="1"/>
        <c:noMultiLvlLbl val="0"/>
      </c:catAx>
      <c:valAx>
        <c:axId val="507878448"/>
        <c:scaling>
          <c:orientation val="minMax"/>
          <c:max val="9"/>
          <c:min val="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7877888"/>
        <c:crosses val="autoZero"/>
        <c:crossBetween val="between"/>
        <c:majorUnit val="2"/>
      </c:valAx>
      <c:valAx>
        <c:axId val="507879008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7879568"/>
        <c:crosses val="max"/>
        <c:crossBetween val="midCat"/>
      </c:valAx>
      <c:valAx>
        <c:axId val="5078795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787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93.971454483000002</c:v>
                </c:pt>
                <c:pt idx="1">
                  <c:v>83.541220213000003</c:v>
                </c:pt>
                <c:pt idx="2">
                  <c:v>81.372219091999995</c:v>
                </c:pt>
                <c:pt idx="3">
                  <c:v>64.367193936999996</c:v>
                </c:pt>
                <c:pt idx="4">
                  <c:v>60.993230029000003</c:v>
                </c:pt>
                <c:pt idx="5">
                  <c:v>63.633924</c:v>
                </c:pt>
                <c:pt idx="6">
                  <c:v>69.040276519000003</c:v>
                </c:pt>
                <c:pt idx="7">
                  <c:v>67.523258455999994</c:v>
                </c:pt>
                <c:pt idx="8">
                  <c:v>63.991618903000003</c:v>
                </c:pt>
                <c:pt idx="9">
                  <c:v>65.473677874000003</c:v>
                </c:pt>
                <c:pt idx="10">
                  <c:v>78.487295099999997</c:v>
                </c:pt>
                <c:pt idx="11">
                  <c:v>99.437875899000005</c:v>
                </c:pt>
                <c:pt idx="12">
                  <c:v>106.78713442</c:v>
                </c:pt>
                <c:pt idx="13">
                  <c:v>96.456016750000003</c:v>
                </c:pt>
                <c:pt idx="14">
                  <c:v>89.461310514999994</c:v>
                </c:pt>
                <c:pt idx="15">
                  <c:v>77.888530032999995</c:v>
                </c:pt>
                <c:pt idx="16">
                  <c:v>66.043533483999994</c:v>
                </c:pt>
                <c:pt idx="17">
                  <c:v>68.338942770000003</c:v>
                </c:pt>
                <c:pt idx="18">
                  <c:v>75.690725294999993</c:v>
                </c:pt>
                <c:pt idx="19">
                  <c:v>74.562776255000003</c:v>
                </c:pt>
                <c:pt idx="20">
                  <c:v>71.955770866999998</c:v>
                </c:pt>
                <c:pt idx="21">
                  <c:v>73.429359610000006</c:v>
                </c:pt>
                <c:pt idx="22">
                  <c:v>89.599700562999999</c:v>
                </c:pt>
                <c:pt idx="23">
                  <c:v>95.437092483000001</c:v>
                </c:pt>
                <c:pt idx="24">
                  <c:v>108.99745081</c:v>
                </c:pt>
                <c:pt idx="25">
                  <c:v>106.60392263999999</c:v>
                </c:pt>
                <c:pt idx="26">
                  <c:v>94.4812637</c:v>
                </c:pt>
                <c:pt idx="27">
                  <c:v>73.851614699999999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73.851614699999999</c:v>
                </c:pt>
                <c:pt idx="28">
                  <c:v>68.954539999999994</c:v>
                </c:pt>
                <c:pt idx="29">
                  <c:v>70.765529999999998</c:v>
                </c:pt>
                <c:pt idx="30">
                  <c:v>76.526510000000002</c:v>
                </c:pt>
                <c:pt idx="31">
                  <c:v>77.100660000000005</c:v>
                </c:pt>
                <c:pt idx="32">
                  <c:v>70.919889999999995</c:v>
                </c:pt>
                <c:pt idx="33">
                  <c:v>74.259429999999995</c:v>
                </c:pt>
                <c:pt idx="34">
                  <c:v>85.981960000000001</c:v>
                </c:pt>
                <c:pt idx="35">
                  <c:v>101.4883</c:v>
                </c:pt>
                <c:pt idx="36">
                  <c:v>110.5128</c:v>
                </c:pt>
                <c:pt idx="37">
                  <c:v>103.10469999999999</c:v>
                </c:pt>
                <c:pt idx="38">
                  <c:v>90.344030000000004</c:v>
                </c:pt>
                <c:pt idx="39">
                  <c:v>77.547150000000002</c:v>
                </c:pt>
                <c:pt idx="40">
                  <c:v>70.547039999999996</c:v>
                </c:pt>
                <c:pt idx="41">
                  <c:v>73.153580000000005</c:v>
                </c:pt>
                <c:pt idx="42">
                  <c:v>78.607100000000003</c:v>
                </c:pt>
                <c:pt idx="43">
                  <c:v>78.97869</c:v>
                </c:pt>
                <c:pt idx="44">
                  <c:v>72.939570000000003</c:v>
                </c:pt>
                <c:pt idx="45">
                  <c:v>75.053259999999995</c:v>
                </c:pt>
                <c:pt idx="46">
                  <c:v>85.855249999999998</c:v>
                </c:pt>
                <c:pt idx="47">
                  <c:v>100.9442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74.319437042083337</c:v>
                </c:pt>
                <c:pt idx="2">
                  <c:v>74.319437042083337</c:v>
                </c:pt>
                <c:pt idx="3">
                  <c:v>74.319437042083337</c:v>
                </c:pt>
                <c:pt idx="4">
                  <c:v>74.319437042083337</c:v>
                </c:pt>
                <c:pt idx="5">
                  <c:v>74.319437042083337</c:v>
                </c:pt>
                <c:pt idx="6">
                  <c:v>74.319437042083337</c:v>
                </c:pt>
                <c:pt idx="7">
                  <c:v>74.319437042083337</c:v>
                </c:pt>
                <c:pt idx="8">
                  <c:v>74.319437042083337</c:v>
                </c:pt>
                <c:pt idx="9">
                  <c:v>74.319437042083337</c:v>
                </c:pt>
                <c:pt idx="10">
                  <c:v>74.319437042083337</c:v>
                </c:pt>
                <c:pt idx="13">
                  <c:v>82.137574420416669</c:v>
                </c:pt>
                <c:pt idx="14">
                  <c:v>82.137574420416669</c:v>
                </c:pt>
                <c:pt idx="15">
                  <c:v>82.137574420416669</c:v>
                </c:pt>
                <c:pt idx="16">
                  <c:v>82.137574420416669</c:v>
                </c:pt>
                <c:pt idx="17">
                  <c:v>82.137574420416669</c:v>
                </c:pt>
                <c:pt idx="18">
                  <c:v>82.137574420416669</c:v>
                </c:pt>
                <c:pt idx="19">
                  <c:v>82.137574420416669</c:v>
                </c:pt>
                <c:pt idx="20">
                  <c:v>82.137574420416669</c:v>
                </c:pt>
                <c:pt idx="21">
                  <c:v>82.137574420416669</c:v>
                </c:pt>
                <c:pt idx="22">
                  <c:v>82.137574420416669</c:v>
                </c:pt>
                <c:pt idx="25">
                  <c:v>84.160922654166669</c:v>
                </c:pt>
                <c:pt idx="26">
                  <c:v>84.160922654166669</c:v>
                </c:pt>
                <c:pt idx="27">
                  <c:v>84.160922654166669</c:v>
                </c:pt>
                <c:pt idx="28">
                  <c:v>84.160922654166669</c:v>
                </c:pt>
                <c:pt idx="29">
                  <c:v>84.160922654166669</c:v>
                </c:pt>
                <c:pt idx="30">
                  <c:v>84.160922654166669</c:v>
                </c:pt>
                <c:pt idx="31">
                  <c:v>84.160922654166669</c:v>
                </c:pt>
                <c:pt idx="32">
                  <c:v>84.160922654166669</c:v>
                </c:pt>
                <c:pt idx="33">
                  <c:v>84.160922654166669</c:v>
                </c:pt>
                <c:pt idx="34">
                  <c:v>84.160922654166669</c:v>
                </c:pt>
                <c:pt idx="37">
                  <c:v>84.798947499999997</c:v>
                </c:pt>
                <c:pt idx="38">
                  <c:v>84.798947499999997</c:v>
                </c:pt>
                <c:pt idx="39">
                  <c:v>84.798947499999997</c:v>
                </c:pt>
                <c:pt idx="40">
                  <c:v>84.798947499999997</c:v>
                </c:pt>
                <c:pt idx="41">
                  <c:v>84.798947499999997</c:v>
                </c:pt>
                <c:pt idx="42">
                  <c:v>84.798947499999997</c:v>
                </c:pt>
                <c:pt idx="43">
                  <c:v>84.798947499999997</c:v>
                </c:pt>
                <c:pt idx="44">
                  <c:v>84.798947499999997</c:v>
                </c:pt>
                <c:pt idx="45">
                  <c:v>84.798947499999997</c:v>
                </c:pt>
                <c:pt idx="46">
                  <c:v>84.798947499999997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7883488"/>
        <c:axId val="507884048"/>
      </c:lineChart>
      <c:catAx>
        <c:axId val="507883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78840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7884048"/>
        <c:scaling>
          <c:orientation val="minMax"/>
          <c:max val="1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7883488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13.024571429</c:v>
                </c:pt>
                <c:pt idx="2">
                  <c:v>13.287673913000001</c:v>
                </c:pt>
                <c:pt idx="3">
                  <c:v>0</c:v>
                </c:pt>
                <c:pt idx="4">
                  <c:v>0</c:v>
                </c:pt>
                <c:pt idx="5">
                  <c:v>13.256956044000001</c:v>
                </c:pt>
                <c:pt idx="6">
                  <c:v>10.751391304</c:v>
                </c:pt>
                <c:pt idx="7">
                  <c:v>0.54411956522000005</c:v>
                </c:pt>
                <c:pt idx="8">
                  <c:v>0</c:v>
                </c:pt>
                <c:pt idx="9">
                  <c:v>8.0905714286000006</c:v>
                </c:pt>
                <c:pt idx="10">
                  <c:v>5.8496847825999998</c:v>
                </c:pt>
                <c:pt idx="11">
                  <c:v>0</c:v>
                </c:pt>
                <c:pt idx="12">
                  <c:v>0</c:v>
                </c:pt>
                <c:pt idx="13">
                  <c:v>9.5678901099000004</c:v>
                </c:pt>
                <c:pt idx="14">
                  <c:v>7.3857934783000001</c:v>
                </c:pt>
                <c:pt idx="15">
                  <c:v>0</c:v>
                </c:pt>
                <c:pt idx="16">
                  <c:v>0</c:v>
                </c:pt>
                <c:pt idx="17">
                  <c:v>8.8540329670000002</c:v>
                </c:pt>
                <c:pt idx="18">
                  <c:v>8.2288478261000009</c:v>
                </c:pt>
                <c:pt idx="19">
                  <c:v>0</c:v>
                </c:pt>
                <c:pt idx="20">
                  <c:v>0</c:v>
                </c:pt>
                <c:pt idx="21">
                  <c:v>13.965082684</c:v>
                </c:pt>
                <c:pt idx="22">
                  <c:v>10.29746787</c:v>
                </c:pt>
                <c:pt idx="23">
                  <c:v>0</c:v>
                </c:pt>
                <c:pt idx="24">
                  <c:v>0</c:v>
                </c:pt>
                <c:pt idx="25">
                  <c:v>11.337625714</c:v>
                </c:pt>
                <c:pt idx="26">
                  <c:v>7.9621361413000002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-23.335100000000001</c:v>
                </c:pt>
                <c:pt idx="1">
                  <c:v>0</c:v>
                </c:pt>
                <c:pt idx="2">
                  <c:v>0</c:v>
                </c:pt>
                <c:pt idx="3">
                  <c:v>-0.58723913042999998</c:v>
                </c:pt>
                <c:pt idx="4">
                  <c:v>-18.874111111000001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-13.242186813</c:v>
                </c:pt>
                <c:pt idx="9">
                  <c:v>0</c:v>
                </c:pt>
                <c:pt idx="10">
                  <c:v>0</c:v>
                </c:pt>
                <c:pt idx="11">
                  <c:v>-4.4541413043000002</c:v>
                </c:pt>
                <c:pt idx="12">
                  <c:v>-14.003611111</c:v>
                </c:pt>
                <c:pt idx="13">
                  <c:v>0</c:v>
                </c:pt>
                <c:pt idx="14">
                  <c:v>0</c:v>
                </c:pt>
                <c:pt idx="15">
                  <c:v>-5.9124565217000002</c:v>
                </c:pt>
                <c:pt idx="16">
                  <c:v>-18.314766667000001</c:v>
                </c:pt>
                <c:pt idx="17">
                  <c:v>0</c:v>
                </c:pt>
                <c:pt idx="18">
                  <c:v>0</c:v>
                </c:pt>
                <c:pt idx="19">
                  <c:v>-2.5792391304</c:v>
                </c:pt>
                <c:pt idx="20">
                  <c:v>-17.073023809999999</c:v>
                </c:pt>
                <c:pt idx="21">
                  <c:v>0</c:v>
                </c:pt>
                <c:pt idx="22">
                  <c:v>0</c:v>
                </c:pt>
                <c:pt idx="23">
                  <c:v>-2.8845734783000001</c:v>
                </c:pt>
                <c:pt idx="24">
                  <c:v>-15.92477278</c:v>
                </c:pt>
                <c:pt idx="25">
                  <c:v>0</c:v>
                </c:pt>
                <c:pt idx="26">
                  <c:v>0</c:v>
                </c:pt>
                <c:pt idx="27">
                  <c:v>-3.2847296956999998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508865504"/>
        <c:axId val="508866064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865504"/>
        <c:axId val="50886606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67.987677778000005</c:v>
                      </c:pt>
                      <c:pt idx="1">
                        <c:v>70.404945054999999</c:v>
                      </c:pt>
                      <c:pt idx="2">
                        <c:v>72.273456522000004</c:v>
                      </c:pt>
                      <c:pt idx="3">
                        <c:v>72.985858695999994</c:v>
                      </c:pt>
                      <c:pt idx="4">
                        <c:v>73.796366667000001</c:v>
                      </c:pt>
                      <c:pt idx="5">
                        <c:v>74.423439560000006</c:v>
                      </c:pt>
                      <c:pt idx="6">
                        <c:v>74.394119564999997</c:v>
                      </c:pt>
                      <c:pt idx="7">
                        <c:v>73.989010870000001</c:v>
                      </c:pt>
                      <c:pt idx="8">
                        <c:v>73.959274725</c:v>
                      </c:pt>
                      <c:pt idx="9">
                        <c:v>72.914340659000004</c:v>
                      </c:pt>
                      <c:pt idx="10">
                        <c:v>72.221652173999999</c:v>
                      </c:pt>
                      <c:pt idx="11">
                        <c:v>71.545858695999996</c:v>
                      </c:pt>
                      <c:pt idx="12">
                        <c:v>71.993366667000004</c:v>
                      </c:pt>
                      <c:pt idx="13">
                        <c:v>73.485934065999999</c:v>
                      </c:pt>
                      <c:pt idx="14">
                        <c:v>75.089652173999994</c:v>
                      </c:pt>
                      <c:pt idx="15">
                        <c:v>78.438543478</c:v>
                      </c:pt>
                      <c:pt idx="16">
                        <c:v>79.130588888999995</c:v>
                      </c:pt>
                      <c:pt idx="17">
                        <c:v>81.173043956000001</c:v>
                      </c:pt>
                      <c:pt idx="18">
                        <c:v>84.956380435</c:v>
                      </c:pt>
                      <c:pt idx="19">
                        <c:v>88.215891303999996</c:v>
                      </c:pt>
                      <c:pt idx="20">
                        <c:v>88.919410666999994</c:v>
                      </c:pt>
                      <c:pt idx="21">
                        <c:v>89.577026703000001</c:v>
                      </c:pt>
                      <c:pt idx="22">
                        <c:v>90.652343912999996</c:v>
                      </c:pt>
                      <c:pt idx="23">
                        <c:v>91.879351521999993</c:v>
                      </c:pt>
                      <c:pt idx="24">
                        <c:v>92.125850439999994</c:v>
                      </c:pt>
                      <c:pt idx="25">
                        <c:v>92.262596373999997</c:v>
                      </c:pt>
                      <c:pt idx="26">
                        <c:v>92.394447608999997</c:v>
                      </c:pt>
                      <c:pt idx="27">
                        <c:v>91.975659673999999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94.480549389000004</c:v>
                      </c:pt>
                      <c:pt idx="1">
                        <c:v>60.629018051999999</c:v>
                      </c:pt>
                      <c:pt idx="2">
                        <c:v>61.123470302999998</c:v>
                      </c:pt>
                      <c:pt idx="3">
                        <c:v>75.537899134</c:v>
                      </c:pt>
                      <c:pt idx="4">
                        <c:v>95.905291656000003</c:v>
                      </c:pt>
                      <c:pt idx="5">
                        <c:v>63.362289979000003</c:v>
                      </c:pt>
                      <c:pt idx="6">
                        <c:v>65.454016856999999</c:v>
                      </c:pt>
                      <c:pt idx="7">
                        <c:v>74.180554001000004</c:v>
                      </c:pt>
                      <c:pt idx="8">
                        <c:v>89.013702867999996</c:v>
                      </c:pt>
                      <c:pt idx="9">
                        <c:v>66.486767757999999</c:v>
                      </c:pt>
                      <c:pt idx="10">
                        <c:v>68.942769694000006</c:v>
                      </c:pt>
                      <c:pt idx="11">
                        <c:v>75.553406457999998</c:v>
                      </c:pt>
                      <c:pt idx="12">
                        <c:v>86.386756074999994</c:v>
                      </c:pt>
                      <c:pt idx="13">
                        <c:v>62.976084274999998</c:v>
                      </c:pt>
                      <c:pt idx="14">
                        <c:v>66.882805993000005</c:v>
                      </c:pt>
                      <c:pt idx="15">
                        <c:v>81.161706738999996</c:v>
                      </c:pt>
                      <c:pt idx="16">
                        <c:v>97.605225133000005</c:v>
                      </c:pt>
                      <c:pt idx="17">
                        <c:v>70.705205737</c:v>
                      </c:pt>
                      <c:pt idx="18">
                        <c:v>74.092735587000007</c:v>
                      </c:pt>
                      <c:pt idx="19">
                        <c:v>86.117945997999996</c:v>
                      </c:pt>
                      <c:pt idx="20">
                        <c:v>103.2527776</c:v>
                      </c:pt>
                      <c:pt idx="21">
                        <c:v>71.165989901000003</c:v>
                      </c:pt>
                      <c:pt idx="22">
                        <c:v>74.891727935000006</c:v>
                      </c:pt>
                      <c:pt idx="23">
                        <c:v>87.256939457000001</c:v>
                      </c:pt>
                      <c:pt idx="24">
                        <c:v>101.28129703</c:v>
                      </c:pt>
                      <c:pt idx="25">
                        <c:v>73.714067473</c:v>
                      </c:pt>
                      <c:pt idx="26">
                        <c:v>76.884202064999997</c:v>
                      </c:pt>
                      <c:pt idx="27">
                        <c:v>87.299769130000001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9.0944984666999993</c:v>
                      </c:pt>
                      <c:pt idx="17">
                        <c:v>7.7307749780000004</c:v>
                      </c:pt>
                      <c:pt idx="18">
                        <c:v>7.6540237174000003</c:v>
                      </c:pt>
                      <c:pt idx="19">
                        <c:v>7.4755909564999996</c:v>
                      </c:pt>
                      <c:pt idx="20">
                        <c:v>8.7944460000000007</c:v>
                      </c:pt>
                      <c:pt idx="21">
                        <c:v>7.2818730220000001</c:v>
                      </c:pt>
                      <c:pt idx="22">
                        <c:v>7.0981203804000002</c:v>
                      </c:pt>
                      <c:pt idx="23">
                        <c:v>7.7406454783000003</c:v>
                      </c:pt>
                      <c:pt idx="24">
                        <c:v>8.6690831538000008</c:v>
                      </c:pt>
                      <c:pt idx="25">
                        <c:v>7.0321880548999998</c:v>
                      </c:pt>
                      <c:pt idx="26">
                        <c:v>7.1413870216999999</c:v>
                      </c:pt>
                      <c:pt idx="27">
                        <c:v>7.2467230761000003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-18.314766667000001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-2.5792391304</c:v>
                      </c:pt>
                      <c:pt idx="20">
                        <c:v>-17.073023809999999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-2.8845734783000001</c:v>
                      </c:pt>
                      <c:pt idx="24">
                        <c:v>-15.92477278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-3.2847296956999998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865504"/>
        <c:axId val="50886606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9.6587011999999994</c:v>
                      </c:pt>
                      <c:pt idx="17">
                        <c:v>8.9434747363000007</c:v>
                      </c:pt>
                      <c:pt idx="18">
                        <c:v>11.126577913</c:v>
                      </c:pt>
                      <c:pt idx="19">
                        <c:v>12.238870793</c:v>
                      </c:pt>
                      <c:pt idx="20">
                        <c:v>13.130462156</c:v>
                      </c:pt>
                      <c:pt idx="21">
                        <c:v>12.127457033000001</c:v>
                      </c:pt>
                      <c:pt idx="22">
                        <c:v>12.736575760999999</c:v>
                      </c:pt>
                      <c:pt idx="23">
                        <c:v>14.230554891000001</c:v>
                      </c:pt>
                      <c:pt idx="24">
                        <c:v>16.227998242000002</c:v>
                      </c:pt>
                      <c:pt idx="25">
                        <c:v>14.308512967</c:v>
                      </c:pt>
                      <c:pt idx="26">
                        <c:v>14.227083152000001</c:v>
                      </c:pt>
                      <c:pt idx="27">
                        <c:v>15.496337499999999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3.9122504777999998</c:v>
                      </c:pt>
                      <c:pt idx="1">
                        <c:v>2.7811335604000003</c:v>
                      </c:pt>
                      <c:pt idx="2">
                        <c:v>2.6824365542999997</c:v>
                      </c:pt>
                      <c:pt idx="3">
                        <c:v>3.5778995325999992</c:v>
                      </c:pt>
                      <c:pt idx="4">
                        <c:v>3.7495253666999995</c:v>
                      </c:pt>
                      <c:pt idx="5">
                        <c:v>2.3402167033000003</c:v>
                      </c:pt>
                      <c:pt idx="6">
                        <c:v>2.0477072608000002</c:v>
                      </c:pt>
                      <c:pt idx="7">
                        <c:v>2.1279889456000003</c:v>
                      </c:pt>
                      <c:pt idx="8">
                        <c:v>2.6367814616</c:v>
                      </c:pt>
                      <c:pt idx="9">
                        <c:v>2.0041725824999999</c:v>
                      </c:pt>
                      <c:pt idx="10">
                        <c:v>1.7456647609000004</c:v>
                      </c:pt>
                      <c:pt idx="11">
                        <c:v>0.95720925000000001</c:v>
                      </c:pt>
                      <c:pt idx="12">
                        <c:v>0.31292997779999965</c:v>
                      </c:pt>
                      <c:pt idx="13">
                        <c:v>-0.35164689009999961</c:v>
                      </c:pt>
                      <c:pt idx="14">
                        <c:v>-0.19292671740000067</c:v>
                      </c:pt>
                      <c:pt idx="15">
                        <c:v>-1.129137934800001</c:v>
                      </c:pt>
                      <c:pt idx="16">
                        <c:v>-0.56420273330000015</c:v>
                      </c:pt>
                      <c:pt idx="17">
                        <c:v>-1.2126997583000003</c:v>
                      </c:pt>
                      <c:pt idx="18">
                        <c:v>-3.4725541955999999</c:v>
                      </c:pt>
                      <c:pt idx="19">
                        <c:v>-4.7632798365000006</c:v>
                      </c:pt>
                      <c:pt idx="20">
                        <c:v>-4.3360161559999995</c:v>
                      </c:pt>
                      <c:pt idx="21">
                        <c:v>-4.8455840110000006</c:v>
                      </c:pt>
                      <c:pt idx="22">
                        <c:v>-5.6384553805999991</c:v>
                      </c:pt>
                      <c:pt idx="23">
                        <c:v>-6.4899094127000003</c:v>
                      </c:pt>
                      <c:pt idx="24">
                        <c:v>-7.5589150882000009</c:v>
                      </c:pt>
                      <c:pt idx="25">
                        <c:v>-7.2763249121000007</c:v>
                      </c:pt>
                      <c:pt idx="26">
                        <c:v>-7.0856961303000006</c:v>
                      </c:pt>
                      <c:pt idx="27">
                        <c:v>-8.2496144238999989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508865504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8866064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508866064"/>
        <c:scaling>
          <c:orientation val="minMax"/>
          <c:max val="50"/>
          <c:min val="-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8865504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67.987677778000005</c:v>
                </c:pt>
                <c:pt idx="1">
                  <c:v>70.404945054999999</c:v>
                </c:pt>
                <c:pt idx="2">
                  <c:v>72.273456522000004</c:v>
                </c:pt>
                <c:pt idx="3">
                  <c:v>72.985858695999994</c:v>
                </c:pt>
                <c:pt idx="4">
                  <c:v>73.796366667000001</c:v>
                </c:pt>
                <c:pt idx="5">
                  <c:v>74.423439560000006</c:v>
                </c:pt>
                <c:pt idx="6">
                  <c:v>74.394119564999997</c:v>
                </c:pt>
                <c:pt idx="7">
                  <c:v>73.989010870000001</c:v>
                </c:pt>
                <c:pt idx="8">
                  <c:v>73.959274725</c:v>
                </c:pt>
                <c:pt idx="9">
                  <c:v>72.914340659000004</c:v>
                </c:pt>
                <c:pt idx="10">
                  <c:v>72.221652173999999</c:v>
                </c:pt>
                <c:pt idx="11">
                  <c:v>71.545858695999996</c:v>
                </c:pt>
                <c:pt idx="12">
                  <c:v>71.993366667000004</c:v>
                </c:pt>
                <c:pt idx="13">
                  <c:v>73.485934065999999</c:v>
                </c:pt>
                <c:pt idx="14">
                  <c:v>75.089652173999994</c:v>
                </c:pt>
                <c:pt idx="15">
                  <c:v>78.438543478</c:v>
                </c:pt>
                <c:pt idx="16">
                  <c:v>79.130588888999995</c:v>
                </c:pt>
                <c:pt idx="17">
                  <c:v>81.173043956000001</c:v>
                </c:pt>
                <c:pt idx="18">
                  <c:v>84.956380435</c:v>
                </c:pt>
                <c:pt idx="19">
                  <c:v>88.215891303999996</c:v>
                </c:pt>
                <c:pt idx="20">
                  <c:v>88.919410666999994</c:v>
                </c:pt>
                <c:pt idx="21">
                  <c:v>89.577026703000001</c:v>
                </c:pt>
                <c:pt idx="22">
                  <c:v>90.652343912999996</c:v>
                </c:pt>
                <c:pt idx="23">
                  <c:v>91.879351521999993</c:v>
                </c:pt>
                <c:pt idx="24">
                  <c:v>92.125850439999994</c:v>
                </c:pt>
                <c:pt idx="25">
                  <c:v>92.262596373999997</c:v>
                </c:pt>
                <c:pt idx="26">
                  <c:v>92.394447608999997</c:v>
                </c:pt>
                <c:pt idx="27">
                  <c:v>91.975659673999999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94.480549389000004</c:v>
                </c:pt>
                <c:pt idx="1">
                  <c:v>60.629018051999999</c:v>
                </c:pt>
                <c:pt idx="2">
                  <c:v>61.123470302999998</c:v>
                </c:pt>
                <c:pt idx="3">
                  <c:v>75.537899134</c:v>
                </c:pt>
                <c:pt idx="4">
                  <c:v>95.905291656000003</c:v>
                </c:pt>
                <c:pt idx="5">
                  <c:v>63.362289979000003</c:v>
                </c:pt>
                <c:pt idx="6">
                  <c:v>65.454016856999999</c:v>
                </c:pt>
                <c:pt idx="7">
                  <c:v>74.180554001000004</c:v>
                </c:pt>
                <c:pt idx="8">
                  <c:v>89.013702867999996</c:v>
                </c:pt>
                <c:pt idx="9">
                  <c:v>66.486767757999999</c:v>
                </c:pt>
                <c:pt idx="10">
                  <c:v>68.942769694000006</c:v>
                </c:pt>
                <c:pt idx="11">
                  <c:v>75.553406457999998</c:v>
                </c:pt>
                <c:pt idx="12">
                  <c:v>86.386756074999994</c:v>
                </c:pt>
                <c:pt idx="13">
                  <c:v>62.976084274999998</c:v>
                </c:pt>
                <c:pt idx="14">
                  <c:v>66.882805993000005</c:v>
                </c:pt>
                <c:pt idx="15">
                  <c:v>81.161706738999996</c:v>
                </c:pt>
                <c:pt idx="16">
                  <c:v>97.605225133000005</c:v>
                </c:pt>
                <c:pt idx="17">
                  <c:v>70.705205737</c:v>
                </c:pt>
                <c:pt idx="18">
                  <c:v>74.092735587000007</c:v>
                </c:pt>
                <c:pt idx="19">
                  <c:v>86.117945997999996</c:v>
                </c:pt>
                <c:pt idx="20">
                  <c:v>103.2527776</c:v>
                </c:pt>
                <c:pt idx="21">
                  <c:v>71.165989901000003</c:v>
                </c:pt>
                <c:pt idx="22">
                  <c:v>74.891727935000006</c:v>
                </c:pt>
                <c:pt idx="23">
                  <c:v>87.256939457000001</c:v>
                </c:pt>
                <c:pt idx="24">
                  <c:v>101.28129703</c:v>
                </c:pt>
                <c:pt idx="25">
                  <c:v>73.714067473</c:v>
                </c:pt>
                <c:pt idx="26">
                  <c:v>76.884202064999997</c:v>
                </c:pt>
                <c:pt idx="27">
                  <c:v>87.299769130000001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3.9122504777999998</c:v>
                </c:pt>
                <c:pt idx="1">
                  <c:v>2.7811335604000003</c:v>
                </c:pt>
                <c:pt idx="2">
                  <c:v>2.6824365542999997</c:v>
                </c:pt>
                <c:pt idx="3">
                  <c:v>3.5778995325999992</c:v>
                </c:pt>
                <c:pt idx="4">
                  <c:v>3.7495253666999995</c:v>
                </c:pt>
                <c:pt idx="5">
                  <c:v>2.3402167033000003</c:v>
                </c:pt>
                <c:pt idx="6">
                  <c:v>2.0477072608000002</c:v>
                </c:pt>
                <c:pt idx="7">
                  <c:v>2.1279889456000003</c:v>
                </c:pt>
                <c:pt idx="8">
                  <c:v>2.6367814616</c:v>
                </c:pt>
                <c:pt idx="9">
                  <c:v>2.0041725824999999</c:v>
                </c:pt>
                <c:pt idx="10">
                  <c:v>1.7456647609000004</c:v>
                </c:pt>
                <c:pt idx="11">
                  <c:v>0.95720925000000001</c:v>
                </c:pt>
                <c:pt idx="12">
                  <c:v>0.31292997779999965</c:v>
                </c:pt>
                <c:pt idx="13">
                  <c:v>-0.35164689009999961</c:v>
                </c:pt>
                <c:pt idx="14">
                  <c:v>-0.19292671740000067</c:v>
                </c:pt>
                <c:pt idx="15">
                  <c:v>-1.129137934800001</c:v>
                </c:pt>
                <c:pt idx="16">
                  <c:v>-0.56420273330000015</c:v>
                </c:pt>
                <c:pt idx="17">
                  <c:v>-1.2126997583000003</c:v>
                </c:pt>
                <c:pt idx="18">
                  <c:v>-3.4725541955999999</c:v>
                </c:pt>
                <c:pt idx="19">
                  <c:v>-4.7632798365000006</c:v>
                </c:pt>
                <c:pt idx="20">
                  <c:v>-4.3360161559999995</c:v>
                </c:pt>
                <c:pt idx="21">
                  <c:v>-4.8455840110000006</c:v>
                </c:pt>
                <c:pt idx="22">
                  <c:v>-5.6384553805999991</c:v>
                </c:pt>
                <c:pt idx="23">
                  <c:v>-6.4899094127000003</c:v>
                </c:pt>
                <c:pt idx="24">
                  <c:v>-7.5589150882000009</c:v>
                </c:pt>
                <c:pt idx="25">
                  <c:v>-7.2763249121000007</c:v>
                </c:pt>
                <c:pt idx="26">
                  <c:v>-7.0856961303000006</c:v>
                </c:pt>
                <c:pt idx="27">
                  <c:v>-8.2496144238999989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873344"/>
        <c:axId val="508873904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9.0944984666999993</c:v>
                      </c:pt>
                      <c:pt idx="17">
                        <c:v>7.7307749780000004</c:v>
                      </c:pt>
                      <c:pt idx="18">
                        <c:v>7.6540237174000003</c:v>
                      </c:pt>
                      <c:pt idx="19">
                        <c:v>7.4755909564999996</c:v>
                      </c:pt>
                      <c:pt idx="20">
                        <c:v>8.7944460000000007</c:v>
                      </c:pt>
                      <c:pt idx="21">
                        <c:v>7.2818730220000001</c:v>
                      </c:pt>
                      <c:pt idx="22">
                        <c:v>7.0981203804000002</c:v>
                      </c:pt>
                      <c:pt idx="23">
                        <c:v>7.7406454783000003</c:v>
                      </c:pt>
                      <c:pt idx="24">
                        <c:v>8.6690831538000008</c:v>
                      </c:pt>
                      <c:pt idx="25">
                        <c:v>7.0321880548999998</c:v>
                      </c:pt>
                      <c:pt idx="26">
                        <c:v>7.1413870216999999</c:v>
                      </c:pt>
                      <c:pt idx="27">
                        <c:v>7.2467230761000003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-18.314766667000001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-2.5792391304</c:v>
                      </c:pt>
                      <c:pt idx="20">
                        <c:v>-17.073023809999999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-2.8845734783000001</c:v>
                      </c:pt>
                      <c:pt idx="24">
                        <c:v>-15.92477278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-3.2847296956999998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873344"/>
        <c:axId val="50887390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9.6587011999999994</c:v>
                      </c:pt>
                      <c:pt idx="17">
                        <c:v>8.9434747363000007</c:v>
                      </c:pt>
                      <c:pt idx="18">
                        <c:v>11.126577913</c:v>
                      </c:pt>
                      <c:pt idx="19">
                        <c:v>12.238870793</c:v>
                      </c:pt>
                      <c:pt idx="20">
                        <c:v>13.130462156</c:v>
                      </c:pt>
                      <c:pt idx="21">
                        <c:v>12.127457033000001</c:v>
                      </c:pt>
                      <c:pt idx="22">
                        <c:v>12.736575760999999</c:v>
                      </c:pt>
                      <c:pt idx="23">
                        <c:v>14.230554891000001</c:v>
                      </c:pt>
                      <c:pt idx="24">
                        <c:v>16.227998242000002</c:v>
                      </c:pt>
                      <c:pt idx="25">
                        <c:v>14.308512967</c:v>
                      </c:pt>
                      <c:pt idx="26">
                        <c:v>14.227083152000001</c:v>
                      </c:pt>
                      <c:pt idx="27">
                        <c:v>15.496337499999999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508873344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508873904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508873904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8873344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7.9720594179999997</c:v>
                </c:pt>
                <c:pt idx="1">
                  <c:v>8.1206433562000004</c:v>
                </c:pt>
                <c:pt idx="2">
                  <c:v>7.7729309507000002</c:v>
                </c:pt>
                <c:pt idx="3">
                  <c:v>7.5125800603000004</c:v>
                </c:pt>
                <c:pt idx="4">
                  <c:v>7.3022483332999997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0.24144010929000001</c:v>
                </c:pt>
                <c:pt idx="1">
                  <c:v>0.21372901095999999</c:v>
                </c:pt>
                <c:pt idx="2">
                  <c:v>0.20945425478999999</c:v>
                </c:pt>
                <c:pt idx="3">
                  <c:v>0.21135446098999999</c:v>
                </c:pt>
                <c:pt idx="4">
                  <c:v>0.21830308470000001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-5.8705115519</c:v>
                </c:pt>
                <c:pt idx="1">
                  <c:v>-6.7405887699000004</c:v>
                </c:pt>
                <c:pt idx="2">
                  <c:v>-7.5332677752999997</c:v>
                </c:pt>
                <c:pt idx="3">
                  <c:v>-8.1948824520999999</c:v>
                </c:pt>
                <c:pt idx="4">
                  <c:v>-8.4352508251000007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-0.51049440164000004</c:v>
                </c:pt>
                <c:pt idx="1">
                  <c:v>-1.9384710110000001</c:v>
                </c:pt>
                <c:pt idx="2">
                  <c:v>-2.9674461699000001</c:v>
                </c:pt>
                <c:pt idx="3">
                  <c:v>-4.8635179387000003</c:v>
                </c:pt>
                <c:pt idx="4">
                  <c:v>-6.628620765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8879504"/>
        <c:axId val="508880064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592592592615E-2"/>
                  <c:y val="-0.17857142857142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0.2420634920634920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261904761904761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8205927384076993E-2"/>
                  <c:y val="0.2261904761904761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42198891888E-2"/>
                  <c:y val="0.218253968253968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1.832493573749999</c:v>
                </c:pt>
                <c:pt idx="1">
                  <c:v>-0.34468741374000023</c:v>
                </c:pt>
                <c:pt idx="2">
                  <c:v>-2.5183287397099998</c:v>
                </c:pt>
                <c:pt idx="3">
                  <c:v>-5.3344658695099998</c:v>
                </c:pt>
                <c:pt idx="4">
                  <c:v>-7.5433201721000014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879504"/>
        <c:axId val="508880064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881184"/>
        <c:axId val="508880624"/>
      </c:scatterChart>
      <c:dateAx>
        <c:axId val="508879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8880064"/>
        <c:crosses val="autoZero"/>
        <c:auto val="0"/>
        <c:lblOffset val="100"/>
        <c:baseTimeUnit val="days"/>
      </c:dateAx>
      <c:valAx>
        <c:axId val="508880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8879504"/>
        <c:crosses val="autoZero"/>
        <c:crossBetween val="between"/>
      </c:valAx>
      <c:valAx>
        <c:axId val="508880624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8881184"/>
        <c:crosses val="max"/>
        <c:crossBetween val="midCat"/>
      </c:valAx>
      <c:valAx>
        <c:axId val="508881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888062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-0.20015932640796985</c:v>
                </c:pt>
                <c:pt idx="1">
                  <c:v>-0.36242021532365221</c:v>
                </c:pt>
                <c:pt idx="2">
                  <c:v>-0.48158571362918423</c:v>
                </c:pt>
                <c:pt idx="3">
                  <c:v>-0.42193887203327485</c:v>
                </c:pt>
                <c:pt idx="4">
                  <c:v>-0.31361711414862781</c:v>
                </c:pt>
                <c:pt idx="5">
                  <c:v>-0.22513418617674708</c:v>
                </c:pt>
                <c:pt idx="6">
                  <c:v>-0.14765684065357243</c:v>
                </c:pt>
                <c:pt idx="7">
                  <c:v>-9.6404245088350993E-2</c:v>
                </c:pt>
                <c:pt idx="8">
                  <c:v>-6.3993890703817113E-2</c:v>
                </c:pt>
                <c:pt idx="9">
                  <c:v>-3.545800358222273E-2</c:v>
                </c:pt>
                <c:pt idx="10">
                  <c:v>-5.1795907407887087E-2</c:v>
                </c:pt>
                <c:pt idx="11">
                  <c:v>-8.8538654680945239E-3</c:v>
                </c:pt>
                <c:pt idx="12">
                  <c:v>2.032716429658521E-4</c:v>
                </c:pt>
                <c:pt idx="13">
                  <c:v>-0.1150573004473201</c:v>
                </c:pt>
                <c:pt idx="14">
                  <c:v>-0.11020030041433948</c:v>
                </c:pt>
                <c:pt idx="15">
                  <c:v>-2.8007543557321712E-2</c:v>
                </c:pt>
                <c:pt idx="16">
                  <c:v>1.4197554348813979E-2</c:v>
                </c:pt>
                <c:pt idx="17">
                  <c:v>2.2554729854570743E-2</c:v>
                </c:pt>
                <c:pt idx="18">
                  <c:v>3.8600624887951129E-2</c:v>
                </c:pt>
                <c:pt idx="19">
                  <c:v>5.8057407421188589E-2</c:v>
                </c:pt>
                <c:pt idx="20">
                  <c:v>6.1432060424280399E-2</c:v>
                </c:pt>
                <c:pt idx="21">
                  <c:v>5.9996503495939324E-2</c:v>
                </c:pt>
                <c:pt idx="22">
                  <c:v>8.653986417940418E-2</c:v>
                </c:pt>
                <c:pt idx="23">
                  <c:v>0.15692814247162068</c:v>
                </c:pt>
                <c:pt idx="24">
                  <c:v>0.22083029069922522</c:v>
                </c:pt>
                <c:pt idx="25">
                  <c:v>0.34652571041768843</c:v>
                </c:pt>
                <c:pt idx="26">
                  <c:v>0.50347580842176054</c:v>
                </c:pt>
                <c:pt idx="27">
                  <c:v>0.43409984968177318</c:v>
                </c:pt>
                <c:pt idx="28">
                  <c:v>0.31528888054084669</c:v>
                </c:pt>
                <c:pt idx="29">
                  <c:v>0.23100376646277132</c:v>
                </c:pt>
                <c:pt idx="30">
                  <c:v>0.17842654895869536</c:v>
                </c:pt>
                <c:pt idx="31">
                  <c:v>0.12323685440869792</c:v>
                </c:pt>
                <c:pt idx="32">
                  <c:v>8.8181964548014191E-2</c:v>
                </c:pt>
                <c:pt idx="33">
                  <c:v>7.893742413911764E-2</c:v>
                </c:pt>
                <c:pt idx="34">
                  <c:v>0.10030803016749923</c:v>
                </c:pt>
                <c:pt idx="35">
                  <c:v>4.0280916588562699E-2</c:v>
                </c:pt>
                <c:pt idx="36">
                  <c:v>8.9555120147585487E-2</c:v>
                </c:pt>
                <c:pt idx="37">
                  <c:v>0.24187595007058649</c:v>
                </c:pt>
                <c:pt idx="38">
                  <c:v>0.24719359309579159</c:v>
                </c:pt>
                <c:pt idx="39">
                  <c:v>0.24203619671576626</c:v>
                </c:pt>
                <c:pt idx="40">
                  <c:v>0.16463480227245308</c:v>
                </c:pt>
                <c:pt idx="41">
                  <c:v>0.12311853628090219</c:v>
                </c:pt>
                <c:pt idx="42">
                  <c:v>8.4672047472618805E-2</c:v>
                </c:pt>
                <c:pt idx="43">
                  <c:v>6.075507550010828E-2</c:v>
                </c:pt>
                <c:pt idx="44">
                  <c:v>4.7671929244284872E-2</c:v>
                </c:pt>
                <c:pt idx="45">
                  <c:v>2.6176081298720622E-2</c:v>
                </c:pt>
                <c:pt idx="46">
                  <c:v>2.6341941709017824E-2</c:v>
                </c:pt>
                <c:pt idx="47">
                  <c:v>-4.3126923621574331E-2</c:v>
                </c:pt>
                <c:pt idx="48">
                  <c:v>-0.11042935608180693</c:v>
                </c:pt>
                <c:pt idx="49">
                  <c:v>-0.11092414471730194</c:v>
                </c:pt>
                <c:pt idx="50">
                  <c:v>-0.15888338747402808</c:v>
                </c:pt>
                <c:pt idx="51">
                  <c:v>-0.22618963080694265</c:v>
                </c:pt>
                <c:pt idx="52">
                  <c:v>-0.18050412301348595</c:v>
                </c:pt>
                <c:pt idx="53">
                  <c:v>-0.15154284642149718</c:v>
                </c:pt>
                <c:pt idx="54">
                  <c:v>-0.15404238066569287</c:v>
                </c:pt>
                <c:pt idx="55">
                  <c:v>-0.14564509224164368</c:v>
                </c:pt>
                <c:pt idx="56">
                  <c:v>-0.13329206351276179</c:v>
                </c:pt>
                <c:pt idx="57">
                  <c:v>-0.12965200535155486</c:v>
                </c:pt>
                <c:pt idx="58">
                  <c:v>-0.16139392864803415</c:v>
                </c:pt>
                <c:pt idx="59">
                  <c:v>-0.14522826997051452</c:v>
                </c:pt>
                <c:pt idx="60">
                  <c:v>-0.17137552990033633</c:v>
                </c:pt>
                <c:pt idx="61">
                  <c:v>-0.24224256241840869</c:v>
                </c:pt>
                <c:pt idx="62">
                  <c:v>-0.29410137103347844</c:v>
                </c:pt>
                <c:pt idx="63">
                  <c:v>-0.1701774864168808</c:v>
                </c:pt>
                <c:pt idx="64">
                  <c:v>-0.10820605746828882</c:v>
                </c:pt>
                <c:pt idx="65">
                  <c:v>-5.7948475939140986E-2</c:v>
                </c:pt>
                <c:pt idx="66">
                  <c:v>-4.272799929311577E-2</c:v>
                </c:pt>
                <c:pt idx="67">
                  <c:v>-3.0342221635578759E-2</c:v>
                </c:pt>
                <c:pt idx="68">
                  <c:v>-5.6869060891898693E-3</c:v>
                </c:pt>
                <c:pt idx="69">
                  <c:v>4.4058532402924122E-4</c:v>
                </c:pt>
                <c:pt idx="70">
                  <c:v>8.9183316631902265E-3</c:v>
                </c:pt>
                <c:pt idx="71">
                  <c:v>-1.5497956256596113E-2</c:v>
                </c:pt>
                <c:pt idx="72">
                  <c:v>-1.2163389513925704E-2</c:v>
                </c:pt>
                <c:pt idx="73">
                  <c:v>-1.4438150637294367E-2</c:v>
                </c:pt>
                <c:pt idx="74">
                  <c:v>1.0458264901591408E-2</c:v>
                </c:pt>
                <c:pt idx="75">
                  <c:v>3.2912265219246173E-2</c:v>
                </c:pt>
                <c:pt idx="76">
                  <c:v>4.3554786731614836E-2</c:v>
                </c:pt>
                <c:pt idx="77">
                  <c:v>4.4269789114095071E-2</c:v>
                </c:pt>
                <c:pt idx="78">
                  <c:v>2.0745617985317377E-2</c:v>
                </c:pt>
                <c:pt idx="79">
                  <c:v>9.0871430673422626E-3</c:v>
                </c:pt>
                <c:pt idx="80">
                  <c:v>8.911132848351544E-3</c:v>
                </c:pt>
                <c:pt idx="81">
                  <c:v>3.5886220466787577E-3</c:v>
                </c:pt>
                <c:pt idx="82">
                  <c:v>9.5508610035865971E-3</c:v>
                </c:pt>
                <c:pt idx="83">
                  <c:v>-1.1430473977326883E-2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08885104"/>
        <c:axId val="508885664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886784"/>
        <c:axId val="508886224"/>
      </c:scatterChart>
      <c:catAx>
        <c:axId val="50888510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508885664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508885664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508885104"/>
        <c:crosses val="max"/>
        <c:crossBetween val="between"/>
        <c:majorUnit val="0.25"/>
      </c:valAx>
      <c:valAx>
        <c:axId val="508886224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508886784"/>
        <c:crosses val="autoZero"/>
        <c:crossBetween val="midCat"/>
        <c:majorUnit val="0.25"/>
      </c:valAx>
      <c:valAx>
        <c:axId val="50888678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8886224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2381.9940000000001</c:v>
                </c:pt>
                <c:pt idx="7">
                  <c:v>2617.5360000000001</c:v>
                </c:pt>
                <c:pt idx="8">
                  <c:v>2951.0619999999999</c:v>
                </c:pt>
                <c:pt idx="9">
                  <c:v>3236.9490000000001</c:v>
                </c:pt>
                <c:pt idx="10">
                  <c:v>3030.7739999999999</c:v>
                </c:pt>
                <c:pt idx="11">
                  <c:v>2709.0129999999999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2381.9940000000001</c:v>
                </c:pt>
                <c:pt idx="19">
                  <c:v>2617.5360000000001</c:v>
                </c:pt>
                <c:pt idx="20">
                  <c:v>2951.0619999999999</c:v>
                </c:pt>
                <c:pt idx="21">
                  <c:v>3236.9490000000001</c:v>
                </c:pt>
                <c:pt idx="22">
                  <c:v>3030.7739999999999</c:v>
                </c:pt>
                <c:pt idx="23">
                  <c:v>2709.0129999999999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2381.9940000000001</c:v>
                </c:pt>
                <c:pt idx="31">
                  <c:v>2617.5360000000001</c:v>
                </c:pt>
                <c:pt idx="32">
                  <c:v>2951.0619999999999</c:v>
                </c:pt>
                <c:pt idx="33">
                  <c:v>3236.9490000000001</c:v>
                </c:pt>
                <c:pt idx="34">
                  <c:v>3030.7739999999999</c:v>
                </c:pt>
                <c:pt idx="35">
                  <c:v>2709.0129999999999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2381.9940000000001</c:v>
                </c:pt>
                <c:pt idx="43">
                  <c:v>2617.5360000000001</c:v>
                </c:pt>
                <c:pt idx="44">
                  <c:v>2951.0619999999999</c:v>
                </c:pt>
                <c:pt idx="45">
                  <c:v>3236.9490000000001</c:v>
                </c:pt>
                <c:pt idx="46">
                  <c:v>3030.7739999999999</c:v>
                </c:pt>
                <c:pt idx="47">
                  <c:v>2709.0129999999999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2381.9940000000001</c:v>
                </c:pt>
                <c:pt idx="55">
                  <c:v>2617.5360000000001</c:v>
                </c:pt>
                <c:pt idx="56">
                  <c:v>2951.0619999999999</c:v>
                </c:pt>
                <c:pt idx="57">
                  <c:v>3236.9490000000001</c:v>
                </c:pt>
                <c:pt idx="58">
                  <c:v>3030.7739999999999</c:v>
                </c:pt>
                <c:pt idx="59">
                  <c:v>2709.0129999999999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2381.9940000000001</c:v>
                </c:pt>
                <c:pt idx="67">
                  <c:v>2617.5360000000001</c:v>
                </c:pt>
                <c:pt idx="68">
                  <c:v>2951.0619999999999</c:v>
                </c:pt>
                <c:pt idx="69">
                  <c:v>3236.9490000000001</c:v>
                </c:pt>
                <c:pt idx="70">
                  <c:v>3030.7739999999999</c:v>
                </c:pt>
                <c:pt idx="71">
                  <c:v>2709.0129999999999</c:v>
                </c:pt>
                <c:pt idx="72">
                  <c:v>1924.922</c:v>
                </c:pt>
                <c:pt idx="73">
                  <c:v>1199.9870000000001</c:v>
                </c:pt>
                <c:pt idx="74">
                  <c:v>857.31</c:v>
                </c:pt>
                <c:pt idx="75">
                  <c:v>1066.3800000000001</c:v>
                </c:pt>
                <c:pt idx="76">
                  <c:v>1547.944</c:v>
                </c:pt>
                <c:pt idx="77">
                  <c:v>2005.4749999999999</c:v>
                </c:pt>
                <c:pt idx="78">
                  <c:v>2381.9940000000001</c:v>
                </c:pt>
                <c:pt idx="79">
                  <c:v>2617.5360000000001</c:v>
                </c:pt>
                <c:pt idx="80">
                  <c:v>2951.0619999999999</c:v>
                </c:pt>
                <c:pt idx="81">
                  <c:v>3236.9490000000001</c:v>
                </c:pt>
                <c:pt idx="82">
                  <c:v>3030.7739999999999</c:v>
                </c:pt>
                <c:pt idx="83">
                  <c:v>2709.0129999999999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936.14499999999998</c:v>
                </c:pt>
                <c:pt idx="7">
                  <c:v>823.78899999999976</c:v>
                </c:pt>
                <c:pt idx="8">
                  <c:v>754.09900000000016</c:v>
                </c:pt>
                <c:pt idx="9">
                  <c:v>775.77399999999989</c:v>
                </c:pt>
                <c:pt idx="10">
                  <c:v>945.80700000000024</c:v>
                </c:pt>
                <c:pt idx="11">
                  <c:v>957.61900000000014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936.14499999999998</c:v>
                </c:pt>
                <c:pt idx="19">
                  <c:v>823.78899999999976</c:v>
                </c:pt>
                <c:pt idx="20">
                  <c:v>754.09900000000016</c:v>
                </c:pt>
                <c:pt idx="21">
                  <c:v>775.77399999999989</c:v>
                </c:pt>
                <c:pt idx="22">
                  <c:v>945.80700000000024</c:v>
                </c:pt>
                <c:pt idx="23">
                  <c:v>957.61900000000014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936.14499999999998</c:v>
                </c:pt>
                <c:pt idx="31">
                  <c:v>823.78899999999976</c:v>
                </c:pt>
                <c:pt idx="32">
                  <c:v>754.09900000000016</c:v>
                </c:pt>
                <c:pt idx="33">
                  <c:v>775.77399999999989</c:v>
                </c:pt>
                <c:pt idx="34">
                  <c:v>945.80700000000024</c:v>
                </c:pt>
                <c:pt idx="35">
                  <c:v>957.61900000000014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936.14499999999998</c:v>
                </c:pt>
                <c:pt idx="43">
                  <c:v>823.78899999999976</c:v>
                </c:pt>
                <c:pt idx="44">
                  <c:v>754.09900000000016</c:v>
                </c:pt>
                <c:pt idx="45">
                  <c:v>775.77399999999989</c:v>
                </c:pt>
                <c:pt idx="46">
                  <c:v>945.80700000000024</c:v>
                </c:pt>
                <c:pt idx="47">
                  <c:v>957.61900000000014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936.14499999999998</c:v>
                </c:pt>
                <c:pt idx="55">
                  <c:v>823.78899999999976</c:v>
                </c:pt>
                <c:pt idx="56">
                  <c:v>754.09900000000016</c:v>
                </c:pt>
                <c:pt idx="57">
                  <c:v>775.77399999999989</c:v>
                </c:pt>
                <c:pt idx="58">
                  <c:v>945.80700000000024</c:v>
                </c:pt>
                <c:pt idx="59">
                  <c:v>957.61900000000014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936.14499999999998</c:v>
                </c:pt>
                <c:pt idx="67">
                  <c:v>823.78899999999976</c:v>
                </c:pt>
                <c:pt idx="68">
                  <c:v>754.09900000000016</c:v>
                </c:pt>
                <c:pt idx="69">
                  <c:v>775.77399999999989</c:v>
                </c:pt>
                <c:pt idx="70">
                  <c:v>945.80700000000024</c:v>
                </c:pt>
                <c:pt idx="71">
                  <c:v>957.61900000000014</c:v>
                </c:pt>
                <c:pt idx="72">
                  <c:v>1013.1669999999999</c:v>
                </c:pt>
                <c:pt idx="73">
                  <c:v>1334.3049999999998</c:v>
                </c:pt>
                <c:pt idx="74">
                  <c:v>1629.0120000000002</c:v>
                </c:pt>
                <c:pt idx="75">
                  <c:v>1579.1799999999998</c:v>
                </c:pt>
                <c:pt idx="76">
                  <c:v>1418.3209999999999</c:v>
                </c:pt>
                <c:pt idx="77">
                  <c:v>1180.5570000000002</c:v>
                </c:pt>
                <c:pt idx="78">
                  <c:v>936.14499999999998</c:v>
                </c:pt>
                <c:pt idx="79">
                  <c:v>823.78899999999976</c:v>
                </c:pt>
                <c:pt idx="80">
                  <c:v>754.09900000000016</c:v>
                </c:pt>
                <c:pt idx="81">
                  <c:v>775.77399999999989</c:v>
                </c:pt>
                <c:pt idx="82">
                  <c:v>945.80700000000024</c:v>
                </c:pt>
                <c:pt idx="83">
                  <c:v>957.61900000000014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298496"/>
        <c:axId val="508299056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3141.2220000000002</c:v>
                </c:pt>
                <c:pt idx="12">
                  <c:v>2407.1210000000001</c:v>
                </c:pt>
                <c:pt idx="13">
                  <c:v>1665.548</c:v>
                </c:pt>
                <c:pt idx="14">
                  <c:v>1471.4760000000001</c:v>
                </c:pt>
                <c:pt idx="15">
                  <c:v>1793.086</c:v>
                </c:pt>
                <c:pt idx="16">
                  <c:v>2287.2379999999998</c:v>
                </c:pt>
                <c:pt idx="17">
                  <c:v>2646.5329999999999</c:v>
                </c:pt>
                <c:pt idx="18">
                  <c:v>2924.4259999999999</c:v>
                </c:pt>
                <c:pt idx="19">
                  <c:v>3241.6309999999999</c:v>
                </c:pt>
                <c:pt idx="20">
                  <c:v>3614.08</c:v>
                </c:pt>
                <c:pt idx="21">
                  <c:v>3942.279</c:v>
                </c:pt>
                <c:pt idx="22">
                  <c:v>3926.8220000000001</c:v>
                </c:pt>
                <c:pt idx="23">
                  <c:v>3666.6320000000001</c:v>
                </c:pt>
                <c:pt idx="24">
                  <c:v>2938.0889999999999</c:v>
                </c:pt>
                <c:pt idx="25">
                  <c:v>2534.2919999999999</c:v>
                </c:pt>
                <c:pt idx="26">
                  <c:v>2486.3220000000001</c:v>
                </c:pt>
                <c:pt idx="27">
                  <c:v>2645.56</c:v>
                </c:pt>
                <c:pt idx="28">
                  <c:v>2966.2649999999999</c:v>
                </c:pt>
                <c:pt idx="29">
                  <c:v>3186.0320000000002</c:v>
                </c:pt>
                <c:pt idx="30">
                  <c:v>3318.1390000000001</c:v>
                </c:pt>
                <c:pt idx="31">
                  <c:v>3441.3249999999998</c:v>
                </c:pt>
                <c:pt idx="32">
                  <c:v>3705.1610000000001</c:v>
                </c:pt>
                <c:pt idx="33">
                  <c:v>4012.723</c:v>
                </c:pt>
                <c:pt idx="34">
                  <c:v>3976.5810000000001</c:v>
                </c:pt>
                <c:pt idx="35">
                  <c:v>3296.944</c:v>
                </c:pt>
                <c:pt idx="36">
                  <c:v>2622.1579999999999</c:v>
                </c:pt>
                <c:pt idx="37">
                  <c:v>2337.3310000000001</c:v>
                </c:pt>
                <c:pt idx="38">
                  <c:v>2062.5039999999999</c:v>
                </c:pt>
                <c:pt idx="39">
                  <c:v>2291.25</c:v>
                </c:pt>
                <c:pt idx="40">
                  <c:v>2626.5070000000001</c:v>
                </c:pt>
                <c:pt idx="41">
                  <c:v>2906.808</c:v>
                </c:pt>
                <c:pt idx="42">
                  <c:v>3054.1509999999998</c:v>
                </c:pt>
                <c:pt idx="43">
                  <c:v>3249.8960000000002</c:v>
                </c:pt>
                <c:pt idx="44">
                  <c:v>3567.2280000000001</c:v>
                </c:pt>
                <c:pt idx="45">
                  <c:v>3816.4960000000001</c:v>
                </c:pt>
                <c:pt idx="46">
                  <c:v>3709.2629999999999</c:v>
                </c:pt>
                <c:pt idx="47">
                  <c:v>3032.6010000000001</c:v>
                </c:pt>
                <c:pt idx="48">
                  <c:v>2140.8690000000001</c:v>
                </c:pt>
                <c:pt idx="49">
                  <c:v>1673.327</c:v>
                </c:pt>
                <c:pt idx="50">
                  <c:v>1390.9680000000001</c:v>
                </c:pt>
                <c:pt idx="51">
                  <c:v>1427.489</c:v>
                </c:pt>
                <c:pt idx="52">
                  <c:v>1848.143</c:v>
                </c:pt>
                <c:pt idx="53">
                  <c:v>2195.9409999999998</c:v>
                </c:pt>
                <c:pt idx="54">
                  <c:v>2381.9940000000001</c:v>
                </c:pt>
                <c:pt idx="55">
                  <c:v>2617.5360000000001</c:v>
                </c:pt>
                <c:pt idx="56">
                  <c:v>2951.0619999999999</c:v>
                </c:pt>
                <c:pt idx="57">
                  <c:v>3236.9490000000001</c:v>
                </c:pt>
                <c:pt idx="58">
                  <c:v>3030.7739999999999</c:v>
                </c:pt>
                <c:pt idx="59">
                  <c:v>2709.0129999999999</c:v>
                </c:pt>
                <c:pt idx="60">
                  <c:v>1994.194</c:v>
                </c:pt>
                <c:pt idx="61">
                  <c:v>1426.173</c:v>
                </c:pt>
                <c:pt idx="62">
                  <c:v>1167.3558571000001</c:v>
                </c:pt>
                <c:pt idx="63">
                  <c:v>1530.8175713999999</c:v>
                </c:pt>
                <c:pt idx="64">
                  <c:v>2011.191</c:v>
                </c:pt>
                <c:pt idx="65">
                  <c:v>2438.1779999999999</c:v>
                </c:pt>
                <c:pt idx="66">
                  <c:v>2695.4259999999999</c:v>
                </c:pt>
                <c:pt idx="67">
                  <c:v>2970.7959999999998</c:v>
                </c:pt>
                <c:pt idx="68">
                  <c:v>3385.5459999999998</c:v>
                </c:pt>
                <c:pt idx="69">
                  <c:v>3720.7820000000002</c:v>
                </c:pt>
                <c:pt idx="70">
                  <c:v>3646.2930000000001</c:v>
                </c:pt>
                <c:pt idx="71">
                  <c:v>3120.165</c:v>
                </c:pt>
                <c:pt idx="72">
                  <c:v>2377.3589999999999</c:v>
                </c:pt>
                <c:pt idx="73">
                  <c:v>1854.923</c:v>
                </c:pt>
                <c:pt idx="74">
                  <c:v>1671.011</c:v>
                </c:pt>
                <c:pt idx="75">
                  <c:v>1905.4680000000001</c:v>
                </c:pt>
                <c:pt idx="76">
                  <c:v>2353.4450000000002</c:v>
                </c:pt>
                <c:pt idx="77">
                  <c:v>2702.7350000000001</c:v>
                </c:pt>
                <c:pt idx="78">
                  <c:v>2874.1509999999998</c:v>
                </c:pt>
                <c:pt idx="79">
                  <c:v>3091.598</c:v>
                </c:pt>
                <c:pt idx="80">
                  <c:v>3435.2510000000002</c:v>
                </c:pt>
                <c:pt idx="81">
                  <c:v>3732.49</c:v>
                </c:pt>
                <c:pt idx="82">
                  <c:v>3648.5790000000002</c:v>
                </c:pt>
                <c:pt idx="83">
                  <c:v>3133.056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298496"/>
        <c:axId val="508299056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300176"/>
        <c:axId val="508299616"/>
      </c:scatterChart>
      <c:dateAx>
        <c:axId val="508298496"/>
        <c:scaling>
          <c:orientation val="minMax"/>
          <c:min val="4164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508299056"/>
        <c:crosses val="autoZero"/>
        <c:auto val="0"/>
        <c:lblOffset val="100"/>
        <c:baseTimeUnit val="months"/>
        <c:majorUnit val="12"/>
        <c:minorUnit val="12"/>
      </c:dateAx>
      <c:valAx>
        <c:axId val="508299056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8298496"/>
        <c:crosses val="autoZero"/>
        <c:crossBetween val="between"/>
        <c:majorUnit val="1000"/>
      </c:valAx>
      <c:valAx>
        <c:axId val="508299616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8300176"/>
        <c:crosses val="max"/>
        <c:crossBetween val="midCat"/>
      </c:valAx>
      <c:valAx>
        <c:axId val="50830017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829961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26.895404999999982</c:v>
                </c:pt>
                <c:pt idx="1">
                  <c:v>-12.547318000000018</c:v>
                </c:pt>
                <c:pt idx="2">
                  <c:v>-36.147236379999981</c:v>
                </c:pt>
                <c:pt idx="3">
                  <c:v>-31.843578620000017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18.139094999999998</c:v>
                </c:pt>
                <c:pt idx="1">
                  <c:v>1.633057000000008</c:v>
                </c:pt>
                <c:pt idx="2">
                  <c:v>-9.193561939999995</c:v>
                </c:pt>
                <c:pt idx="3">
                  <c:v>-25.617292060000011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1.2103590000000111</c:v>
                </c:pt>
                <c:pt idx="1">
                  <c:v>-8.1725559999999859</c:v>
                </c:pt>
                <c:pt idx="2">
                  <c:v>-10.408023940000007</c:v>
                </c:pt>
                <c:pt idx="3">
                  <c:v>-4.2616160600000086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8306336"/>
        <c:axId val="508306896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223688098469099E-2"/>
                  <c:y val="-4.74214593260665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4.4252873022105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9785163196905531E-2"/>
                  <c:y val="6.81679162433671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482338336489619E-2"/>
                  <c:y val="3.62811919483510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46.244858999999991</c:v>
                </c:pt>
                <c:pt idx="1">
                  <c:v>-19.086816999999996</c:v>
                </c:pt>
                <c:pt idx="2">
                  <c:v>-55.748822259999983</c:v>
                </c:pt>
                <c:pt idx="3">
                  <c:v>-61.722486740000036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306336"/>
        <c:axId val="508306896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308016"/>
        <c:axId val="508307456"/>
      </c:scatterChart>
      <c:catAx>
        <c:axId val="5083063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8306896"/>
        <c:crosses val="autoZero"/>
        <c:auto val="1"/>
        <c:lblAlgn val="ctr"/>
        <c:lblOffset val="100"/>
        <c:tickLblSkip val="1"/>
        <c:noMultiLvlLbl val="0"/>
      </c:catAx>
      <c:valAx>
        <c:axId val="50830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8306336"/>
        <c:crosses val="autoZero"/>
        <c:crossBetween val="between"/>
      </c:valAx>
      <c:valAx>
        <c:axId val="508307456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8308016"/>
        <c:crosses val="max"/>
        <c:crossBetween val="midCat"/>
        <c:majorUnit val="30"/>
      </c:valAx>
      <c:valAx>
        <c:axId val="508308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8307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60.568714999999997</c:v>
                </c:pt>
                <c:pt idx="1">
                  <c:v>57.328505999999997</c:v>
                </c:pt>
                <c:pt idx="2">
                  <c:v>55.327888000000002</c:v>
                </c:pt>
                <c:pt idx="3">
                  <c:v>48.216355</c:v>
                </c:pt>
                <c:pt idx="4">
                  <c:v>53.123077000000002</c:v>
                </c:pt>
                <c:pt idx="5">
                  <c:v>59.513340999999997</c:v>
                </c:pt>
                <c:pt idx="6">
                  <c:v>61.783814</c:v>
                </c:pt>
                <c:pt idx="7">
                  <c:v>68.246998000000005</c:v>
                </c:pt>
                <c:pt idx="8">
                  <c:v>65.069716999999997</c:v>
                </c:pt>
                <c:pt idx="9">
                  <c:v>68.725230999999994</c:v>
                </c:pt>
                <c:pt idx="10">
                  <c:v>67.149752000000007</c:v>
                </c:pt>
                <c:pt idx="11">
                  <c:v>63.311104</c:v>
                </c:pt>
                <c:pt idx="12">
                  <c:v>68.414385999999993</c:v>
                </c:pt>
                <c:pt idx="13">
                  <c:v>64.389031000000003</c:v>
                </c:pt>
                <c:pt idx="14">
                  <c:v>64.335048</c:v>
                </c:pt>
                <c:pt idx="15">
                  <c:v>58.753723000000001</c:v>
                </c:pt>
                <c:pt idx="16">
                  <c:v>62.115414000000001</c:v>
                </c:pt>
                <c:pt idx="17">
                  <c:v>66.228987000000004</c:v>
                </c:pt>
                <c:pt idx="18">
                  <c:v>62.966363999999999</c:v>
                </c:pt>
                <c:pt idx="19">
                  <c:v>70.582329999999999</c:v>
                </c:pt>
                <c:pt idx="20">
                  <c:v>62.891468000000003</c:v>
                </c:pt>
                <c:pt idx="21">
                  <c:v>66.367608000000004</c:v>
                </c:pt>
                <c:pt idx="22">
                  <c:v>64.345232999999993</c:v>
                </c:pt>
                <c:pt idx="23">
                  <c:v>63.219765000000002</c:v>
                </c:pt>
                <c:pt idx="24">
                  <c:v>61.936683000000002</c:v>
                </c:pt>
                <c:pt idx="25">
                  <c:v>60.235142000000003</c:v>
                </c:pt>
                <c:pt idx="26">
                  <c:v>65.467141999999996</c:v>
                </c:pt>
                <c:pt idx="27">
                  <c:v>58.032114</c:v>
                </c:pt>
                <c:pt idx="28">
                  <c:v>61.195974999999997</c:v>
                </c:pt>
                <c:pt idx="29">
                  <c:v>61.557372000000001</c:v>
                </c:pt>
                <c:pt idx="30">
                  <c:v>62.945245999999997</c:v>
                </c:pt>
                <c:pt idx="31">
                  <c:v>69.301237999999998</c:v>
                </c:pt>
                <c:pt idx="32">
                  <c:v>62.416694</c:v>
                </c:pt>
                <c:pt idx="33">
                  <c:v>66.384384999999995</c:v>
                </c:pt>
                <c:pt idx="34">
                  <c:v>62.717784999999999</c:v>
                </c:pt>
                <c:pt idx="35">
                  <c:v>63.332763999999997</c:v>
                </c:pt>
                <c:pt idx="36">
                  <c:v>62.479281</c:v>
                </c:pt>
                <c:pt idx="37">
                  <c:v>55.139682000000001</c:v>
                </c:pt>
                <c:pt idx="38">
                  <c:v>52.656734</c:v>
                </c:pt>
                <c:pt idx="39">
                  <c:v>58.345971745999996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58.345971745999996</c:v>
                </c:pt>
                <c:pt idx="40">
                  <c:v>53.039529999999999</c:v>
                </c:pt>
                <c:pt idx="41">
                  <c:v>54.092260000000003</c:v>
                </c:pt>
                <c:pt idx="42">
                  <c:v>63.991630000000001</c:v>
                </c:pt>
                <c:pt idx="43">
                  <c:v>67.109819999999999</c:v>
                </c:pt>
                <c:pt idx="44">
                  <c:v>54.219000000000001</c:v>
                </c:pt>
                <c:pt idx="45">
                  <c:v>60.589120000000001</c:v>
                </c:pt>
                <c:pt idx="46">
                  <c:v>57.54439</c:v>
                </c:pt>
                <c:pt idx="47">
                  <c:v>60.566299999999998</c:v>
                </c:pt>
                <c:pt idx="48">
                  <c:v>57.799210000000002</c:v>
                </c:pt>
                <c:pt idx="49">
                  <c:v>53.221629999999998</c:v>
                </c:pt>
                <c:pt idx="50">
                  <c:v>57.584090000000003</c:v>
                </c:pt>
                <c:pt idx="51">
                  <c:v>41.081009999999999</c:v>
                </c:pt>
                <c:pt idx="52">
                  <c:v>47.450229999999998</c:v>
                </c:pt>
                <c:pt idx="53">
                  <c:v>47.243279999999999</c:v>
                </c:pt>
                <c:pt idx="54">
                  <c:v>57.740029999999997</c:v>
                </c:pt>
                <c:pt idx="55">
                  <c:v>61.152970000000003</c:v>
                </c:pt>
                <c:pt idx="56">
                  <c:v>49.212470000000003</c:v>
                </c:pt>
                <c:pt idx="57">
                  <c:v>55.783360000000002</c:v>
                </c:pt>
                <c:pt idx="58">
                  <c:v>53.460059999999999</c:v>
                </c:pt>
                <c:pt idx="59">
                  <c:v>56.322890000000001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60.697041500000012</c:v>
                </c:pt>
                <c:pt idx="2">
                  <c:v>60.697041500000012</c:v>
                </c:pt>
                <c:pt idx="3">
                  <c:v>60.697041500000012</c:v>
                </c:pt>
                <c:pt idx="4">
                  <c:v>60.697041500000012</c:v>
                </c:pt>
                <c:pt idx="5">
                  <c:v>60.697041500000012</c:v>
                </c:pt>
                <c:pt idx="6">
                  <c:v>60.697041500000012</c:v>
                </c:pt>
                <c:pt idx="7">
                  <c:v>60.697041500000012</c:v>
                </c:pt>
                <c:pt idx="8">
                  <c:v>60.697041500000012</c:v>
                </c:pt>
                <c:pt idx="9">
                  <c:v>60.697041500000012</c:v>
                </c:pt>
                <c:pt idx="10">
                  <c:v>60.697041500000012</c:v>
                </c:pt>
                <c:pt idx="13">
                  <c:v>64.550779750000018</c:v>
                </c:pt>
                <c:pt idx="14">
                  <c:v>64.550779750000018</c:v>
                </c:pt>
                <c:pt idx="15">
                  <c:v>64.550779750000018</c:v>
                </c:pt>
                <c:pt idx="16">
                  <c:v>64.550779750000018</c:v>
                </c:pt>
                <c:pt idx="17">
                  <c:v>64.550779750000018</c:v>
                </c:pt>
                <c:pt idx="18">
                  <c:v>64.550779750000018</c:v>
                </c:pt>
                <c:pt idx="19">
                  <c:v>64.550779750000018</c:v>
                </c:pt>
                <c:pt idx="20">
                  <c:v>64.550779750000018</c:v>
                </c:pt>
                <c:pt idx="21">
                  <c:v>64.550779750000018</c:v>
                </c:pt>
                <c:pt idx="22">
                  <c:v>64.550779750000018</c:v>
                </c:pt>
                <c:pt idx="25">
                  <c:v>62.960211666666659</c:v>
                </c:pt>
                <c:pt idx="26">
                  <c:v>62.960211666666659</c:v>
                </c:pt>
                <c:pt idx="27">
                  <c:v>62.960211666666659</c:v>
                </c:pt>
                <c:pt idx="28">
                  <c:v>62.960211666666659</c:v>
                </c:pt>
                <c:pt idx="29">
                  <c:v>62.960211666666659</c:v>
                </c:pt>
                <c:pt idx="30">
                  <c:v>62.960211666666659</c:v>
                </c:pt>
                <c:pt idx="31">
                  <c:v>62.960211666666659</c:v>
                </c:pt>
                <c:pt idx="32">
                  <c:v>62.960211666666659</c:v>
                </c:pt>
                <c:pt idx="33">
                  <c:v>62.960211666666659</c:v>
                </c:pt>
                <c:pt idx="34">
                  <c:v>62.960211666666659</c:v>
                </c:pt>
                <c:pt idx="37">
                  <c:v>58.314476562166668</c:v>
                </c:pt>
                <c:pt idx="38">
                  <c:v>58.314476562166668</c:v>
                </c:pt>
                <c:pt idx="39">
                  <c:v>58.314476562166668</c:v>
                </c:pt>
                <c:pt idx="40">
                  <c:v>58.314476562166668</c:v>
                </c:pt>
                <c:pt idx="41">
                  <c:v>58.314476562166668</c:v>
                </c:pt>
                <c:pt idx="42">
                  <c:v>58.314476562166668</c:v>
                </c:pt>
                <c:pt idx="43">
                  <c:v>58.314476562166668</c:v>
                </c:pt>
                <c:pt idx="44">
                  <c:v>58.314476562166668</c:v>
                </c:pt>
                <c:pt idx="45">
                  <c:v>58.314476562166668</c:v>
                </c:pt>
                <c:pt idx="46">
                  <c:v>58.314476562166668</c:v>
                </c:pt>
                <c:pt idx="49">
                  <c:v>53.170935833333338</c:v>
                </c:pt>
                <c:pt idx="50">
                  <c:v>53.170935833333338</c:v>
                </c:pt>
                <c:pt idx="51">
                  <c:v>53.170935833333338</c:v>
                </c:pt>
                <c:pt idx="52">
                  <c:v>53.170935833333338</c:v>
                </c:pt>
                <c:pt idx="53">
                  <c:v>53.170935833333338</c:v>
                </c:pt>
                <c:pt idx="54">
                  <c:v>53.170935833333338</c:v>
                </c:pt>
                <c:pt idx="55">
                  <c:v>53.170935833333338</c:v>
                </c:pt>
                <c:pt idx="56">
                  <c:v>53.170935833333338</c:v>
                </c:pt>
                <c:pt idx="57">
                  <c:v>53.170935833333338</c:v>
                </c:pt>
                <c:pt idx="58">
                  <c:v>53.170935833333338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8311936"/>
        <c:axId val="508312496"/>
      </c:lineChart>
      <c:catAx>
        <c:axId val="508311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83124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8312496"/>
        <c:scaling>
          <c:orientation val="minMax"/>
          <c:max val="9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8311936"/>
        <c:crosses val="autoZero"/>
        <c:crossBetween val="midCat"/>
        <c:majorUnit val="1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-13.561433480000005</c:v>
                </c:pt>
                <c:pt idx="1">
                  <c:v>-28.495453829999974</c:v>
                </c:pt>
                <c:pt idx="2">
                  <c:v>-81.416559820000089</c:v>
                </c:pt>
                <c:pt idx="3">
                  <c:v>-42.475839189999988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-1.7065281060000004</c:v>
                </c:pt>
                <c:pt idx="1">
                  <c:v>-1.8062289719999995</c:v>
                </c:pt>
                <c:pt idx="2">
                  <c:v>-1.6766048479999967</c:v>
                </c:pt>
                <c:pt idx="3">
                  <c:v>-1.1816601599999998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1.0529550059999977</c:v>
                </c:pt>
                <c:pt idx="1">
                  <c:v>0.77435499500000304</c:v>
                </c:pt>
                <c:pt idx="2">
                  <c:v>-1.3891397000001859E-2</c:v>
                </c:pt>
                <c:pt idx="3">
                  <c:v>-0.33433159999999873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8318656"/>
        <c:axId val="508319216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-14.215006580000008</c:v>
                </c:pt>
                <c:pt idx="1">
                  <c:v>-29.527327806999971</c:v>
                </c:pt>
                <c:pt idx="2">
                  <c:v>-83.10705606500008</c:v>
                </c:pt>
                <c:pt idx="3">
                  <c:v>-43.991830949999986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318656"/>
        <c:axId val="508319216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320336"/>
        <c:axId val="508319776"/>
      </c:scatterChart>
      <c:catAx>
        <c:axId val="5083186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8319216"/>
        <c:crosses val="autoZero"/>
        <c:auto val="1"/>
        <c:lblAlgn val="ctr"/>
        <c:lblOffset val="100"/>
        <c:tickLblSkip val="1"/>
        <c:noMultiLvlLbl val="0"/>
      </c:catAx>
      <c:valAx>
        <c:axId val="508319216"/>
        <c:scaling>
          <c:orientation val="minMax"/>
          <c:max val="20"/>
          <c:min val="-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8318656"/>
        <c:crosses val="autoZero"/>
        <c:crossBetween val="between"/>
        <c:majorUnit val="20"/>
      </c:valAx>
      <c:valAx>
        <c:axId val="508319776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8320336"/>
        <c:crosses val="max"/>
        <c:crossBetween val="midCat"/>
      </c:valAx>
      <c:valAx>
        <c:axId val="5083203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8319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66.662224447</c:v>
                </c:pt>
                <c:pt idx="1">
                  <c:v>55.210717475999999</c:v>
                </c:pt>
                <c:pt idx="2">
                  <c:v>44.574606430000003</c:v>
                </c:pt>
                <c:pt idx="3">
                  <c:v>43.383704280000003</c:v>
                </c:pt>
                <c:pt idx="4">
                  <c:v>49.342932779000002</c:v>
                </c:pt>
                <c:pt idx="5">
                  <c:v>67.551228989999998</c:v>
                </c:pt>
                <c:pt idx="6">
                  <c:v>78.568539092999998</c:v>
                </c:pt>
                <c:pt idx="7">
                  <c:v>78.174536501999995</c:v>
                </c:pt>
                <c:pt idx="8">
                  <c:v>66.614897790000001</c:v>
                </c:pt>
                <c:pt idx="9">
                  <c:v>58.952702821000003</c:v>
                </c:pt>
                <c:pt idx="10">
                  <c:v>52.533241680000003</c:v>
                </c:pt>
                <c:pt idx="11">
                  <c:v>69.501358113999999</c:v>
                </c:pt>
                <c:pt idx="12">
                  <c:v>68.005594380999995</c:v>
                </c:pt>
                <c:pt idx="13">
                  <c:v>52.380923840000001</c:v>
                </c:pt>
                <c:pt idx="14">
                  <c:v>53.325237356999999</c:v>
                </c:pt>
                <c:pt idx="15">
                  <c:v>48.565446540000003</c:v>
                </c:pt>
                <c:pt idx="16">
                  <c:v>55.201684469</c:v>
                </c:pt>
                <c:pt idx="17">
                  <c:v>63.09854739</c:v>
                </c:pt>
                <c:pt idx="18">
                  <c:v>74.213783961000004</c:v>
                </c:pt>
                <c:pt idx="19">
                  <c:v>70.229130451000003</c:v>
                </c:pt>
                <c:pt idx="20">
                  <c:v>59.039437139999997</c:v>
                </c:pt>
                <c:pt idx="21">
                  <c:v>54.435841869000001</c:v>
                </c:pt>
                <c:pt idx="22">
                  <c:v>55.357275270000002</c:v>
                </c:pt>
                <c:pt idx="23">
                  <c:v>63.002781149</c:v>
                </c:pt>
                <c:pt idx="24">
                  <c:v>68.912875038999999</c:v>
                </c:pt>
                <c:pt idx="25">
                  <c:v>49.897020124000001</c:v>
                </c:pt>
                <c:pt idx="26">
                  <c:v>48.758671687000003</c:v>
                </c:pt>
                <c:pt idx="27">
                  <c:v>44.777178720000002</c:v>
                </c:pt>
                <c:pt idx="28">
                  <c:v>51.694641294</c:v>
                </c:pt>
                <c:pt idx="29">
                  <c:v>60.172872900000002</c:v>
                </c:pt>
                <c:pt idx="30">
                  <c:v>68.018199042999996</c:v>
                </c:pt>
                <c:pt idx="31">
                  <c:v>67.895375306999995</c:v>
                </c:pt>
                <c:pt idx="32">
                  <c:v>58.144706280000001</c:v>
                </c:pt>
                <c:pt idx="33">
                  <c:v>52.857872026000003</c:v>
                </c:pt>
                <c:pt idx="34">
                  <c:v>56.154473160000002</c:v>
                </c:pt>
                <c:pt idx="35">
                  <c:v>60.044470431000001</c:v>
                </c:pt>
                <c:pt idx="36">
                  <c:v>60.080763543000003</c:v>
                </c:pt>
                <c:pt idx="37">
                  <c:v>48.947347610999998</c:v>
                </c:pt>
                <c:pt idx="38">
                  <c:v>47.832243599999998</c:v>
                </c:pt>
                <c:pt idx="39">
                  <c:v>35.531532300000002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35.531532300000002</c:v>
                </c:pt>
                <c:pt idx="40">
                  <c:v>43.147550000000003</c:v>
                </c:pt>
                <c:pt idx="41">
                  <c:v>51.050260000000002</c:v>
                </c:pt>
                <c:pt idx="42">
                  <c:v>59.551560000000002</c:v>
                </c:pt>
                <c:pt idx="43">
                  <c:v>61.907550000000001</c:v>
                </c:pt>
                <c:pt idx="44">
                  <c:v>48.386879999999998</c:v>
                </c:pt>
                <c:pt idx="45">
                  <c:v>48.03396</c:v>
                </c:pt>
                <c:pt idx="46">
                  <c:v>45.864249999999998</c:v>
                </c:pt>
                <c:pt idx="47">
                  <c:v>53.887360000000001</c:v>
                </c:pt>
                <c:pt idx="48">
                  <c:v>55.831829999999997</c:v>
                </c:pt>
                <c:pt idx="49">
                  <c:v>47.172910000000002</c:v>
                </c:pt>
                <c:pt idx="50">
                  <c:v>41.579540000000001</c:v>
                </c:pt>
                <c:pt idx="51">
                  <c:v>33.496859999999998</c:v>
                </c:pt>
                <c:pt idx="52">
                  <c:v>39.591630000000002</c:v>
                </c:pt>
                <c:pt idx="53">
                  <c:v>47.390329999999999</c:v>
                </c:pt>
                <c:pt idx="54">
                  <c:v>56.546059999999997</c:v>
                </c:pt>
                <c:pt idx="55">
                  <c:v>57.72139</c:v>
                </c:pt>
                <c:pt idx="56">
                  <c:v>44.497599999999998</c:v>
                </c:pt>
                <c:pt idx="57">
                  <c:v>43.776350000000001</c:v>
                </c:pt>
                <c:pt idx="58">
                  <c:v>42.137680000000003</c:v>
                </c:pt>
                <c:pt idx="59">
                  <c:v>50.487299999999998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60.922557533500019</c:v>
                </c:pt>
                <c:pt idx="3">
                  <c:v>60.922557533500019</c:v>
                </c:pt>
                <c:pt idx="4">
                  <c:v>60.922557533500019</c:v>
                </c:pt>
                <c:pt idx="5">
                  <c:v>60.922557533500019</c:v>
                </c:pt>
                <c:pt idx="6">
                  <c:v>60.922557533500019</c:v>
                </c:pt>
                <c:pt idx="7">
                  <c:v>60.922557533500019</c:v>
                </c:pt>
                <c:pt idx="8">
                  <c:v>60.922557533500019</c:v>
                </c:pt>
                <c:pt idx="9">
                  <c:v>60.922557533500019</c:v>
                </c:pt>
                <c:pt idx="14">
                  <c:v>59.737973651416674</c:v>
                </c:pt>
                <c:pt idx="15">
                  <c:v>59.737973651416674</c:v>
                </c:pt>
                <c:pt idx="16">
                  <c:v>59.737973651416674</c:v>
                </c:pt>
                <c:pt idx="17">
                  <c:v>59.737973651416674</c:v>
                </c:pt>
                <c:pt idx="18">
                  <c:v>59.737973651416674</c:v>
                </c:pt>
                <c:pt idx="19">
                  <c:v>59.737973651416674</c:v>
                </c:pt>
                <c:pt idx="20">
                  <c:v>59.737973651416674</c:v>
                </c:pt>
                <c:pt idx="21">
                  <c:v>59.737973651416674</c:v>
                </c:pt>
                <c:pt idx="26">
                  <c:v>57.277363000916665</c:v>
                </c:pt>
                <c:pt idx="27">
                  <c:v>57.277363000916665</c:v>
                </c:pt>
                <c:pt idx="28">
                  <c:v>57.277363000916665</c:v>
                </c:pt>
                <c:pt idx="29">
                  <c:v>57.277363000916665</c:v>
                </c:pt>
                <c:pt idx="30">
                  <c:v>57.277363000916665</c:v>
                </c:pt>
                <c:pt idx="31">
                  <c:v>57.277363000916665</c:v>
                </c:pt>
                <c:pt idx="32">
                  <c:v>57.277363000916665</c:v>
                </c:pt>
                <c:pt idx="33">
                  <c:v>57.277363000916665</c:v>
                </c:pt>
                <c:pt idx="38">
                  <c:v>50.351771421166667</c:v>
                </c:pt>
                <c:pt idx="39">
                  <c:v>50.351771421166667</c:v>
                </c:pt>
                <c:pt idx="40">
                  <c:v>50.351771421166667</c:v>
                </c:pt>
                <c:pt idx="41">
                  <c:v>50.351771421166667</c:v>
                </c:pt>
                <c:pt idx="42">
                  <c:v>50.351771421166667</c:v>
                </c:pt>
                <c:pt idx="43">
                  <c:v>50.351771421166667</c:v>
                </c:pt>
                <c:pt idx="44">
                  <c:v>50.351771421166667</c:v>
                </c:pt>
                <c:pt idx="45">
                  <c:v>50.351771421166667</c:v>
                </c:pt>
                <c:pt idx="50">
                  <c:v>46.685789999999997</c:v>
                </c:pt>
                <c:pt idx="51">
                  <c:v>46.685789999999997</c:v>
                </c:pt>
                <c:pt idx="52">
                  <c:v>46.685789999999997</c:v>
                </c:pt>
                <c:pt idx="53">
                  <c:v>46.685789999999997</c:v>
                </c:pt>
                <c:pt idx="54">
                  <c:v>46.685789999999997</c:v>
                </c:pt>
                <c:pt idx="55">
                  <c:v>46.685789999999997</c:v>
                </c:pt>
                <c:pt idx="56">
                  <c:v>46.685789999999997</c:v>
                </c:pt>
                <c:pt idx="57">
                  <c:v>46.685789999999997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8324256"/>
        <c:axId val="508324816"/>
      </c:lineChart>
      <c:catAx>
        <c:axId val="508324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83248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8324816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8324256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7027245020126971"/>
          <c:w val="0.57275517643627882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123.722841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128.453889</c:v>
                </c:pt>
                <c:pt idx="5">
                  <c:v>121.52869099999999</c:v>
                </c:pt>
                <c:pt idx="6">
                  <c:v>110.794301</c:v>
                </c:pt>
                <c:pt idx="7">
                  <c:v>104.172499</c:v>
                </c:pt>
                <c:pt idx="8">
                  <c:v>100.781006</c:v>
                </c:pt>
                <c:pt idx="9">
                  <c:v>105.208663</c:v>
                </c:pt>
                <c:pt idx="10">
                  <c:v>104.324217</c:v>
                </c:pt>
                <c:pt idx="11">
                  <c:v>102.78612200000001</c:v>
                </c:pt>
                <c:pt idx="12">
                  <c:v>123.722841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128.453889</c:v>
                </c:pt>
                <c:pt idx="17">
                  <c:v>121.52869099999999</c:v>
                </c:pt>
                <c:pt idx="18">
                  <c:v>110.794301</c:v>
                </c:pt>
                <c:pt idx="19">
                  <c:v>104.172499</c:v>
                </c:pt>
                <c:pt idx="20">
                  <c:v>100.781006</c:v>
                </c:pt>
                <c:pt idx="21">
                  <c:v>105.208663</c:v>
                </c:pt>
                <c:pt idx="22">
                  <c:v>104.324217</c:v>
                </c:pt>
                <c:pt idx="23">
                  <c:v>102.78612200000001</c:v>
                </c:pt>
                <c:pt idx="24">
                  <c:v>123.722841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128.453889</c:v>
                </c:pt>
                <c:pt idx="29">
                  <c:v>121.52869099999999</c:v>
                </c:pt>
                <c:pt idx="30">
                  <c:v>110.794301</c:v>
                </c:pt>
                <c:pt idx="31">
                  <c:v>104.172499</c:v>
                </c:pt>
                <c:pt idx="32">
                  <c:v>100.781006</c:v>
                </c:pt>
                <c:pt idx="33">
                  <c:v>105.208663</c:v>
                </c:pt>
                <c:pt idx="34">
                  <c:v>104.324217</c:v>
                </c:pt>
                <c:pt idx="35">
                  <c:v>102.78612200000001</c:v>
                </c:pt>
                <c:pt idx="36">
                  <c:v>123.722841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128.453889</c:v>
                </c:pt>
                <c:pt idx="41">
                  <c:v>121.52869099999999</c:v>
                </c:pt>
                <c:pt idx="42">
                  <c:v>110.794301</c:v>
                </c:pt>
                <c:pt idx="43">
                  <c:v>104.172499</c:v>
                </c:pt>
                <c:pt idx="44">
                  <c:v>100.781006</c:v>
                </c:pt>
                <c:pt idx="45">
                  <c:v>105.208663</c:v>
                </c:pt>
                <c:pt idx="46">
                  <c:v>104.324217</c:v>
                </c:pt>
                <c:pt idx="47">
                  <c:v>102.78612200000001</c:v>
                </c:pt>
                <c:pt idx="48">
                  <c:v>123.722841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123.722841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128.453889</c:v>
                </c:pt>
                <c:pt idx="65">
                  <c:v>121.52869099999999</c:v>
                </c:pt>
                <c:pt idx="66">
                  <c:v>110.794301</c:v>
                </c:pt>
                <c:pt idx="67">
                  <c:v>104.172499</c:v>
                </c:pt>
                <c:pt idx="68">
                  <c:v>100.781006</c:v>
                </c:pt>
                <c:pt idx="69">
                  <c:v>105.208663</c:v>
                </c:pt>
                <c:pt idx="70">
                  <c:v>104.324217</c:v>
                </c:pt>
                <c:pt idx="71">
                  <c:v>102.78612200000001</c:v>
                </c:pt>
                <c:pt idx="72">
                  <c:v>123.722841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128.453889</c:v>
                </c:pt>
                <c:pt idx="77">
                  <c:v>121.52869099999999</c:v>
                </c:pt>
                <c:pt idx="78">
                  <c:v>110.794301</c:v>
                </c:pt>
                <c:pt idx="79">
                  <c:v>104.172499</c:v>
                </c:pt>
                <c:pt idx="80">
                  <c:v>100.781006</c:v>
                </c:pt>
                <c:pt idx="81">
                  <c:v>105.208663</c:v>
                </c:pt>
                <c:pt idx="82">
                  <c:v>104.324217</c:v>
                </c:pt>
                <c:pt idx="83">
                  <c:v>102.78612200000001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63.480205999999995</c:v>
                </c:pt>
                <c:pt idx="1">
                  <c:v>67.159334999999984</c:v>
                </c:pt>
                <c:pt idx="2">
                  <c:v>73.292497000000012</c:v>
                </c:pt>
                <c:pt idx="3">
                  <c:v>64.260194000000013</c:v>
                </c:pt>
                <c:pt idx="4">
                  <c:v>63.963041000000004</c:v>
                </c:pt>
                <c:pt idx="5">
                  <c:v>60.55778500000001</c:v>
                </c:pt>
                <c:pt idx="6">
                  <c:v>57.324307999999988</c:v>
                </c:pt>
                <c:pt idx="7">
                  <c:v>54.735675000000001</c:v>
                </c:pt>
                <c:pt idx="8">
                  <c:v>61.327612999999999</c:v>
                </c:pt>
                <c:pt idx="9">
                  <c:v>70.379323999999997</c:v>
                </c:pt>
                <c:pt idx="10">
                  <c:v>84.270353999999998</c:v>
                </c:pt>
                <c:pt idx="11">
                  <c:v>92.761914999999988</c:v>
                </c:pt>
                <c:pt idx="12">
                  <c:v>63.480205999999995</c:v>
                </c:pt>
                <c:pt idx="13">
                  <c:v>67.159334999999984</c:v>
                </c:pt>
                <c:pt idx="14">
                  <c:v>73.292497000000012</c:v>
                </c:pt>
                <c:pt idx="15">
                  <c:v>64.260194000000013</c:v>
                </c:pt>
                <c:pt idx="16">
                  <c:v>63.963041000000004</c:v>
                </c:pt>
                <c:pt idx="17">
                  <c:v>60.55778500000001</c:v>
                </c:pt>
                <c:pt idx="18">
                  <c:v>57.324307999999988</c:v>
                </c:pt>
                <c:pt idx="19">
                  <c:v>54.735675000000001</c:v>
                </c:pt>
                <c:pt idx="20">
                  <c:v>61.327612999999999</c:v>
                </c:pt>
                <c:pt idx="21">
                  <c:v>70.379323999999997</c:v>
                </c:pt>
                <c:pt idx="22">
                  <c:v>84.270353999999998</c:v>
                </c:pt>
                <c:pt idx="23">
                  <c:v>92.761914999999988</c:v>
                </c:pt>
                <c:pt idx="24">
                  <c:v>63.480205999999995</c:v>
                </c:pt>
                <c:pt idx="25">
                  <c:v>67.159334999999984</c:v>
                </c:pt>
                <c:pt idx="26">
                  <c:v>73.292497000000012</c:v>
                </c:pt>
                <c:pt idx="27">
                  <c:v>64.260194000000013</c:v>
                </c:pt>
                <c:pt idx="28">
                  <c:v>63.963041000000004</c:v>
                </c:pt>
                <c:pt idx="29">
                  <c:v>60.55778500000001</c:v>
                </c:pt>
                <c:pt idx="30">
                  <c:v>57.324307999999988</c:v>
                </c:pt>
                <c:pt idx="31">
                  <c:v>54.735675000000001</c:v>
                </c:pt>
                <c:pt idx="32">
                  <c:v>61.327612999999999</c:v>
                </c:pt>
                <c:pt idx="33">
                  <c:v>70.379323999999997</c:v>
                </c:pt>
                <c:pt idx="34">
                  <c:v>84.270353999999998</c:v>
                </c:pt>
                <c:pt idx="35">
                  <c:v>92.761914999999988</c:v>
                </c:pt>
                <c:pt idx="36">
                  <c:v>63.480205999999995</c:v>
                </c:pt>
                <c:pt idx="37">
                  <c:v>67.159334999999984</c:v>
                </c:pt>
                <c:pt idx="38">
                  <c:v>73.292497000000012</c:v>
                </c:pt>
                <c:pt idx="39">
                  <c:v>64.260194000000013</c:v>
                </c:pt>
                <c:pt idx="40">
                  <c:v>63.963041000000004</c:v>
                </c:pt>
                <c:pt idx="41">
                  <c:v>60.55778500000001</c:v>
                </c:pt>
                <c:pt idx="42">
                  <c:v>57.324307999999988</c:v>
                </c:pt>
                <c:pt idx="43">
                  <c:v>54.735675000000001</c:v>
                </c:pt>
                <c:pt idx="44">
                  <c:v>61.327612999999999</c:v>
                </c:pt>
                <c:pt idx="45">
                  <c:v>70.379323999999997</c:v>
                </c:pt>
                <c:pt idx="46">
                  <c:v>84.270353999999998</c:v>
                </c:pt>
                <c:pt idx="47">
                  <c:v>92.761914999999988</c:v>
                </c:pt>
                <c:pt idx="48">
                  <c:v>63.480205999999995</c:v>
                </c:pt>
                <c:pt idx="49">
                  <c:v>67.159334999999984</c:v>
                </c:pt>
                <c:pt idx="50">
                  <c:v>73.292497000000012</c:v>
                </c:pt>
                <c:pt idx="51">
                  <c:v>64.260194000000013</c:v>
                </c:pt>
                <c:pt idx="52">
                  <c:v>63.963041000000004</c:v>
                </c:pt>
                <c:pt idx="53">
                  <c:v>60.55778500000001</c:v>
                </c:pt>
                <c:pt idx="54">
                  <c:v>57.324307999999988</c:v>
                </c:pt>
                <c:pt idx="55">
                  <c:v>54.735675000000001</c:v>
                </c:pt>
                <c:pt idx="56">
                  <c:v>61.327612999999999</c:v>
                </c:pt>
                <c:pt idx="57">
                  <c:v>70.379323999999997</c:v>
                </c:pt>
                <c:pt idx="58">
                  <c:v>84.270353999999998</c:v>
                </c:pt>
                <c:pt idx="59">
                  <c:v>92.761914999999988</c:v>
                </c:pt>
                <c:pt idx="60">
                  <c:v>63.480205999999995</c:v>
                </c:pt>
                <c:pt idx="61">
                  <c:v>67.159334999999984</c:v>
                </c:pt>
                <c:pt idx="62">
                  <c:v>73.292497000000012</c:v>
                </c:pt>
                <c:pt idx="63">
                  <c:v>64.260194000000013</c:v>
                </c:pt>
                <c:pt idx="64">
                  <c:v>63.963041000000004</c:v>
                </c:pt>
                <c:pt idx="65">
                  <c:v>60.55778500000001</c:v>
                </c:pt>
                <c:pt idx="66">
                  <c:v>57.324307999999988</c:v>
                </c:pt>
                <c:pt idx="67">
                  <c:v>54.735675000000001</c:v>
                </c:pt>
                <c:pt idx="68">
                  <c:v>61.327612999999999</c:v>
                </c:pt>
                <c:pt idx="69">
                  <c:v>70.379323999999997</c:v>
                </c:pt>
                <c:pt idx="70">
                  <c:v>84.270353999999998</c:v>
                </c:pt>
                <c:pt idx="71">
                  <c:v>92.761914999999988</c:v>
                </c:pt>
                <c:pt idx="72">
                  <c:v>63.480205999999995</c:v>
                </c:pt>
                <c:pt idx="73">
                  <c:v>67.159334999999984</c:v>
                </c:pt>
                <c:pt idx="74">
                  <c:v>73.292497000000012</c:v>
                </c:pt>
                <c:pt idx="75">
                  <c:v>64.260194000000013</c:v>
                </c:pt>
                <c:pt idx="76">
                  <c:v>63.963041000000004</c:v>
                </c:pt>
                <c:pt idx="77">
                  <c:v>60.55778500000001</c:v>
                </c:pt>
                <c:pt idx="78">
                  <c:v>57.324307999999988</c:v>
                </c:pt>
                <c:pt idx="79">
                  <c:v>54.735675000000001</c:v>
                </c:pt>
                <c:pt idx="80">
                  <c:v>61.327612999999999</c:v>
                </c:pt>
                <c:pt idx="81">
                  <c:v>70.379323999999997</c:v>
                </c:pt>
                <c:pt idx="82">
                  <c:v>84.270353999999998</c:v>
                </c:pt>
                <c:pt idx="83">
                  <c:v>92.761914999999988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054080"/>
        <c:axId val="511054640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151.54845399999999</c:v>
                </c:pt>
                <c:pt idx="12">
                  <c:v>154.389578</c:v>
                </c:pt>
                <c:pt idx="13">
                  <c:v>149.07128700000001</c:v>
                </c:pt>
                <c:pt idx="14">
                  <c:v>154.346698</c:v>
                </c:pt>
                <c:pt idx="15">
                  <c:v>167.06340900000001</c:v>
                </c:pt>
                <c:pt idx="16">
                  <c:v>172.809335</c:v>
                </c:pt>
                <c:pt idx="17">
                  <c:v>166.43659700000001</c:v>
                </c:pt>
                <c:pt idx="18">
                  <c:v>157.93807699999999</c:v>
                </c:pt>
                <c:pt idx="19">
                  <c:v>155.95185499999999</c:v>
                </c:pt>
                <c:pt idx="20">
                  <c:v>162.108619</c:v>
                </c:pt>
                <c:pt idx="21">
                  <c:v>175.587987</c:v>
                </c:pt>
                <c:pt idx="22">
                  <c:v>188.594571</c:v>
                </c:pt>
                <c:pt idx="23">
                  <c:v>195.54803699999999</c:v>
                </c:pt>
                <c:pt idx="24">
                  <c:v>187.203047</c:v>
                </c:pt>
                <c:pt idx="25">
                  <c:v>187.06361799999999</c:v>
                </c:pt>
                <c:pt idx="26">
                  <c:v>191.55273500000001</c:v>
                </c:pt>
                <c:pt idx="27">
                  <c:v>193.18521200000001</c:v>
                </c:pt>
                <c:pt idx="28">
                  <c:v>192.41693000000001</c:v>
                </c:pt>
                <c:pt idx="29">
                  <c:v>182.086476</c:v>
                </c:pt>
                <c:pt idx="30">
                  <c:v>168.11860899999999</c:v>
                </c:pt>
                <c:pt idx="31">
                  <c:v>158.908174</c:v>
                </c:pt>
                <c:pt idx="32">
                  <c:v>156.56690900000001</c:v>
                </c:pt>
                <c:pt idx="33">
                  <c:v>160.93226000000001</c:v>
                </c:pt>
                <c:pt idx="34">
                  <c:v>170.27655799999999</c:v>
                </c:pt>
                <c:pt idx="35">
                  <c:v>162.00901400000001</c:v>
                </c:pt>
                <c:pt idx="36">
                  <c:v>156.21421000000001</c:v>
                </c:pt>
                <c:pt idx="37">
                  <c:v>160.50150199999999</c:v>
                </c:pt>
                <c:pt idx="38">
                  <c:v>161.81549000000001</c:v>
                </c:pt>
                <c:pt idx="39">
                  <c:v>163.93691200000001</c:v>
                </c:pt>
                <c:pt idx="40">
                  <c:v>162.54224199999999</c:v>
                </c:pt>
                <c:pt idx="41">
                  <c:v>158.013959</c:v>
                </c:pt>
                <c:pt idx="42">
                  <c:v>145.81148300000001</c:v>
                </c:pt>
                <c:pt idx="43">
                  <c:v>141.204061</c:v>
                </c:pt>
                <c:pt idx="44">
                  <c:v>139.5712</c:v>
                </c:pt>
                <c:pt idx="45">
                  <c:v>141.46251899999999</c:v>
                </c:pt>
                <c:pt idx="46">
                  <c:v>143.424037</c:v>
                </c:pt>
                <c:pt idx="47">
                  <c:v>137.68714800000001</c:v>
                </c:pt>
                <c:pt idx="48">
                  <c:v>123.722841</c:v>
                </c:pt>
                <c:pt idx="49">
                  <c:v>121.01869499999999</c:v>
                </c:pt>
                <c:pt idx="50">
                  <c:v>126.53183900000001</c:v>
                </c:pt>
                <c:pt idx="51">
                  <c:v>129.07092700000001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99.207442</c:v>
                </c:pt>
                <c:pt idx="61">
                  <c:v>98.744339999999994</c:v>
                </c:pt>
                <c:pt idx="62">
                  <c:v>99.881870000000006</c:v>
                </c:pt>
                <c:pt idx="63">
                  <c:v>107.5874</c:v>
                </c:pt>
                <c:pt idx="64">
                  <c:v>109.3746</c:v>
                </c:pt>
                <c:pt idx="65">
                  <c:v>104.51260000000001</c:v>
                </c:pt>
                <c:pt idx="66">
                  <c:v>103.12649999999999</c:v>
                </c:pt>
                <c:pt idx="67">
                  <c:v>101.32429999999999</c:v>
                </c:pt>
                <c:pt idx="68">
                  <c:v>99.518439999999998</c:v>
                </c:pt>
                <c:pt idx="69">
                  <c:v>104.209</c:v>
                </c:pt>
                <c:pt idx="70">
                  <c:v>108.8682</c:v>
                </c:pt>
                <c:pt idx="71">
                  <c:v>107.4781</c:v>
                </c:pt>
                <c:pt idx="72">
                  <c:v>102.48</c:v>
                </c:pt>
                <c:pt idx="73">
                  <c:v>100.6061</c:v>
                </c:pt>
                <c:pt idx="74">
                  <c:v>108.7846</c:v>
                </c:pt>
                <c:pt idx="75">
                  <c:v>109.2209</c:v>
                </c:pt>
                <c:pt idx="76">
                  <c:v>110.6463</c:v>
                </c:pt>
                <c:pt idx="77">
                  <c:v>105.5248</c:v>
                </c:pt>
                <c:pt idx="78">
                  <c:v>102.60469999999999</c:v>
                </c:pt>
                <c:pt idx="79">
                  <c:v>99.811580000000006</c:v>
                </c:pt>
                <c:pt idx="80">
                  <c:v>98.51643</c:v>
                </c:pt>
                <c:pt idx="81">
                  <c:v>103.4712</c:v>
                </c:pt>
                <c:pt idx="82">
                  <c:v>108.64619999999999</c:v>
                </c:pt>
                <c:pt idx="83">
                  <c:v>106.7796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054080"/>
        <c:axId val="511054640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055200"/>
        <c:axId val="511055760"/>
      </c:scatterChart>
      <c:dateAx>
        <c:axId val="51105408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11054640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511054640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511054080"/>
        <c:crosses val="autoZero"/>
        <c:crossBetween val="between"/>
        <c:majorUnit val="25"/>
      </c:valAx>
      <c:valAx>
        <c:axId val="511055200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11055760"/>
        <c:crosses val="max"/>
        <c:crossBetween val="midCat"/>
      </c:valAx>
      <c:valAx>
        <c:axId val="51105576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105520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-78.233043100000032</c:v>
                </c:pt>
                <c:pt idx="1">
                  <c:v>234.86324419999937</c:v>
                </c:pt>
                <c:pt idx="2">
                  <c:v>-146.02583659999982</c:v>
                </c:pt>
                <c:pt idx="3">
                  <c:v>36.014638200000263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28.085985599999731</c:v>
                </c:pt>
                <c:pt idx="1">
                  <c:v>-85.538218600000164</c:v>
                </c:pt>
                <c:pt idx="2">
                  <c:v>7.4935950000003686</c:v>
                </c:pt>
                <c:pt idx="3">
                  <c:v>-8.7729357000002892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-28.827479691000008</c:v>
                </c:pt>
                <c:pt idx="1">
                  <c:v>65.941325724999388</c:v>
                </c:pt>
                <c:pt idx="2">
                  <c:v>-39.893790722999711</c:v>
                </c:pt>
                <c:pt idx="3">
                  <c:v>9.4034167590002653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4.5263938300000746</c:v>
                </c:pt>
                <c:pt idx="1">
                  <c:v>6.7523748799999339</c:v>
                </c:pt>
                <c:pt idx="2">
                  <c:v>2.7049231800000371</c:v>
                </c:pt>
                <c:pt idx="3">
                  <c:v>2.6517197200000169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1063040"/>
        <c:axId val="511063600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124621924629775E-2"/>
                  <c:y val="5.1702842346119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8822173236874E-2"/>
                  <c:y val="-7.30990093039499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069170013688975E-2"/>
                  <c:y val="4.71576219274729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5136848877125286E-2"/>
                  <c:y val="-2.862698271118566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-74.448142999999618</c:v>
                </c:pt>
                <c:pt idx="1">
                  <c:v>222.01872600000024</c:v>
                </c:pt>
                <c:pt idx="2">
                  <c:v>-175.72111600000062</c:v>
                </c:pt>
                <c:pt idx="3">
                  <c:v>39.298377999999502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063040"/>
        <c:axId val="511063600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064720"/>
        <c:axId val="511064160"/>
      </c:scatterChart>
      <c:catAx>
        <c:axId val="511063040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1063600"/>
        <c:crosses val="autoZero"/>
        <c:auto val="1"/>
        <c:lblAlgn val="ctr"/>
        <c:lblOffset val="100"/>
        <c:tickLblSkip val="1"/>
        <c:noMultiLvlLbl val="0"/>
      </c:catAx>
      <c:valAx>
        <c:axId val="511063600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1063040"/>
        <c:crosses val="autoZero"/>
        <c:crossBetween val="between"/>
      </c:valAx>
      <c:valAx>
        <c:axId val="511064160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11064720"/>
        <c:crosses val="max"/>
        <c:crossBetween val="midCat"/>
      </c:valAx>
      <c:valAx>
        <c:axId val="5110647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1064160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10735.82944</c:v>
                </c:pt>
                <c:pt idx="1">
                  <c:v>10616.690930000001</c:v>
                </c:pt>
                <c:pt idx="2">
                  <c:v>9593.1623380000001</c:v>
                </c:pt>
                <c:pt idx="3">
                  <c:v>9347.2501539999994</c:v>
                </c:pt>
                <c:pt idx="4">
                  <c:v>9551.1917690000009</c:v>
                </c:pt>
                <c:pt idx="5">
                  <c:v>11387.90897</c:v>
                </c:pt>
                <c:pt idx="6">
                  <c:v>12410.94657</c:v>
                </c:pt>
                <c:pt idx="7">
                  <c:v>12705.331759999999</c:v>
                </c:pt>
                <c:pt idx="8">
                  <c:v>11613.767389999999</c:v>
                </c:pt>
                <c:pt idx="9">
                  <c:v>9936.4685769999996</c:v>
                </c:pt>
                <c:pt idx="10">
                  <c:v>9619.5098940000007</c:v>
                </c:pt>
                <c:pt idx="11">
                  <c:v>10401.55011</c:v>
                </c:pt>
                <c:pt idx="12">
                  <c:v>10653.87563</c:v>
                </c:pt>
                <c:pt idx="13">
                  <c:v>10238.19623</c:v>
                </c:pt>
                <c:pt idx="14">
                  <c:v>9776.9945020000014</c:v>
                </c:pt>
                <c:pt idx="15">
                  <c:v>9466.2947919999988</c:v>
                </c:pt>
                <c:pt idx="16">
                  <c:v>9785.435254</c:v>
                </c:pt>
                <c:pt idx="17">
                  <c:v>11351.659229999999</c:v>
                </c:pt>
                <c:pt idx="18">
                  <c:v>12270.18161</c:v>
                </c:pt>
                <c:pt idx="19">
                  <c:v>12026.465099999999</c:v>
                </c:pt>
                <c:pt idx="20">
                  <c:v>11097.96204</c:v>
                </c:pt>
                <c:pt idx="21">
                  <c:v>10028.777619999999</c:v>
                </c:pt>
                <c:pt idx="22">
                  <c:v>9826.7426269999996</c:v>
                </c:pt>
                <c:pt idx="23">
                  <c:v>10475.08193</c:v>
                </c:pt>
                <c:pt idx="24">
                  <c:v>11383.110885</c:v>
                </c:pt>
                <c:pt idx="25">
                  <c:v>10683.189733000001</c:v>
                </c:pt>
                <c:pt idx="26">
                  <c:v>9801.0686030999987</c:v>
                </c:pt>
                <c:pt idx="27">
                  <c:v>9505.2135249000003</c:v>
                </c:pt>
                <c:pt idx="28">
                  <c:v>9991.2352502000012</c:v>
                </c:pt>
                <c:pt idx="29">
                  <c:v>11505.767214000001</c:v>
                </c:pt>
                <c:pt idx="30">
                  <c:v>12331.911184999999</c:v>
                </c:pt>
                <c:pt idx="31">
                  <c:v>12599.276044</c:v>
                </c:pt>
                <c:pt idx="32">
                  <c:v>11458.027461</c:v>
                </c:pt>
                <c:pt idx="33">
                  <c:v>10187.306479999999</c:v>
                </c:pt>
                <c:pt idx="34">
                  <c:v>9919.1446828000007</c:v>
                </c:pt>
                <c:pt idx="35">
                  <c:v>10310.393233999999</c:v>
                </c:pt>
                <c:pt idx="36">
                  <c:v>10835.731879000001</c:v>
                </c:pt>
                <c:pt idx="37">
                  <c:v>10827.194087</c:v>
                </c:pt>
                <c:pt idx="38">
                  <c:v>9918.7554916000008</c:v>
                </c:pt>
                <c:pt idx="39">
                  <c:v>9448.7559324999984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9448.7559324999984</c:v>
                </c:pt>
                <c:pt idx="40">
                  <c:v>9723.4529999999995</c:v>
                </c:pt>
                <c:pt idx="41">
                  <c:v>11184.570000000002</c:v>
                </c:pt>
                <c:pt idx="42">
                  <c:v>12129.25</c:v>
                </c:pt>
                <c:pt idx="43">
                  <c:v>12361.81</c:v>
                </c:pt>
                <c:pt idx="44">
                  <c:v>11061.56</c:v>
                </c:pt>
                <c:pt idx="45">
                  <c:v>10066.75</c:v>
                </c:pt>
                <c:pt idx="46">
                  <c:v>9719.1419999999998</c:v>
                </c:pt>
                <c:pt idx="47">
                  <c:v>10312.210000000001</c:v>
                </c:pt>
                <c:pt idx="48">
                  <c:v>10940.36</c:v>
                </c:pt>
                <c:pt idx="49">
                  <c:v>10877.560000000001</c:v>
                </c:pt>
                <c:pt idx="50">
                  <c:v>9876.18</c:v>
                </c:pt>
                <c:pt idx="51">
                  <c:v>9434.8720000000012</c:v>
                </c:pt>
                <c:pt idx="52">
                  <c:v>9766.268</c:v>
                </c:pt>
                <c:pt idx="53">
                  <c:v>11262.4</c:v>
                </c:pt>
                <c:pt idx="54">
                  <c:v>12221.880000000001</c:v>
                </c:pt>
                <c:pt idx="55">
                  <c:v>12414.94</c:v>
                </c:pt>
                <c:pt idx="56">
                  <c:v>11094.03</c:v>
                </c:pt>
                <c:pt idx="57">
                  <c:v>10092.16</c:v>
                </c:pt>
                <c:pt idx="58">
                  <c:v>9738.1540000000005</c:v>
                </c:pt>
                <c:pt idx="59">
                  <c:v>10335.089999999998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10659.967325166666</c:v>
                </c:pt>
                <c:pt idx="2">
                  <c:v>10659.967325166666</c:v>
                </c:pt>
                <c:pt idx="3">
                  <c:v>10659.967325166666</c:v>
                </c:pt>
                <c:pt idx="4">
                  <c:v>10659.967325166666</c:v>
                </c:pt>
                <c:pt idx="5">
                  <c:v>10659.967325166666</c:v>
                </c:pt>
                <c:pt idx="6">
                  <c:v>10659.967325166666</c:v>
                </c:pt>
                <c:pt idx="7">
                  <c:v>10659.967325166666</c:v>
                </c:pt>
                <c:pt idx="8">
                  <c:v>10659.967325166666</c:v>
                </c:pt>
                <c:pt idx="9">
                  <c:v>10659.967325166666</c:v>
                </c:pt>
                <c:pt idx="10">
                  <c:v>10659.967325166666</c:v>
                </c:pt>
                <c:pt idx="13">
                  <c:v>10583.138880416665</c:v>
                </c:pt>
                <c:pt idx="14">
                  <c:v>10583.138880416665</c:v>
                </c:pt>
                <c:pt idx="15">
                  <c:v>10583.138880416665</c:v>
                </c:pt>
                <c:pt idx="16">
                  <c:v>10583.138880416665</c:v>
                </c:pt>
                <c:pt idx="17">
                  <c:v>10583.138880416665</c:v>
                </c:pt>
                <c:pt idx="18">
                  <c:v>10583.138880416665</c:v>
                </c:pt>
                <c:pt idx="19">
                  <c:v>10583.138880416665</c:v>
                </c:pt>
                <c:pt idx="20">
                  <c:v>10583.138880416665</c:v>
                </c:pt>
                <c:pt idx="21">
                  <c:v>10583.138880416665</c:v>
                </c:pt>
                <c:pt idx="22">
                  <c:v>10583.138880416665</c:v>
                </c:pt>
                <c:pt idx="25">
                  <c:v>10806.303691416668</c:v>
                </c:pt>
                <c:pt idx="26">
                  <c:v>10806.303691416668</c:v>
                </c:pt>
                <c:pt idx="27">
                  <c:v>10806.303691416668</c:v>
                </c:pt>
                <c:pt idx="28">
                  <c:v>10806.303691416668</c:v>
                </c:pt>
                <c:pt idx="29">
                  <c:v>10806.303691416668</c:v>
                </c:pt>
                <c:pt idx="30">
                  <c:v>10806.303691416668</c:v>
                </c:pt>
                <c:pt idx="31">
                  <c:v>10806.303691416668</c:v>
                </c:pt>
                <c:pt idx="32">
                  <c:v>10806.303691416668</c:v>
                </c:pt>
                <c:pt idx="33">
                  <c:v>10806.303691416668</c:v>
                </c:pt>
                <c:pt idx="34">
                  <c:v>10806.303691416668</c:v>
                </c:pt>
                <c:pt idx="37">
                  <c:v>10632.431865841665</c:v>
                </c:pt>
                <c:pt idx="38">
                  <c:v>10632.431865841665</c:v>
                </c:pt>
                <c:pt idx="39">
                  <c:v>10632.431865841665</c:v>
                </c:pt>
                <c:pt idx="40">
                  <c:v>10632.431865841665</c:v>
                </c:pt>
                <c:pt idx="41">
                  <c:v>10632.431865841665</c:v>
                </c:pt>
                <c:pt idx="42">
                  <c:v>10632.431865841665</c:v>
                </c:pt>
                <c:pt idx="43">
                  <c:v>10632.431865841665</c:v>
                </c:pt>
                <c:pt idx="44">
                  <c:v>10632.431865841665</c:v>
                </c:pt>
                <c:pt idx="45">
                  <c:v>10632.431865841665</c:v>
                </c:pt>
                <c:pt idx="46">
                  <c:v>10632.431865841665</c:v>
                </c:pt>
                <c:pt idx="49">
                  <c:v>10671.157833333333</c:v>
                </c:pt>
                <c:pt idx="50">
                  <c:v>10671.157833333333</c:v>
                </c:pt>
                <c:pt idx="51">
                  <c:v>10671.157833333333</c:v>
                </c:pt>
                <c:pt idx="52">
                  <c:v>10671.157833333333</c:v>
                </c:pt>
                <c:pt idx="53">
                  <c:v>10671.157833333333</c:v>
                </c:pt>
                <c:pt idx="54">
                  <c:v>10671.157833333333</c:v>
                </c:pt>
                <c:pt idx="55">
                  <c:v>10671.157833333333</c:v>
                </c:pt>
                <c:pt idx="56">
                  <c:v>10671.157833333333</c:v>
                </c:pt>
                <c:pt idx="57">
                  <c:v>10671.157833333333</c:v>
                </c:pt>
                <c:pt idx="58">
                  <c:v>10671.157833333333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1068640"/>
        <c:axId val="511069200"/>
      </c:lineChart>
      <c:catAx>
        <c:axId val="511068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10692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106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1068640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2.0868738840338796E-2</c:v>
                </c:pt>
                <c:pt idx="1">
                  <c:v>3.2291906060659459E-2</c:v>
                </c:pt>
                <c:pt idx="2">
                  <c:v>1.0652888363746671E-2</c:v>
                </c:pt>
                <c:pt idx="3">
                  <c:v>-8.0926157446510327E-3</c:v>
                </c:pt>
                <c:pt idx="4">
                  <c:v>2.6949346988028866E-2</c:v>
                </c:pt>
                <c:pt idx="5">
                  <c:v>1.7124123869005636E-4</c:v>
                </c:pt>
                <c:pt idx="6">
                  <c:v>1.7204081188074705E-2</c:v>
                </c:pt>
                <c:pt idx="7">
                  <c:v>1.1831760904537081E-2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11073120"/>
        <c:axId val="511073680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074800"/>
        <c:axId val="511074240"/>
      </c:scatterChart>
      <c:catAx>
        <c:axId val="51107312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073680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511073680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073120"/>
        <c:crosses val="autoZero"/>
        <c:crossBetween val="between"/>
        <c:majorUnit val="2.0000000000000004E-2"/>
      </c:valAx>
      <c:valAx>
        <c:axId val="511074240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511074800"/>
        <c:crosses val="max"/>
        <c:crossBetween val="midCat"/>
        <c:majorUnit val="1"/>
      </c:valAx>
      <c:valAx>
        <c:axId val="511074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107424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11.46</c:v>
                </c:pt>
                <c:pt idx="1">
                  <c:v>11.63</c:v>
                </c:pt>
                <c:pt idx="2">
                  <c:v>11.61</c:v>
                </c:pt>
                <c:pt idx="3">
                  <c:v>11.93</c:v>
                </c:pt>
                <c:pt idx="4">
                  <c:v>12.4</c:v>
                </c:pt>
                <c:pt idx="5">
                  <c:v>12.54</c:v>
                </c:pt>
                <c:pt idx="6">
                  <c:v>12.65</c:v>
                </c:pt>
                <c:pt idx="7">
                  <c:v>12.53</c:v>
                </c:pt>
                <c:pt idx="8">
                  <c:v>12.51</c:v>
                </c:pt>
                <c:pt idx="9">
                  <c:v>12.36</c:v>
                </c:pt>
                <c:pt idx="10">
                  <c:v>12.1</c:v>
                </c:pt>
                <c:pt idx="11">
                  <c:v>11.72</c:v>
                </c:pt>
                <c:pt idx="12">
                  <c:v>11.65</c:v>
                </c:pt>
                <c:pt idx="13">
                  <c:v>11.94</c:v>
                </c:pt>
                <c:pt idx="14">
                  <c:v>12.25</c:v>
                </c:pt>
                <c:pt idx="15">
                  <c:v>12.31</c:v>
                </c:pt>
                <c:pt idx="16">
                  <c:v>12.85</c:v>
                </c:pt>
                <c:pt idx="17">
                  <c:v>12.99</c:v>
                </c:pt>
                <c:pt idx="18">
                  <c:v>13.09</c:v>
                </c:pt>
                <c:pt idx="19">
                  <c:v>13.04</c:v>
                </c:pt>
                <c:pt idx="20">
                  <c:v>12.95</c:v>
                </c:pt>
                <c:pt idx="21">
                  <c:v>12.6</c:v>
                </c:pt>
                <c:pt idx="22">
                  <c:v>12.48</c:v>
                </c:pt>
                <c:pt idx="23">
                  <c:v>12.17</c:v>
                </c:pt>
                <c:pt idx="24">
                  <c:v>12.1</c:v>
                </c:pt>
                <c:pt idx="25">
                  <c:v>12.29</c:v>
                </c:pt>
                <c:pt idx="26">
                  <c:v>12.33</c:v>
                </c:pt>
                <c:pt idx="27">
                  <c:v>12.62</c:v>
                </c:pt>
                <c:pt idx="28">
                  <c:v>12.93</c:v>
                </c:pt>
                <c:pt idx="29">
                  <c:v>12.92</c:v>
                </c:pt>
                <c:pt idx="30">
                  <c:v>12.94</c:v>
                </c:pt>
                <c:pt idx="31">
                  <c:v>12.91</c:v>
                </c:pt>
                <c:pt idx="32">
                  <c:v>13.03</c:v>
                </c:pt>
                <c:pt idx="33">
                  <c:v>12.72</c:v>
                </c:pt>
                <c:pt idx="34">
                  <c:v>12.71</c:v>
                </c:pt>
                <c:pt idx="35">
                  <c:v>12.32</c:v>
                </c:pt>
                <c:pt idx="36">
                  <c:v>11.99</c:v>
                </c:pt>
                <c:pt idx="37">
                  <c:v>12.14</c:v>
                </c:pt>
                <c:pt idx="38">
                  <c:v>12.56</c:v>
                </c:pt>
                <c:pt idx="39">
                  <c:v>12.43</c:v>
                </c:pt>
                <c:pt idx="40">
                  <c:v>12.79</c:v>
                </c:pt>
                <c:pt idx="41">
                  <c:v>12.73</c:v>
                </c:pt>
                <c:pt idx="42">
                  <c:v>12.68</c:v>
                </c:pt>
                <c:pt idx="43">
                  <c:v>12.88</c:v>
                </c:pt>
                <c:pt idx="44">
                  <c:v>12.87</c:v>
                </c:pt>
                <c:pt idx="45">
                  <c:v>12.46</c:v>
                </c:pt>
                <c:pt idx="46">
                  <c:v>12.75</c:v>
                </c:pt>
                <c:pt idx="47">
                  <c:v>12.23</c:v>
                </c:pt>
                <c:pt idx="48">
                  <c:v>12.21</c:v>
                </c:pt>
                <c:pt idx="49">
                  <c:v>12.79</c:v>
                </c:pt>
                <c:pt idx="50">
                  <c:v>12.89</c:v>
                </c:pt>
                <c:pt idx="51">
                  <c:v>12.72</c:v>
                </c:pt>
                <c:pt idx="52">
                  <c:v>13.07</c:v>
                </c:pt>
                <c:pt idx="53">
                  <c:v>13.2</c:v>
                </c:pt>
                <c:pt idx="54">
                  <c:v>13.08</c:v>
                </c:pt>
                <c:pt idx="55">
                  <c:v>13.15</c:v>
                </c:pt>
                <c:pt idx="56">
                  <c:v>13.28</c:v>
                </c:pt>
                <c:pt idx="57">
                  <c:v>12.8</c:v>
                </c:pt>
                <c:pt idx="58">
                  <c:v>12.94</c:v>
                </c:pt>
                <c:pt idx="59">
                  <c:v>12.45</c:v>
                </c:pt>
                <c:pt idx="60">
                  <c:v>12.25</c:v>
                </c:pt>
                <c:pt idx="61">
                  <c:v>12.66</c:v>
                </c:pt>
                <c:pt idx="62">
                  <c:v>12.99</c:v>
                </c:pt>
                <c:pt idx="63">
                  <c:v>12.88</c:v>
                </c:pt>
                <c:pt idx="64">
                  <c:v>13.15</c:v>
                </c:pt>
                <c:pt idx="65">
                  <c:v>13.04</c:v>
                </c:pt>
                <c:pt idx="66">
                  <c:v>13.13</c:v>
                </c:pt>
                <c:pt idx="67">
                  <c:v>13.28</c:v>
                </c:pt>
                <c:pt idx="68">
                  <c:v>13.01</c:v>
                </c:pt>
                <c:pt idx="69">
                  <c:v>12.87</c:v>
                </c:pt>
                <c:pt idx="70">
                  <c:v>12.95</c:v>
                </c:pt>
                <c:pt idx="71">
                  <c:v>12.47</c:v>
                </c:pt>
                <c:pt idx="72">
                  <c:v>12.47</c:v>
                </c:pt>
                <c:pt idx="73">
                  <c:v>12.7</c:v>
                </c:pt>
                <c:pt idx="74">
                  <c:v>13.07681</c:v>
                </c:pt>
                <c:pt idx="75">
                  <c:v>13.1286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13.1286</c:v>
                </c:pt>
                <c:pt idx="76">
                  <c:v>13.494339999999999</c:v>
                </c:pt>
                <c:pt idx="77">
                  <c:v>13.44772</c:v>
                </c:pt>
                <c:pt idx="78">
                  <c:v>13.386369999999999</c:v>
                </c:pt>
                <c:pt idx="79">
                  <c:v>13.427289999999999</c:v>
                </c:pt>
                <c:pt idx="80">
                  <c:v>13.28119</c:v>
                </c:pt>
                <c:pt idx="81">
                  <c:v>13.063610000000001</c:v>
                </c:pt>
                <c:pt idx="82">
                  <c:v>13.222200000000001</c:v>
                </c:pt>
                <c:pt idx="83">
                  <c:v>12.64612</c:v>
                </c:pt>
                <c:pt idx="84">
                  <c:v>12.590170000000001</c:v>
                </c:pt>
                <c:pt idx="85">
                  <c:v>12.791359999999999</c:v>
                </c:pt>
                <c:pt idx="86">
                  <c:v>13.221819999999999</c:v>
                </c:pt>
                <c:pt idx="87">
                  <c:v>13.418900000000001</c:v>
                </c:pt>
                <c:pt idx="88">
                  <c:v>13.66671</c:v>
                </c:pt>
                <c:pt idx="89">
                  <c:v>13.579370000000001</c:v>
                </c:pt>
                <c:pt idx="90">
                  <c:v>13.51497</c:v>
                </c:pt>
                <c:pt idx="91">
                  <c:v>13.58667</c:v>
                </c:pt>
                <c:pt idx="92">
                  <c:v>13.44412</c:v>
                </c:pt>
                <c:pt idx="93">
                  <c:v>13.194290000000001</c:v>
                </c:pt>
                <c:pt idx="94">
                  <c:v>13.42187</c:v>
                </c:pt>
                <c:pt idx="95">
                  <c:v>12.84186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1078160"/>
        <c:axId val="511078720"/>
      </c:lineChart>
      <c:catAx>
        <c:axId val="51107816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078720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511078720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078160"/>
        <c:crosses val="autoZero"/>
        <c:crossBetween val="midCat"/>
        <c:majorUnit val="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146.86269438400001</c:v>
                </c:pt>
                <c:pt idx="1">
                  <c:v>152.64362484899999</c:v>
                </c:pt>
                <c:pt idx="2">
                  <c:v>151.76228673999998</c:v>
                </c:pt>
                <c:pt idx="3">
                  <c:v>138.706161366</c:v>
                </c:pt>
                <c:pt idx="4">
                  <c:v>128.63818035600002</c:v>
                </c:pt>
                <c:pt idx="5">
                  <c:v>135.502056767</c:v>
                </c:pt>
                <c:pt idx="6">
                  <c:v>127.551491912</c:v>
                </c:pt>
                <c:pt idx="7">
                  <c:v>128.96424530100001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722.97080717999995</c:v>
                </c:pt>
                <c:pt idx="1">
                  <c:v>693.67964013999995</c:v>
                </c:pt>
                <c:pt idx="2">
                  <c:v>668.46189529000003</c:v>
                </c:pt>
                <c:pt idx="3">
                  <c:v>713.45907336000005</c:v>
                </c:pt>
                <c:pt idx="4">
                  <c:v>805.03726931999995</c:v>
                </c:pt>
                <c:pt idx="5">
                  <c:v>783.06649959000003</c:v>
                </c:pt>
                <c:pt idx="6">
                  <c:v>774.02536586999997</c:v>
                </c:pt>
                <c:pt idx="7">
                  <c:v>764.41457814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694.54259715000001</c:v>
                </c:pt>
                <c:pt idx="1">
                  <c:v>764.96624125999995</c:v>
                </c:pt>
                <c:pt idx="2">
                  <c:v>808.65995581000004</c:v>
                </c:pt>
                <c:pt idx="3">
                  <c:v>933.42329915000005</c:v>
                </c:pt>
                <c:pt idx="4">
                  <c:v>1058.2938360999999</c:v>
                </c:pt>
                <c:pt idx="5">
                  <c:v>1153.5590709999999</c:v>
                </c:pt>
                <c:pt idx="6">
                  <c:v>1269.1933936</c:v>
                </c:pt>
                <c:pt idx="7">
                  <c:v>1439.6658798000001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2161.6889670999999</c:v>
                </c:pt>
                <c:pt idx="1">
                  <c:v>2184.0163889999999</c:v>
                </c:pt>
                <c:pt idx="2">
                  <c:v>2184.0489781000001</c:v>
                </c:pt>
                <c:pt idx="3">
                  <c:v>2201.3495846999999</c:v>
                </c:pt>
                <c:pt idx="4">
                  <c:v>2205.3414658000002</c:v>
                </c:pt>
                <c:pt idx="5">
                  <c:v>2211.1719425000001</c:v>
                </c:pt>
                <c:pt idx="6">
                  <c:v>2186.3850054999998</c:v>
                </c:pt>
                <c:pt idx="7">
                  <c:v>2144.4123361000002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3081.7412297999999</c:v>
                </c:pt>
                <c:pt idx="1">
                  <c:v>3086.5998552999999</c:v>
                </c:pt>
                <c:pt idx="2">
                  <c:v>3653.3756131999999</c:v>
                </c:pt>
                <c:pt idx="3">
                  <c:v>3765.8659097999998</c:v>
                </c:pt>
                <c:pt idx="4">
                  <c:v>3551.8210481000001</c:v>
                </c:pt>
                <c:pt idx="5">
                  <c:v>4021.9522996000001</c:v>
                </c:pt>
                <c:pt idx="6">
                  <c:v>4121.5023866000001</c:v>
                </c:pt>
                <c:pt idx="7">
                  <c:v>4233.9761803000001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4331.8211221000001</c:v>
                </c:pt>
                <c:pt idx="1">
                  <c:v>4333.4529960999998</c:v>
                </c:pt>
                <c:pt idx="2">
                  <c:v>3705.2005227999998</c:v>
                </c:pt>
                <c:pt idx="3">
                  <c:v>3385.6520455</c:v>
                </c:pt>
                <c:pt idx="4">
                  <c:v>3303.6582732000002</c:v>
                </c:pt>
                <c:pt idx="5">
                  <c:v>3140.8019481000001</c:v>
                </c:pt>
                <c:pt idx="6">
                  <c:v>2730.249523</c:v>
                </c:pt>
                <c:pt idx="7">
                  <c:v>2512.8894753999998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084880"/>
        <c:axId val="511085440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713328"/>
        <c:axId val="509713888"/>
      </c:scatterChart>
      <c:catAx>
        <c:axId val="511084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085440"/>
        <c:crosses val="autoZero"/>
        <c:auto val="0"/>
        <c:lblAlgn val="ctr"/>
        <c:lblOffset val="100"/>
        <c:tickLblSkip val="1"/>
        <c:noMultiLvlLbl val="0"/>
      </c:catAx>
      <c:valAx>
        <c:axId val="51108544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084880"/>
        <c:crosses val="autoZero"/>
        <c:crossBetween val="midCat"/>
        <c:majorUnit val="0.2"/>
      </c:valAx>
      <c:valAx>
        <c:axId val="5097133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09713888"/>
        <c:crosses val="autoZero"/>
        <c:crossBetween val="midCat"/>
      </c:valAx>
      <c:valAx>
        <c:axId val="50971388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9713328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1566054243219"/>
          <c:y val="0.14736439195100612"/>
          <c:w val="0.66406215824584436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146.86269438400001</c:v>
                </c:pt>
                <c:pt idx="1">
                  <c:v>152.64362484899999</c:v>
                </c:pt>
                <c:pt idx="2">
                  <c:v>151.76228673999998</c:v>
                </c:pt>
                <c:pt idx="3">
                  <c:v>138.706161366</c:v>
                </c:pt>
                <c:pt idx="4">
                  <c:v>128.63818035600002</c:v>
                </c:pt>
                <c:pt idx="5">
                  <c:v>135.502056767</c:v>
                </c:pt>
                <c:pt idx="6">
                  <c:v>127.551491912</c:v>
                </c:pt>
                <c:pt idx="7">
                  <c:v>128.96424530100001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722.97080717999995</c:v>
                </c:pt>
                <c:pt idx="1">
                  <c:v>693.67964013999995</c:v>
                </c:pt>
                <c:pt idx="2">
                  <c:v>668.46189529000003</c:v>
                </c:pt>
                <c:pt idx="3">
                  <c:v>713.45907336000005</c:v>
                </c:pt>
                <c:pt idx="4">
                  <c:v>805.03726931999995</c:v>
                </c:pt>
                <c:pt idx="5">
                  <c:v>783.06649959000003</c:v>
                </c:pt>
                <c:pt idx="6">
                  <c:v>774.02536586999997</c:v>
                </c:pt>
                <c:pt idx="7">
                  <c:v>764.41457814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694.54259715000001</c:v>
                </c:pt>
                <c:pt idx="1">
                  <c:v>764.96624125999995</c:v>
                </c:pt>
                <c:pt idx="2">
                  <c:v>808.65995581000004</c:v>
                </c:pt>
                <c:pt idx="3">
                  <c:v>933.42329915000005</c:v>
                </c:pt>
                <c:pt idx="4">
                  <c:v>1058.2938360999999</c:v>
                </c:pt>
                <c:pt idx="5">
                  <c:v>1153.5590709999999</c:v>
                </c:pt>
                <c:pt idx="6">
                  <c:v>1269.1933936</c:v>
                </c:pt>
                <c:pt idx="7">
                  <c:v>1439.6658798000001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2161.6889670999999</c:v>
                </c:pt>
                <c:pt idx="1">
                  <c:v>2184.0163889999999</c:v>
                </c:pt>
                <c:pt idx="2">
                  <c:v>2184.0489781000001</c:v>
                </c:pt>
                <c:pt idx="3">
                  <c:v>2201.3495846999999</c:v>
                </c:pt>
                <c:pt idx="4">
                  <c:v>2205.3414658000002</c:v>
                </c:pt>
                <c:pt idx="5">
                  <c:v>2211.1719425000001</c:v>
                </c:pt>
                <c:pt idx="6">
                  <c:v>2186.3850054999998</c:v>
                </c:pt>
                <c:pt idx="7">
                  <c:v>2144.4123361000002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E5178511-5402-4EDC-8994-9EC53C5A90B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3490EC20-F2D8-4B5E-A719-D903F20C4AE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8A18ABDE-DB94-442D-AA53-4BC0EDF216A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3A935118-0ECC-48CA-A28C-5A52DFBDFE3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E32F441B-175C-4A99-97BC-45A6F106A70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83E601A9-D213-41C5-9C06-99AB555959D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5880ED6F-027E-4B0F-A806-3ADF8B10C83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A1FBF1D4-CF13-4927-AEAA-09E4D80CA16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3081.7412297999999</c:v>
                </c:pt>
                <c:pt idx="1">
                  <c:v>3086.5998552999999</c:v>
                </c:pt>
                <c:pt idx="2">
                  <c:v>3653.3756131999999</c:v>
                </c:pt>
                <c:pt idx="3">
                  <c:v>3765.8659097999998</c:v>
                </c:pt>
                <c:pt idx="4">
                  <c:v>3551.8210481000001</c:v>
                </c:pt>
                <c:pt idx="5">
                  <c:v>4021.9522996000001</c:v>
                </c:pt>
                <c:pt idx="6">
                  <c:v>4121.5023866000001</c:v>
                </c:pt>
                <c:pt idx="7">
                  <c:v>4233.9761803000001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28%</c:v>
                  </c:pt>
                  <c:pt idx="1">
                    <c:v>28%</c:v>
                  </c:pt>
                  <c:pt idx="2">
                    <c:v>33%</c:v>
                  </c:pt>
                  <c:pt idx="3">
                    <c:v>34%</c:v>
                  </c:pt>
                  <c:pt idx="4">
                    <c:v>32%</c:v>
                  </c:pt>
                  <c:pt idx="5">
                    <c:v>35%</c:v>
                  </c:pt>
                  <c:pt idx="6">
                    <c:v>37%</c:v>
                  </c:pt>
                  <c:pt idx="7">
                    <c:v>38%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82500B59-9E03-4D93-B1E5-3635CDE610F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6EF9C558-E4C5-4604-A5F1-8C5B6EAF269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EF6DA3A3-EC59-41CA-A8F7-A6C936EE132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8A8C3B31-5DA0-4EB5-8251-F730D3BE156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BFD5EAB8-EA2E-4AC1-A216-BCF264B0487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1987CB2F-057B-4DBC-AEDE-95D10B5F2B2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48D437F8-2684-4264-88F0-E61D1DEAE72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C8D718E3-D3CF-4A76-9270-F2A7DCDD77C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4331.8211221000001</c:v>
                </c:pt>
                <c:pt idx="1">
                  <c:v>4333.4529960999998</c:v>
                </c:pt>
                <c:pt idx="2">
                  <c:v>3705.2005227999998</c:v>
                </c:pt>
                <c:pt idx="3">
                  <c:v>3385.6520455</c:v>
                </c:pt>
                <c:pt idx="4">
                  <c:v>3303.6582732000002</c:v>
                </c:pt>
                <c:pt idx="5">
                  <c:v>3140.8019481000001</c:v>
                </c:pt>
                <c:pt idx="6">
                  <c:v>2730.249523</c:v>
                </c:pt>
                <c:pt idx="7">
                  <c:v>2512.8894753999998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39%</c:v>
                  </c:pt>
                  <c:pt idx="1">
                    <c:v>39%</c:v>
                  </c:pt>
                  <c:pt idx="2">
                    <c:v>33%</c:v>
                  </c:pt>
                  <c:pt idx="3">
                    <c:v>30%</c:v>
                  </c:pt>
                  <c:pt idx="4">
                    <c:v>30%</c:v>
                  </c:pt>
                  <c:pt idx="5">
                    <c:v>27%</c:v>
                  </c:pt>
                  <c:pt idx="6">
                    <c:v>24%</c:v>
                  </c:pt>
                  <c:pt idx="7">
                    <c:v>22%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509720048"/>
        <c:axId val="509720608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721168"/>
        <c:axId val="509721728"/>
      </c:scatterChart>
      <c:catAx>
        <c:axId val="509720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9720608"/>
        <c:crosses val="autoZero"/>
        <c:auto val="0"/>
        <c:lblAlgn val="ctr"/>
        <c:lblOffset val="100"/>
        <c:noMultiLvlLbl val="0"/>
      </c:catAx>
      <c:valAx>
        <c:axId val="509720608"/>
        <c:scaling>
          <c:orientation val="minMax"/>
          <c:max val="125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9720048"/>
        <c:crosses val="autoZero"/>
        <c:crossBetween val="between"/>
        <c:majorUnit val="2500"/>
        <c:dispUnits>
          <c:builtInUnit val="thousands"/>
        </c:dispUnits>
      </c:valAx>
      <c:valAx>
        <c:axId val="5097211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09721728"/>
        <c:crosses val="autoZero"/>
        <c:crossBetween val="midCat"/>
      </c:valAx>
      <c:valAx>
        <c:axId val="50972172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9721168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4.2808694233941277E-4"/>
          <c:y val="7.740508316500370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5.5724746999999741E-2</c:v>
                </c:pt>
                <c:pt idx="1">
                  <c:v>7.1420898000000399E-2</c:v>
                </c:pt>
                <c:pt idx="2">
                  <c:v>-6.1062753000000303E-2</c:v>
                </c:pt>
                <c:pt idx="3">
                  <c:v>-3.0442630000000026E-2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-7.9587449999999893E-3</c:v>
                </c:pt>
                <c:pt idx="1">
                  <c:v>-3.2143599999999717E-3</c:v>
                </c:pt>
                <c:pt idx="2">
                  <c:v>-1.1115066000000007E-2</c:v>
                </c:pt>
                <c:pt idx="3">
                  <c:v>5.1802400000000581E-4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6.2943199999998534E-4</c:v>
                </c:pt>
                <c:pt idx="1">
                  <c:v>7.3859710000000189E-3</c:v>
                </c:pt>
                <c:pt idx="2">
                  <c:v>-2.6785560000000264E-3</c:v>
                </c:pt>
                <c:pt idx="3">
                  <c:v>-6.60596999999985E-4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4.7531301700000084E-2</c:v>
                </c:pt>
                <c:pt idx="1">
                  <c:v>4.1880821899999976E-2</c:v>
                </c:pt>
                <c:pt idx="2">
                  <c:v>7.6529899999999706E-3</c:v>
                </c:pt>
                <c:pt idx="3">
                  <c:v>4.0913506799999944E-2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0.29452756400000002</c:v>
                </c:pt>
                <c:pt idx="1">
                  <c:v>-7.931784800000008E-2</c:v>
                </c:pt>
                <c:pt idx="2">
                  <c:v>-3.2745495999999985E-2</c:v>
                </c:pt>
                <c:pt idx="3">
                  <c:v>-2.2694518000000219E-2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0.25188304480000001</c:v>
                </c:pt>
                <c:pt idx="1">
                  <c:v>0.19001293199999969</c:v>
                </c:pt>
                <c:pt idx="2">
                  <c:v>0.32617976670000015</c:v>
                </c:pt>
                <c:pt idx="3">
                  <c:v>0.4312078709999998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0.20687991799999994</c:v>
                </c:pt>
                <c:pt idx="1">
                  <c:v>0.17446459300000006</c:v>
                </c:pt>
                <c:pt idx="2">
                  <c:v>0.13143257799999997</c:v>
                </c:pt>
                <c:pt idx="3">
                  <c:v>0.21854514100000011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11511344"/>
        <c:axId val="511511904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69922772846E-2"/>
                  <c:y val="-4.88769951555428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2918423039346E-2"/>
                  <c:y val="-6.417335689167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109147037608097E-2"/>
                  <c:y val="-8.30678333356766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902436194700536E-2"/>
                  <c:y val="-4.47433500022652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0.84921726249999974</c:v>
                </c:pt>
                <c:pt idx="1">
                  <c:v>0.40263300790000012</c:v>
                </c:pt>
                <c:pt idx="2">
                  <c:v>0.3576634636999998</c:v>
                </c:pt>
                <c:pt idx="3">
                  <c:v>0.63738679779999963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11344"/>
        <c:axId val="511511904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0638364055493254E-3"/>
                  <c:y val="2.778228219080066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512464"/>
        <c:axId val="511513024"/>
      </c:scatterChart>
      <c:catAx>
        <c:axId val="51151134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11904"/>
        <c:crosses val="autoZero"/>
        <c:auto val="1"/>
        <c:lblAlgn val="ctr"/>
        <c:lblOffset val="100"/>
        <c:noMultiLvlLbl val="0"/>
      </c:catAx>
      <c:valAx>
        <c:axId val="511511904"/>
        <c:scaling>
          <c:orientation val="minMax"/>
          <c:max val="1.2"/>
          <c:min val="-0.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11344"/>
        <c:crosses val="autoZero"/>
        <c:crossBetween val="between"/>
        <c:majorUnit val="0.2"/>
      </c:valAx>
      <c:valAx>
        <c:axId val="5115124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11513024"/>
        <c:crosses val="autoZero"/>
        <c:crossBetween val="midCat"/>
      </c:valAx>
      <c:valAx>
        <c:axId val="511513024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51151246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0.50321864699999996</c:v>
                </c:pt>
                <c:pt idx="1">
                  <c:v>0.49525990199999997</c:v>
                </c:pt>
                <c:pt idx="2">
                  <c:v>0.492045542</c:v>
                </c:pt>
                <c:pt idx="3">
                  <c:v>0.480930476</c:v>
                </c:pt>
                <c:pt idx="4">
                  <c:v>0.4814485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2.2297628380000001</c:v>
                </c:pt>
                <c:pt idx="1">
                  <c:v>2.2854875849999998</c:v>
                </c:pt>
                <c:pt idx="2">
                  <c:v>2.3569084830000002</c:v>
                </c:pt>
                <c:pt idx="3">
                  <c:v>2.2958457299999999</c:v>
                </c:pt>
                <c:pt idx="4">
                  <c:v>2.2654030999999999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0.20960385000000001</c:v>
                </c:pt>
                <c:pt idx="1">
                  <c:v>0.21023328199999999</c:v>
                </c:pt>
                <c:pt idx="2">
                  <c:v>0.21761925300000001</c:v>
                </c:pt>
                <c:pt idx="3">
                  <c:v>0.21494069699999999</c:v>
                </c:pt>
                <c:pt idx="4">
                  <c:v>0.2142801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1.4707870796</c:v>
                </c:pt>
                <c:pt idx="1">
                  <c:v>1.5183183813000001</c:v>
                </c:pt>
                <c:pt idx="2">
                  <c:v>1.5601992032000001</c:v>
                </c:pt>
                <c:pt idx="3">
                  <c:v>1.5678521932</c:v>
                </c:pt>
                <c:pt idx="4">
                  <c:v>1.6087657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2.4724417980000002</c:v>
                </c:pt>
                <c:pt idx="1">
                  <c:v>2.7669693620000002</c:v>
                </c:pt>
                <c:pt idx="2">
                  <c:v>2.6876515140000001</c:v>
                </c:pt>
                <c:pt idx="3">
                  <c:v>2.6549060180000001</c:v>
                </c:pt>
                <c:pt idx="4">
                  <c:v>2.6322114999999999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2.0937279855000002</c:v>
                </c:pt>
                <c:pt idx="1">
                  <c:v>2.3456110303000002</c:v>
                </c:pt>
                <c:pt idx="2">
                  <c:v>2.5356239622999999</c:v>
                </c:pt>
                <c:pt idx="3">
                  <c:v>2.861803729</c:v>
                </c:pt>
                <c:pt idx="4">
                  <c:v>3.2930115999999998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0.57000817000000004</c:v>
                </c:pt>
                <c:pt idx="1">
                  <c:v>0.77688808799999998</c:v>
                </c:pt>
                <c:pt idx="2">
                  <c:v>0.95135268100000003</c:v>
                </c:pt>
                <c:pt idx="3">
                  <c:v>1.082785259</c:v>
                </c:pt>
                <c:pt idx="4">
                  <c:v>1.3013304000000001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11519744"/>
        <c:axId val="511520304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520864"/>
        <c:axId val="511521424"/>
      </c:scatterChart>
      <c:catAx>
        <c:axId val="511519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20304"/>
        <c:crosses val="autoZero"/>
        <c:auto val="1"/>
        <c:lblAlgn val="ctr"/>
        <c:lblOffset val="100"/>
        <c:noMultiLvlLbl val="0"/>
      </c:catAx>
      <c:valAx>
        <c:axId val="511520304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19744"/>
        <c:crosses val="autoZero"/>
        <c:crossBetween val="between"/>
      </c:valAx>
      <c:valAx>
        <c:axId val="5115208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11521424"/>
        <c:crosses val="autoZero"/>
        <c:crossBetween val="midCat"/>
      </c:valAx>
      <c:valAx>
        <c:axId val="51152142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152086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-38.18602739999983</c:v>
                </c:pt>
                <c:pt idx="1">
                  <c:v>-57.428431900000078</c:v>
                </c:pt>
                <c:pt idx="2">
                  <c:v>-149.17948909999996</c:v>
                </c:pt>
                <c:pt idx="3">
                  <c:v>-77.451379399999951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16.972931400000107</c:v>
                </c:pt>
                <c:pt idx="1">
                  <c:v>39.204099300000053</c:v>
                </c:pt>
                <c:pt idx="2">
                  <c:v>-0.31961110000020199</c:v>
                </c:pt>
                <c:pt idx="3">
                  <c:v>16.371743300000162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-20.046540399999913</c:v>
                </c:pt>
                <c:pt idx="1">
                  <c:v>156.04375789999995</c:v>
                </c:pt>
                <c:pt idx="2">
                  <c:v>37.162514699999974</c:v>
                </c:pt>
                <c:pt idx="3">
                  <c:v>21.446535100000119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11527584"/>
        <c:axId val="511528144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accent4"/>
                </a:solidFill>
              </a:ln>
            </c:spPr>
          </c:marker>
          <c:dLbls>
            <c:dLbl>
              <c:idx val="0"/>
              <c:layout>
                <c:manualLayout>
                  <c:x val="-7.7430737824438614E-2"/>
                  <c:y val="-4.46428571428572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4109069699620916E-2"/>
                  <c:y val="-4.69344456942882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8981481481481486E-2"/>
                  <c:y val="-5.85317460317460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722222222222227E-2"/>
                  <c:y val="-3.47222222222222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accent4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-41.813117900000179</c:v>
                </c:pt>
                <c:pt idx="1">
                  <c:v>137.81942509999953</c:v>
                </c:pt>
                <c:pt idx="2">
                  <c:v>-112.3363918999994</c:v>
                </c:pt>
                <c:pt idx="3">
                  <c:v>-39.633360300000277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27584"/>
        <c:axId val="511528144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640091863517051"/>
                  <c:y val="2.77818397700287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528704"/>
        <c:axId val="511529264"/>
      </c:scatterChart>
      <c:catAx>
        <c:axId val="51152758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28144"/>
        <c:crosses val="autoZero"/>
        <c:auto val="1"/>
        <c:lblAlgn val="ctr"/>
        <c:lblOffset val="100"/>
        <c:noMultiLvlLbl val="0"/>
      </c:catAx>
      <c:valAx>
        <c:axId val="511528144"/>
        <c:scaling>
          <c:orientation val="minMax"/>
          <c:max val="200"/>
          <c:min val="-2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27584"/>
        <c:crosses val="autoZero"/>
        <c:crossBetween val="between"/>
        <c:majorUnit val="50"/>
      </c:valAx>
      <c:valAx>
        <c:axId val="511528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11529264"/>
        <c:crosses val="autoZero"/>
        <c:crossBetween val="midCat"/>
      </c:valAx>
      <c:valAx>
        <c:axId val="511529264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511528704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2312.6078370999999</c:v>
                </c:pt>
                <c:pt idx="1">
                  <c:v>2329.5807685</c:v>
                </c:pt>
                <c:pt idx="2">
                  <c:v>2368.7848678</c:v>
                </c:pt>
                <c:pt idx="3">
                  <c:v>2368.4652566999998</c:v>
                </c:pt>
                <c:pt idx="4">
                  <c:v>2384.837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5172.4004450000002</c:v>
                </c:pt>
                <c:pt idx="1">
                  <c:v>5130.5873271</c:v>
                </c:pt>
                <c:pt idx="2">
                  <c:v>5268.4067521999996</c:v>
                </c:pt>
                <c:pt idx="3">
                  <c:v>5156.0703603000002</c:v>
                </c:pt>
                <c:pt idx="4">
                  <c:v>5116.4369999999999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1493.9813326999999</c:v>
                </c:pt>
                <c:pt idx="1">
                  <c:v>1473.9347923</c:v>
                </c:pt>
                <c:pt idx="2">
                  <c:v>1629.9785502</c:v>
                </c:pt>
                <c:pt idx="3">
                  <c:v>1667.1410648999999</c:v>
                </c:pt>
                <c:pt idx="4">
                  <c:v>1688.5876000000001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1354.1614477999999</c:v>
                </c:pt>
                <c:pt idx="1">
                  <c:v>1315.9754204000001</c:v>
                </c:pt>
                <c:pt idx="2">
                  <c:v>1258.5469885</c:v>
                </c:pt>
                <c:pt idx="3">
                  <c:v>1109.3674994</c:v>
                </c:pt>
                <c:pt idx="4">
                  <c:v>1031.9161200000001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34304"/>
        <c:axId val="511534864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535424"/>
        <c:axId val="511535984"/>
      </c:scatterChart>
      <c:catAx>
        <c:axId val="511534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34864"/>
        <c:crosses val="autoZero"/>
        <c:auto val="1"/>
        <c:lblAlgn val="ctr"/>
        <c:lblOffset val="100"/>
        <c:noMultiLvlLbl val="0"/>
      </c:catAx>
      <c:valAx>
        <c:axId val="511534864"/>
        <c:scaling>
          <c:orientation val="minMax"/>
          <c:max val="8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34304"/>
        <c:crosses val="autoZero"/>
        <c:crossBetween val="midCat"/>
      </c:valAx>
      <c:valAx>
        <c:axId val="5115354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11535984"/>
        <c:crosses val="autoZero"/>
        <c:crossBetween val="midCat"/>
      </c:valAx>
      <c:valAx>
        <c:axId val="51153598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153542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6.7085824289999998E-2</c:v>
                </c:pt>
                <c:pt idx="1">
                  <c:v>6.5769924332999996E-2</c:v>
                </c:pt>
                <c:pt idx="2">
                  <c:v>6.0721109483000003E-2</c:v>
                </c:pt>
                <c:pt idx="3">
                  <c:v>6.5889692127999999E-2</c:v>
                </c:pt>
                <c:pt idx="4">
                  <c:v>7.1331804967999998E-2</c:v>
                </c:pt>
                <c:pt idx="5">
                  <c:v>8.0227309122000004E-2</c:v>
                </c:pt>
                <c:pt idx="6">
                  <c:v>8.3876457488000003E-2</c:v>
                </c:pt>
                <c:pt idx="7">
                  <c:v>8.5366501720999993E-2</c:v>
                </c:pt>
                <c:pt idx="8">
                  <c:v>9.5771286846999995E-2</c:v>
                </c:pt>
                <c:pt idx="9">
                  <c:v>7.3799616205999993E-2</c:v>
                </c:pt>
                <c:pt idx="10">
                  <c:v>8.0951678321000003E-2</c:v>
                </c:pt>
                <c:pt idx="11">
                  <c:v>8.9525252311999995E-2</c:v>
                </c:pt>
                <c:pt idx="12">
                  <c:v>8.3654199703000004E-2</c:v>
                </c:pt>
                <c:pt idx="13">
                  <c:v>8.1976495134999994E-2</c:v>
                </c:pt>
                <c:pt idx="14">
                  <c:v>7.9607922351000004E-2</c:v>
                </c:pt>
                <c:pt idx="15">
                  <c:v>6.1915938338E-2</c:v>
                </c:pt>
                <c:pt idx="16">
                  <c:v>5.5532564654E-2</c:v>
                </c:pt>
                <c:pt idx="17">
                  <c:v>5.8957603268000001E-2</c:v>
                </c:pt>
                <c:pt idx="18">
                  <c:v>6.3030847858999997E-2</c:v>
                </c:pt>
                <c:pt idx="19">
                  <c:v>6.0103341402999999E-2</c:v>
                </c:pt>
                <c:pt idx="20">
                  <c:v>5.8817011801999997E-2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39904"/>
        <c:axId val="511540464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539904"/>
        <c:axId val="511540464"/>
      </c:scatterChart>
      <c:catAx>
        <c:axId val="51153990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40464"/>
        <c:crosses val="autoZero"/>
        <c:auto val="1"/>
        <c:lblAlgn val="ctr"/>
        <c:lblOffset val="100"/>
        <c:tickLblSkip val="2"/>
        <c:noMultiLvlLbl val="0"/>
      </c:catAx>
      <c:valAx>
        <c:axId val="511540464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511539904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1242.799909011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1436.8635345329999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1247.6993822959998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1249.9605324580002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3739728"/>
        <c:axId val="513740288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1290.5375184669999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13741408"/>
        <c:axId val="513740848"/>
      </c:barChart>
      <c:catAx>
        <c:axId val="5137397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740288"/>
        <c:crosses val="autoZero"/>
        <c:auto val="1"/>
        <c:lblAlgn val="ctr"/>
        <c:lblOffset val="100"/>
        <c:noMultiLvlLbl val="0"/>
      </c:catAx>
      <c:valAx>
        <c:axId val="513740288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739728"/>
        <c:crosses val="autoZero"/>
        <c:crossBetween val="between"/>
        <c:majorUnit val="200"/>
      </c:valAx>
      <c:valAx>
        <c:axId val="513740848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513741408"/>
        <c:crosses val="max"/>
        <c:crossBetween val="between"/>
      </c:valAx>
      <c:catAx>
        <c:axId val="513741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374084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55.953113090999999</c:v>
                </c:pt>
                <c:pt idx="1">
                  <c:v>105.75397253</c:v>
                </c:pt>
                <c:pt idx="2">
                  <c:v>241.40321084000001</c:v>
                </c:pt>
                <c:pt idx="3">
                  <c:v>363.10332433999997</c:v>
                </c:pt>
                <c:pt idx="4">
                  <c:v>292.22535173</c:v>
                </c:pt>
                <c:pt idx="5">
                  <c:v>184.36093647999999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32.863816253000003</c:v>
                </c:pt>
                <c:pt idx="1">
                  <c:v>174.78546434</c:v>
                </c:pt>
                <c:pt idx="2">
                  <c:v>270.38520210000001</c:v>
                </c:pt>
                <c:pt idx="3">
                  <c:v>376.18307950000002</c:v>
                </c:pt>
                <c:pt idx="4">
                  <c:v>351.05684759000002</c:v>
                </c:pt>
                <c:pt idx="5">
                  <c:v>231.58912475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48.987351466</c:v>
                </c:pt>
                <c:pt idx="1">
                  <c:v>117.78629503000001</c:v>
                </c:pt>
                <c:pt idx="2">
                  <c:v>236.75547115000001</c:v>
                </c:pt>
                <c:pt idx="3">
                  <c:v>347.78793102999998</c:v>
                </c:pt>
                <c:pt idx="4">
                  <c:v>321.81194216</c:v>
                </c:pt>
                <c:pt idx="5">
                  <c:v>174.57039146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39.693567827999999</c:v>
                </c:pt>
                <c:pt idx="1">
                  <c:v>121.0541966</c:v>
                </c:pt>
                <c:pt idx="2">
                  <c:v>240.66633641999999</c:v>
                </c:pt>
                <c:pt idx="3">
                  <c:v>351.31813319999998</c:v>
                </c:pt>
                <c:pt idx="4">
                  <c:v>322.22357017000002</c:v>
                </c:pt>
                <c:pt idx="5">
                  <c:v>175.00472823999999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3746448"/>
        <c:axId val="513747008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42.617818466999999</c:v>
                </c:pt>
                <c:pt idx="1">
                  <c:v>122.57210000000001</c:v>
                </c:pt>
                <c:pt idx="2">
                  <c:v>252.23009999999999</c:v>
                </c:pt>
                <c:pt idx="3">
                  <c:v>356.5394</c:v>
                </c:pt>
                <c:pt idx="4">
                  <c:v>323.41809999999998</c:v>
                </c:pt>
                <c:pt idx="5">
                  <c:v>193.16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13748128"/>
        <c:axId val="513747568"/>
      </c:barChart>
      <c:catAx>
        <c:axId val="5137464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513747008"/>
        <c:crosses val="autoZero"/>
        <c:auto val="1"/>
        <c:lblAlgn val="ctr"/>
        <c:lblOffset val="100"/>
        <c:noMultiLvlLbl val="0"/>
      </c:catAx>
      <c:valAx>
        <c:axId val="513747008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513746448"/>
        <c:crosses val="autoZero"/>
        <c:crossBetween val="between"/>
        <c:majorUnit val="50"/>
      </c:valAx>
      <c:valAx>
        <c:axId val="513747568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513748128"/>
        <c:crosses val="max"/>
        <c:crossBetween val="between"/>
      </c:valAx>
      <c:catAx>
        <c:axId val="513748128"/>
        <c:scaling>
          <c:orientation val="minMax"/>
        </c:scaling>
        <c:delete val="1"/>
        <c:axPos val="b"/>
        <c:majorTickMark val="out"/>
        <c:minorTickMark val="none"/>
        <c:tickLblPos val="nextTo"/>
        <c:crossAx val="513747568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3254.4112989599998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3609.6499295399999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3781.23174195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3608.7351781699999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645824"/>
        <c:axId val="50964638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3684.4952046799999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09647504"/>
        <c:axId val="509646944"/>
      </c:barChart>
      <c:catAx>
        <c:axId val="5096458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9646384"/>
        <c:crosses val="autoZero"/>
        <c:auto val="1"/>
        <c:lblAlgn val="ctr"/>
        <c:lblOffset val="100"/>
        <c:noMultiLvlLbl val="0"/>
      </c:catAx>
      <c:valAx>
        <c:axId val="509646384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9645824"/>
        <c:crosses val="autoZero"/>
        <c:crossBetween val="between"/>
        <c:majorUnit val="1000"/>
      </c:valAx>
      <c:valAx>
        <c:axId val="509646944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509647504"/>
        <c:crosses val="max"/>
        <c:crossBetween val="between"/>
      </c:valAx>
      <c:catAx>
        <c:axId val="5096475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964694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197.54607181</c:v>
                </c:pt>
                <c:pt idx="1">
                  <c:v>418.06465137999999</c:v>
                </c:pt>
                <c:pt idx="2">
                  <c:v>782.91352504999998</c:v>
                </c:pt>
                <c:pt idx="3">
                  <c:v>766.29638852999994</c:v>
                </c:pt>
                <c:pt idx="4">
                  <c:v>547.07809648</c:v>
                </c:pt>
                <c:pt idx="5">
                  <c:v>542.51256570999999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192.87689646000001</c:v>
                </c:pt>
                <c:pt idx="1">
                  <c:v>489.98299234000001</c:v>
                </c:pt>
                <c:pt idx="2">
                  <c:v>797.70663006999996</c:v>
                </c:pt>
                <c:pt idx="3">
                  <c:v>896.06991516000005</c:v>
                </c:pt>
                <c:pt idx="4">
                  <c:v>624.47502446999999</c:v>
                </c:pt>
                <c:pt idx="5">
                  <c:v>608.53847103999999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253.28170915999999</c:v>
                </c:pt>
                <c:pt idx="1">
                  <c:v>593.04481481000005</c:v>
                </c:pt>
                <c:pt idx="2">
                  <c:v>730.74626436999995</c:v>
                </c:pt>
                <c:pt idx="3">
                  <c:v>859.06638292000002</c:v>
                </c:pt>
                <c:pt idx="4">
                  <c:v>719.53830224000001</c:v>
                </c:pt>
                <c:pt idx="5">
                  <c:v>625.55426845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246.88524272999999</c:v>
                </c:pt>
                <c:pt idx="1">
                  <c:v>492.10675137999999</c:v>
                </c:pt>
                <c:pt idx="2">
                  <c:v>774.21837800000003</c:v>
                </c:pt>
                <c:pt idx="3">
                  <c:v>849.96125921999999</c:v>
                </c:pt>
                <c:pt idx="4">
                  <c:v>686.45459530999995</c:v>
                </c:pt>
                <c:pt idx="5">
                  <c:v>559.10895153000001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652544"/>
        <c:axId val="50965310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246.72823450999999</c:v>
                </c:pt>
                <c:pt idx="1">
                  <c:v>506.00175913999999</c:v>
                </c:pt>
                <c:pt idx="2">
                  <c:v>771.74344923000001</c:v>
                </c:pt>
                <c:pt idx="3">
                  <c:v>880.45325579999997</c:v>
                </c:pt>
                <c:pt idx="4">
                  <c:v>717.57499055000005</c:v>
                </c:pt>
                <c:pt idx="5">
                  <c:v>561.99351545000002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09654224"/>
        <c:axId val="509653664"/>
      </c:barChart>
      <c:catAx>
        <c:axId val="5096525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9653104"/>
        <c:crosses val="autoZero"/>
        <c:auto val="1"/>
        <c:lblAlgn val="ctr"/>
        <c:lblOffset val="100"/>
        <c:noMultiLvlLbl val="0"/>
      </c:catAx>
      <c:valAx>
        <c:axId val="509653104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9652544"/>
        <c:crosses val="autoZero"/>
        <c:crossBetween val="between"/>
        <c:majorUnit val="250"/>
      </c:valAx>
      <c:valAx>
        <c:axId val="509653664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509654224"/>
        <c:crosses val="max"/>
        <c:crossBetween val="between"/>
      </c:valAx>
      <c:catAx>
        <c:axId val="509654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965366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0.92251</cdr:y>
    </cdr:from>
    <cdr:ext cx="4235983" cy="211380"/>
    <cdr:sp macro="" textlink="'1'!$B$12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26" y="2969984"/>
          <a:ext cx="4235983" cy="211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Short-Term Energy Outlook, May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3.10937E-6</cdr:x>
      <cdr:y>0.82084</cdr:y>
    </cdr:from>
    <cdr:ext cx="5467333" cy="357722"/>
    <cdr:sp macro="" textlink="'1'!$B$12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7" y="2642653"/>
          <a:ext cx="5467333" cy="3577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May 2,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0.26655</cdr:x>
      <cdr:y>0.25444</cdr:y>
    </cdr:from>
    <cdr:to>
      <cdr:x>0.6115</cdr:x>
      <cdr:y>0.39053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57326" y="819151"/>
          <a:ext cx="18859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0.78746</cdr:x>
      <cdr:y>0.14497</cdr:y>
    </cdr:from>
    <cdr:to>
      <cdr:x>1</cdr:x>
      <cdr:y>0.76627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05319" y="466733"/>
          <a:ext cx="1162031" cy="2000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0.92335</cdr:x>
      <cdr:y>0.89349</cdr:y>
    </cdr:from>
    <cdr:to>
      <cdr:x>0.99308</cdr:x>
      <cdr:y>0.9838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86400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3314699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6957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0.1422</cdr:x>
      <cdr:y>0.56548</cdr:y>
    </cdr:from>
    <cdr:to>
      <cdr:x>0.65943</cdr:x>
      <cdr:y>0.84226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9745" y="1809751"/>
          <a:ext cx="1417635" cy="8858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0.68229</cdr:x>
      <cdr:y>0.17857</cdr:y>
    </cdr:from>
    <cdr:to>
      <cdr:x>1</cdr:x>
      <cdr:y>0.25745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662" y="571500"/>
          <a:ext cx="871537" cy="2524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180975</xdr:rowOff>
    </xdr:to>
    <xdr:grpSp>
      <xdr:nvGrpSpPr>
        <xdr:cNvPr id="7" name="Group 1"/>
        <xdr:cNvGrpSpPr/>
      </xdr:nvGrpSpPr>
      <xdr:grpSpPr>
        <a:xfrm>
          <a:off x="561975" y="790575"/>
          <a:ext cx="5486400" cy="3209925"/>
          <a:chOff x="561975" y="790575"/>
          <a:chExt cx="5486400" cy="3209925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7"/>
            <a:ext cx="3543291" cy="2952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0.18056</cdr:x>
      <cdr:y>0.5119</cdr:y>
    </cdr:from>
    <cdr:to>
      <cdr:x>0.75</cdr:x>
      <cdr:y>0.82143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5303" y="1638291"/>
          <a:ext cx="1562097" cy="9906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0.9293</cdr:y>
    </cdr:from>
    <cdr:ext cx="3848924" cy="227616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1834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Short-Term Energy Outlook, May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0.80655</cdr:y>
    </cdr:from>
    <cdr:ext cx="5463064" cy="460862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581275"/>
          <a:ext cx="5463064" cy="46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May 2,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0.1568</cdr:y>
    </cdr:from>
    <cdr:to>
      <cdr:x>1</cdr:x>
      <cdr:y>0.76627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504825"/>
          <a:ext cx="1162031" cy="1962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0.06447</cdr:x>
      <cdr:y>0.15384</cdr:y>
    </cdr:from>
    <cdr:to>
      <cdr:x>0.32927</cdr:x>
      <cdr:y>0.23965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2453" y="495274"/>
          <a:ext cx="1447755" cy="276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0.91071</cdr:y>
    </cdr:from>
    <cdr:to>
      <cdr:x>0.79167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09550" y="2914650"/>
          <a:ext cx="413385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Sources: Short-Term Energy Outlook, May 2019,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38250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0.24311</cdr:x>
      <cdr:y>0.31258</cdr:y>
    </cdr:from>
    <cdr:to>
      <cdr:x>0.51747</cdr:x>
      <cdr:y>0.62515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3500" y="704850"/>
          <a:ext cx="150495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0.02434</cdr:x>
      <cdr:y>0.69444</cdr:y>
    </cdr:from>
    <cdr:to>
      <cdr:x>0.05912</cdr:x>
      <cdr:y>0.86372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1524000"/>
          <a:ext cx="190500" cy="3714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0.76289</cdr:y>
    </cdr:from>
    <cdr:ext cx="3653980" cy="198337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4853"/>
          <a:ext cx="3653980" cy="198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May 2019</a:t>
          </a:fld>
          <a:endParaRPr lang="en-US" sz="900"/>
        </a:p>
      </cdr:txBody>
    </cdr:sp>
  </cdr:absSizeAnchor>
  <cdr:relSizeAnchor xmlns:cdr="http://schemas.openxmlformats.org/drawingml/2006/chartDrawing">
    <cdr:from>
      <cdr:x>0.07292</cdr:x>
      <cdr:y>0.03682</cdr:y>
    </cdr:from>
    <cdr:to>
      <cdr:x>0.48678</cdr:x>
      <cdr:y>0.69901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00068" y="34955"/>
          <a:ext cx="2270602" cy="6286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0.92306</cdr:y>
    </cdr:from>
    <cdr:to>
      <cdr:x>0.6689</cdr:x>
      <cdr:y>1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577" y="3146885"/>
          <a:ext cx="3629022" cy="262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May 2019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86400" cy="3200400"/>
          <a:chOff x="666749" y="666750"/>
          <a:chExt cx="54864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78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1" y="3630434"/>
            <a:ext cx="2743184" cy="2318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0.11265</cdr:x>
      <cdr:y>0.14289</cdr:y>
    </cdr:from>
    <cdr:to>
      <cdr:x>0.67764</cdr:x>
      <cdr:y>0.3989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9571" y="457199"/>
          <a:ext cx="1552575" cy="819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0.63889</cdr:x>
      <cdr:y>0.13613</cdr:y>
    </cdr:from>
    <cdr:to>
      <cdr:x>0.86111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52612" y="438144"/>
          <a:ext cx="609594" cy="219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0.0487</cdr:x>
      <cdr:y>0.73512</cdr:y>
    </cdr:from>
    <cdr:to>
      <cdr:x>0.11478</cdr:x>
      <cdr:y>0.86012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2352675"/>
          <a:ext cx="180975" cy="4000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0.91667</cdr:y>
    </cdr:from>
    <cdr:to>
      <cdr:x>0.68114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17475" y="2933699"/>
          <a:ext cx="3619507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May 2019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950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0.61198</cdr:x>
      <cdr:y>0.12202</cdr:y>
    </cdr:from>
    <cdr:to>
      <cdr:x>0.83854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78781" y="390526"/>
          <a:ext cx="621501" cy="276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0.15017</cdr:x>
      <cdr:y>0.13393</cdr:y>
    </cdr:from>
    <cdr:to>
      <cdr:x>0.45225</cdr:x>
      <cdr:y>0.49703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1952" y="428617"/>
          <a:ext cx="828666" cy="11620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0.02083</cdr:x>
      <cdr:y>0.76786</cdr:y>
    </cdr:from>
    <cdr:to>
      <cdr:x>0.09028</cdr:x>
      <cdr:y>0.89881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7150" y="2457448"/>
          <a:ext cx="190500" cy="41910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38174" y="344805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0.92004</cdr:y>
    </cdr:from>
    <cdr:ext cx="3940866" cy="247735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8305"/>
          <a:ext cx="3940866" cy="24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May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2009-2018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0.43903</cdr:x>
      <cdr:y>0.28152</cdr:y>
    </cdr:from>
    <cdr:to>
      <cdr:x>0.63937</cdr:x>
      <cdr:y>0.41349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400331" y="914400"/>
          <a:ext cx="1095329" cy="4286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2009-2018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0.36364</cdr:y>
    </cdr:from>
    <cdr:to>
      <cdr:x>0.52265</cdr:x>
      <cdr:y>0.48548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57478" y="1181100"/>
          <a:ext cx="22" cy="395761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31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3A1B882-98BE-4D35-933B-9401C1D5E876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May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49" y="2085975"/>
          <a:ext cx="292417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0.00523</cdr:x>
      <cdr:y>0.67456</cdr:y>
    </cdr:from>
    <cdr:to>
      <cdr:x>0.05052</cdr:x>
      <cdr:y>0.82544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28575" y="2171700"/>
          <a:ext cx="247650" cy="4857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42705</xdr:rowOff>
    </xdr:to>
    <xdr:grpSp>
      <xdr:nvGrpSpPr>
        <xdr:cNvPr id="8" name="Group 1"/>
        <xdr:cNvGrpSpPr/>
      </xdr:nvGrpSpPr>
      <xdr:grpSpPr>
        <a:xfrm>
          <a:off x="628207" y="657226"/>
          <a:ext cx="5429693" cy="3205004"/>
          <a:chOff x="628650" y="657226"/>
          <a:chExt cx="5472113" cy="320500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67494" y="3629025"/>
            <a:ext cx="3436591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734" y="0"/>
          <a:ext cx="2614201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0.14915</cdr:x>
      <cdr:y>0.13392</cdr:y>
    </cdr:from>
    <cdr:to>
      <cdr:x>0.61507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5970" y="428613"/>
          <a:ext cx="1268203" cy="9906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excluding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0.64874</cdr:x>
      <cdr:y>0.12451</cdr:y>
    </cdr:from>
    <cdr:to>
      <cdr:x>0.88749</cdr:x>
      <cdr:y>0.21932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79627" y="398485"/>
          <a:ext cx="654939" cy="303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38100</xdr:rowOff>
    </xdr:from>
    <xdr:to>
      <xdr:col>9</xdr:col>
      <xdr:colOff>257175</xdr:colOff>
      <xdr:row>20</xdr:row>
      <xdr:rowOff>507</xdr:rowOff>
    </xdr:to>
    <xdr:grpSp>
      <xdr:nvGrpSpPr>
        <xdr:cNvPr id="7" name="Group 1"/>
        <xdr:cNvGrpSpPr/>
      </xdr:nvGrpSpPr>
      <xdr:grpSpPr>
        <a:xfrm>
          <a:off x="628650" y="619125"/>
          <a:ext cx="5486400" cy="320090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2">
        <xdr:nvSpPr>
          <xdr:cNvPr id="4" name="TextBox 1"/>
          <xdr:cNvSpPr txBox="1"/>
        </xdr:nvSpPr>
        <xdr:spPr>
          <a:xfrm>
            <a:off x="638175" y="3577944"/>
            <a:ext cx="3314699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0.125</cdr:x>
      <cdr:y>0.16369</cdr:y>
    </cdr:from>
    <cdr:to>
      <cdr:x>0.59375</cdr:x>
      <cdr:y>0.53274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42899" y="523875"/>
          <a:ext cx="1285875" cy="1181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r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47625</xdr:rowOff>
    </xdr:from>
    <xdr:to>
      <xdr:col>10</xdr:col>
      <xdr:colOff>447675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62075" y="628650"/>
          <a:ext cx="5553075" cy="3200428"/>
          <a:chOff x="1238250" y="609600"/>
          <a:chExt cx="5553075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5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2350"/>
            <a:ext cx="32194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0.18056</cdr:x>
      <cdr:y>0.18155</cdr:y>
    </cdr:from>
    <cdr:to>
      <cdr:x>0.55208</cdr:x>
      <cdr:y>0.55357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5312" y="581033"/>
          <a:ext cx="1019154" cy="11906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9144" rIns="0" b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0.14204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00" y="457275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0.12914</cdr:x>
      <cdr:y>0.69084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06077" y="2224135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133350</xdr:rowOff>
    </xdr:from>
    <xdr:to>
      <xdr:col>10</xdr:col>
      <xdr:colOff>573404</xdr:colOff>
      <xdr:row>20</xdr:row>
      <xdr:rowOff>99855</xdr:rowOff>
    </xdr:to>
    <xdr:grpSp>
      <xdr:nvGrpSpPr>
        <xdr:cNvPr id="8" name="Group 1"/>
        <xdr:cNvGrpSpPr/>
      </xdr:nvGrpSpPr>
      <xdr:grpSpPr>
        <a:xfrm>
          <a:off x="1219200" y="714375"/>
          <a:ext cx="5478779" cy="3205005"/>
          <a:chOff x="1219200" y="714375"/>
          <a:chExt cx="5478779" cy="320500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5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86175"/>
            <a:ext cx="33432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0.10946</cdr:x>
      <cdr:y>0.13393</cdr:y>
    </cdr:from>
    <cdr:to>
      <cdr:x>0.51907</cdr:x>
      <cdr:y>0.45833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95266" y="428625"/>
          <a:ext cx="1104915" cy="1038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27432" rIns="9144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gasoline</a:t>
          </a:r>
        </a:p>
        <a:p xmlns:a="http://schemas.openxmlformats.org/drawingml/2006/main">
          <a:r>
            <a:rPr lang="en-US" sz="10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0.11837</cdr:y>
    </cdr:from>
    <cdr:to>
      <cdr:x>0.94792</cdr:x>
      <cdr:y>0.17857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25" y="378831"/>
          <a:ext cx="871069" cy="1926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85725</xdr:rowOff>
    </xdr:from>
    <xdr:to>
      <xdr:col>9</xdr:col>
      <xdr:colOff>344805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14375" y="666750"/>
          <a:ext cx="5488305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0" y="666750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00450"/>
            <a:ext cx="37623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0.1589</cdr:x>
      <cdr:y>0.18155</cdr:y>
    </cdr:from>
    <cdr:to>
      <cdr:x>0.54855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8627" y="581025"/>
          <a:ext cx="1051073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57150</xdr:rowOff>
    </xdr:from>
    <xdr:to>
      <xdr:col>10</xdr:col>
      <xdr:colOff>285750</xdr:colOff>
      <xdr:row>20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0.77604</cdr:x>
      <cdr:y>0.1369</cdr:y>
    </cdr:from>
    <cdr:to>
      <cdr:x>0.86632</cdr:x>
      <cdr:y>0.20238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7666" y="438150"/>
          <a:ext cx="495312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0.92559</cdr:y>
    </cdr:from>
    <cdr:to>
      <cdr:x>0.60416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8599" y="2962258"/>
          <a:ext cx="3286080" cy="238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May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0.20535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40" y="657211"/>
          <a:ext cx="752460" cy="428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0.14286</cdr:y>
    </cdr:from>
    <cdr:to>
      <cdr:x>0.89931</cdr:x>
      <cdr:y>0.21429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5720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133350</xdr:rowOff>
    </xdr:from>
    <xdr:to>
      <xdr:col>8</xdr:col>
      <xdr:colOff>528638</xdr:colOff>
      <xdr:row>20</xdr:row>
      <xdr:rowOff>95278</xdr:rowOff>
    </xdr:to>
    <xdr:grpSp>
      <xdr:nvGrpSpPr>
        <xdr:cNvPr id="8" name="Group 1"/>
        <xdr:cNvGrpSpPr/>
      </xdr:nvGrpSpPr>
      <xdr:grpSpPr>
        <a:xfrm>
          <a:off x="590550" y="714375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57600"/>
            <a:ext cx="36957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0.11736</cdr:x>
      <cdr:y>0.12798</cdr:y>
    </cdr:from>
    <cdr:to>
      <cdr:x>0.6166</cdr:x>
      <cdr:y>0.28571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28655" y="409587"/>
          <a:ext cx="1398072" cy="504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0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19050</xdr:rowOff>
    </xdr:from>
    <xdr:to>
      <xdr:col>9</xdr:col>
      <xdr:colOff>295275</xdr:colOff>
      <xdr:row>19</xdr:row>
      <xdr:rowOff>185580</xdr:rowOff>
    </xdr:to>
    <xdr:grpSp>
      <xdr:nvGrpSpPr>
        <xdr:cNvPr id="6" name="Group 1"/>
        <xdr:cNvGrpSpPr/>
      </xdr:nvGrpSpPr>
      <xdr:grpSpPr>
        <a:xfrm>
          <a:off x="657225" y="600075"/>
          <a:ext cx="5495925" cy="3214530"/>
          <a:chOff x="628650" y="600075"/>
          <a:chExt cx="5495925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50" y="3581400"/>
            <a:ext cx="34099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0.54513</cdr:x>
      <cdr:y>0.53571</cdr:y>
    </cdr:from>
    <cdr:to>
      <cdr:x>0.91319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495414" y="1714500"/>
          <a:ext cx="1009662" cy="942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0.07825</cdr:x>
      <cdr:y>0.00841</cdr:y>
    </cdr:from>
    <cdr:to>
      <cdr:x>0.38602</cdr:x>
      <cdr:y>0.7978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8625" y="9525"/>
          <a:ext cx="1685919" cy="894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endParaRPr lang="en-US" sz="900" b="1" baseline="0">
            <a:solidFill>
              <a:schemeClr val="accent4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0.78598</cdr:y>
    </cdr:from>
    <cdr:to>
      <cdr:x>0.56338</cdr:x>
      <cdr:y>1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9545" y="898375"/>
          <a:ext cx="3076547" cy="244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May 2019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0.92262</cdr:y>
    </cdr:from>
    <cdr:to>
      <cdr:x>0.5868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053" y="2952753"/>
          <a:ext cx="3200382" cy="247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May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0.83333</cdr:y>
    </cdr:from>
    <cdr:ext cx="4249113" cy="22859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43001"/>
          <a:ext cx="4249113" cy="228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2014 - 2018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48300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53970"/>
            <a:ext cx="3409950" cy="2321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0.13992</cdr:x>
      <cdr:y>0.55304</cdr:y>
    </cdr:from>
    <cdr:to>
      <cdr:x>0.50004</cdr:x>
      <cdr:y>0.84599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1191" y="1762125"/>
          <a:ext cx="981081" cy="9334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767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9" y="3619500"/>
            <a:ext cx="3629026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0.23269</cdr:x>
      <cdr:y>0.53274</cdr:y>
    </cdr:from>
    <cdr:to>
      <cdr:x>0.60422</cdr:x>
      <cdr:y>0.78572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638308" y="1704975"/>
          <a:ext cx="1019175" cy="8096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#REF!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#REF!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7734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12943"/>
            <a:ext cx="3495426" cy="2320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kilowatthours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0.13616</cdr:x>
      <cdr:y>0.16572</cdr:y>
    </cdr:from>
    <cdr:to>
      <cdr:x>0.48552</cdr:x>
      <cdr:y>0.48138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74197" y="527656"/>
          <a:ext cx="960120" cy="1005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 per day 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5" y="685800"/>
          <a:ext cx="5495925" cy="3200400"/>
          <a:chOff x="600075" y="685800"/>
          <a:chExt cx="5495925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5" y="3648075"/>
            <a:ext cx="39624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0.73264</cdr:x>
      <cdr:y>0.1756</cdr:y>
    </cdr:from>
    <cdr:to>
      <cdr:x>0.94792</cdr:x>
      <cdr:y>0.24702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09775" y="561975"/>
          <a:ext cx="59055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66675</xdr:rowOff>
    </xdr:from>
    <xdr:to>
      <xdr:col>9</xdr:col>
      <xdr:colOff>569595</xdr:colOff>
      <xdr:row>23</xdr:row>
      <xdr:rowOff>61755</xdr:rowOff>
    </xdr:to>
    <xdr:grpSp>
      <xdr:nvGrpSpPr>
        <xdr:cNvPr id="10" name="Group 1"/>
        <xdr:cNvGrpSpPr/>
      </xdr:nvGrpSpPr>
      <xdr:grpSpPr>
        <a:xfrm>
          <a:off x="561975" y="590550"/>
          <a:ext cx="5494020" cy="3233580"/>
          <a:chOff x="561975" y="590550"/>
          <a:chExt cx="5494020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61975" y="3419475"/>
            <a:ext cx="4752583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0925"/>
            <a:ext cx="34861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megawatthours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97416"/>
            <a:ext cx="3255716" cy="2363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3855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0.1493</cdr:x>
      <cdr:y>0.59821</cdr:y>
    </cdr:from>
    <cdr:to>
      <cdr:x>0.43793</cdr:x>
      <cdr:y>0.78274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60" y="1914524"/>
          <a:ext cx="791770" cy="5905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0.14931</cdr:x>
      <cdr:y>0.28274</cdr:y>
    </cdr:from>
    <cdr:to>
      <cdr:x>0.60069</cdr:x>
      <cdr:y>0.76488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904875"/>
          <a:ext cx="1238238" cy="15430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0.92011</cdr:y>
    </cdr:from>
    <cdr:ext cx="4229100" cy="238125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202" y="2962262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6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6778"/>
            <a:ext cx="4276725" cy="2311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1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3380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May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workbookViewId="0">
      <selection activeCell="C51" sqref="C51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2"/>
      <c r="B1" s="557" t="s">
        <v>64</v>
      </c>
      <c r="C1" s="558"/>
      <c r="D1" s="110"/>
    </row>
    <row r="2" spans="1:8" ht="19.5" customHeight="1" x14ac:dyDescent="0.35">
      <c r="A2" s="111"/>
      <c r="B2" s="559" t="s">
        <v>65</v>
      </c>
      <c r="C2" s="560"/>
    </row>
    <row r="3" spans="1:8" ht="12.75" customHeight="1" x14ac:dyDescent="0.2">
      <c r="B3" s="561"/>
      <c r="C3" s="562"/>
    </row>
    <row r="4" spans="1:8" ht="19.5" customHeight="1" x14ac:dyDescent="0.25">
      <c r="B4" s="389" t="s">
        <v>549</v>
      </c>
      <c r="C4" s="388"/>
    </row>
    <row r="5" spans="1:8" ht="12.75" customHeight="1" x14ac:dyDescent="0.2">
      <c r="B5" s="561"/>
      <c r="C5" s="562"/>
    </row>
    <row r="6" spans="1:8" ht="15" customHeight="1" x14ac:dyDescent="0.2">
      <c r="B6" s="96" t="s">
        <v>229</v>
      </c>
      <c r="C6" s="125"/>
    </row>
    <row r="7" spans="1:8" ht="15" customHeight="1" x14ac:dyDescent="0.2">
      <c r="A7" s="294">
        <v>1</v>
      </c>
      <c r="B7" s="392"/>
      <c r="C7" s="94" t="s">
        <v>230</v>
      </c>
    </row>
    <row r="8" spans="1:8" ht="15" customHeight="1" x14ac:dyDescent="0.2">
      <c r="A8" s="294">
        <v>2</v>
      </c>
      <c r="B8" s="392"/>
      <c r="C8" s="94" t="s">
        <v>198</v>
      </c>
      <c r="D8" s="294"/>
    </row>
    <row r="9" spans="1:8" ht="15" customHeight="1" x14ac:dyDescent="0.2">
      <c r="A9" s="294">
        <v>3</v>
      </c>
      <c r="B9" s="392"/>
      <c r="C9" s="94" t="s">
        <v>199</v>
      </c>
      <c r="D9" s="294"/>
    </row>
    <row r="10" spans="1:8" ht="15" customHeight="1" x14ac:dyDescent="0.2">
      <c r="A10" s="294">
        <v>4</v>
      </c>
      <c r="B10" s="392"/>
      <c r="C10" s="94" t="s">
        <v>231</v>
      </c>
      <c r="D10" s="294"/>
      <c r="H10" s="113"/>
    </row>
    <row r="11" spans="1:8" ht="15" customHeight="1" x14ac:dyDescent="0.2">
      <c r="A11" s="294">
        <v>5</v>
      </c>
      <c r="B11" s="392"/>
      <c r="C11" s="94" t="s">
        <v>200</v>
      </c>
    </row>
    <row r="12" spans="1:8" ht="15" customHeight="1" x14ac:dyDescent="0.2">
      <c r="B12" s="96" t="s">
        <v>201</v>
      </c>
      <c r="C12" s="95"/>
    </row>
    <row r="13" spans="1:8" ht="15" customHeight="1" x14ac:dyDescent="0.2">
      <c r="A13" s="21">
        <v>6</v>
      </c>
      <c r="B13" s="392"/>
      <c r="C13" s="94" t="s">
        <v>202</v>
      </c>
    </row>
    <row r="14" spans="1:8" ht="15" customHeight="1" x14ac:dyDescent="0.2">
      <c r="A14" s="21">
        <v>7</v>
      </c>
      <c r="B14" s="392"/>
      <c r="C14" s="402" t="s">
        <v>532</v>
      </c>
      <c r="D14" s="294"/>
      <c r="E14" s="113"/>
    </row>
    <row r="15" spans="1:8" ht="15" customHeight="1" x14ac:dyDescent="0.2">
      <c r="A15" s="21">
        <v>8</v>
      </c>
      <c r="B15" s="392"/>
      <c r="C15" s="94" t="s">
        <v>203</v>
      </c>
    </row>
    <row r="16" spans="1:8" ht="15" customHeight="1" x14ac:dyDescent="0.2">
      <c r="A16" s="21">
        <v>9</v>
      </c>
      <c r="B16" s="392"/>
      <c r="C16" s="94" t="s">
        <v>204</v>
      </c>
      <c r="D16" s="294"/>
    </row>
    <row r="17" spans="1:4" ht="15" customHeight="1" x14ac:dyDescent="0.2">
      <c r="A17" s="21">
        <v>10</v>
      </c>
      <c r="B17" s="392"/>
      <c r="C17" s="94" t="s">
        <v>447</v>
      </c>
    </row>
    <row r="18" spans="1:4" ht="15" customHeight="1" x14ac:dyDescent="0.2">
      <c r="A18" s="21">
        <v>11</v>
      </c>
      <c r="B18" s="392"/>
      <c r="C18" s="94" t="s">
        <v>446</v>
      </c>
    </row>
    <row r="19" spans="1:4" ht="15" customHeight="1" x14ac:dyDescent="0.2">
      <c r="A19" s="21">
        <v>12</v>
      </c>
      <c r="B19" s="392"/>
      <c r="C19" s="94" t="s">
        <v>205</v>
      </c>
    </row>
    <row r="20" spans="1:4" ht="15" customHeight="1" x14ac:dyDescent="0.2">
      <c r="A20" s="21">
        <v>13</v>
      </c>
      <c r="B20" s="392"/>
      <c r="C20" s="94" t="s">
        <v>206</v>
      </c>
    </row>
    <row r="21" spans="1:4" ht="15" customHeight="1" x14ac:dyDescent="0.2">
      <c r="B21" s="127" t="s">
        <v>228</v>
      </c>
      <c r="C21" s="94"/>
    </row>
    <row r="22" spans="1:4" ht="15" customHeight="1" x14ac:dyDescent="0.2">
      <c r="A22" s="128">
        <v>14</v>
      </c>
      <c r="B22" s="128"/>
      <c r="C22" s="94" t="s">
        <v>491</v>
      </c>
    </row>
    <row r="23" spans="1:4" ht="15" customHeight="1" x14ac:dyDescent="0.2">
      <c r="A23" s="21">
        <v>15</v>
      </c>
      <c r="C23" s="94" t="s">
        <v>207</v>
      </c>
    </row>
    <row r="24" spans="1:4" ht="15" customHeight="1" x14ac:dyDescent="0.2">
      <c r="A24" s="21">
        <v>16</v>
      </c>
      <c r="C24" s="94" t="s">
        <v>490</v>
      </c>
    </row>
    <row r="25" spans="1:4" ht="15" customHeight="1" x14ac:dyDescent="0.2">
      <c r="A25" s="21">
        <v>17</v>
      </c>
      <c r="C25" s="94" t="s">
        <v>208</v>
      </c>
    </row>
    <row r="26" spans="1:4" ht="15" customHeight="1" x14ac:dyDescent="0.2">
      <c r="A26" s="21">
        <v>18</v>
      </c>
      <c r="C26" s="94" t="s">
        <v>209</v>
      </c>
    </row>
    <row r="27" spans="1:4" ht="15" customHeight="1" x14ac:dyDescent="0.2">
      <c r="A27" s="21">
        <v>19</v>
      </c>
      <c r="C27" s="94" t="s">
        <v>492</v>
      </c>
    </row>
    <row r="28" spans="1:4" ht="15" customHeight="1" x14ac:dyDescent="0.2">
      <c r="B28" s="127" t="s">
        <v>424</v>
      </c>
      <c r="C28" s="95"/>
    </row>
    <row r="29" spans="1:4" ht="15" customHeight="1" x14ac:dyDescent="0.2">
      <c r="A29" s="21">
        <v>20</v>
      </c>
      <c r="C29" s="94" t="s">
        <v>426</v>
      </c>
      <c r="D29" s="294"/>
    </row>
    <row r="30" spans="1:4" ht="15" customHeight="1" x14ac:dyDescent="0.2">
      <c r="A30" s="21">
        <v>21</v>
      </c>
      <c r="C30" s="94" t="s">
        <v>427</v>
      </c>
      <c r="D30" s="294"/>
    </row>
    <row r="31" spans="1:4" ht="15" customHeight="1" x14ac:dyDescent="0.2">
      <c r="A31" s="21">
        <v>22</v>
      </c>
      <c r="C31" s="94" t="s">
        <v>495</v>
      </c>
      <c r="D31" s="294"/>
    </row>
    <row r="32" spans="1:4" ht="15" customHeight="1" x14ac:dyDescent="0.2">
      <c r="A32" s="21">
        <v>23</v>
      </c>
      <c r="C32" s="94" t="s">
        <v>493</v>
      </c>
      <c r="D32" s="294"/>
    </row>
    <row r="33" spans="1:4" ht="15" customHeight="1" x14ac:dyDescent="0.2">
      <c r="B33" s="96" t="s">
        <v>227</v>
      </c>
      <c r="C33" s="95"/>
    </row>
    <row r="34" spans="1:4" ht="15" customHeight="1" x14ac:dyDescent="0.2">
      <c r="A34" s="21">
        <v>24</v>
      </c>
      <c r="C34" s="94" t="s">
        <v>494</v>
      </c>
      <c r="D34" s="294"/>
    </row>
    <row r="35" spans="1:4" ht="15" customHeight="1" x14ac:dyDescent="0.25">
      <c r="A35" s="21">
        <v>25</v>
      </c>
      <c r="C35" s="94" t="s">
        <v>210</v>
      </c>
      <c r="D35" s="148"/>
    </row>
    <row r="36" spans="1:4" ht="15" customHeight="1" x14ac:dyDescent="0.2">
      <c r="A36" s="21">
        <v>26</v>
      </c>
      <c r="C36" s="22" t="s">
        <v>425</v>
      </c>
    </row>
    <row r="37" spans="1:4" ht="15" customHeight="1" x14ac:dyDescent="0.2">
      <c r="A37" s="21">
        <v>27</v>
      </c>
      <c r="C37" s="94" t="s">
        <v>428</v>
      </c>
    </row>
    <row r="38" spans="1:4" ht="15" customHeight="1" x14ac:dyDescent="0.2">
      <c r="A38" s="21">
        <v>28</v>
      </c>
      <c r="C38" s="94" t="s">
        <v>211</v>
      </c>
    </row>
    <row r="39" spans="1:4" ht="15" customHeight="1" x14ac:dyDescent="0.2">
      <c r="B39" s="96" t="s">
        <v>226</v>
      </c>
      <c r="C39" s="95"/>
    </row>
    <row r="40" spans="1:4" ht="15" customHeight="1" x14ac:dyDescent="0.2">
      <c r="A40" s="21">
        <v>29</v>
      </c>
      <c r="C40" s="94" t="s">
        <v>213</v>
      </c>
    </row>
    <row r="41" spans="1:4" ht="15" customHeight="1" x14ac:dyDescent="0.2">
      <c r="A41" s="21">
        <v>30</v>
      </c>
      <c r="C41" s="94" t="s">
        <v>212</v>
      </c>
    </row>
    <row r="42" spans="1:4" ht="15" customHeight="1" x14ac:dyDescent="0.2">
      <c r="A42" s="21">
        <v>31</v>
      </c>
      <c r="C42" s="94" t="s">
        <v>214</v>
      </c>
    </row>
    <row r="43" spans="1:4" ht="15" customHeight="1" x14ac:dyDescent="0.2">
      <c r="B43" s="96" t="s">
        <v>225</v>
      </c>
      <c r="C43" s="95"/>
    </row>
    <row r="44" spans="1:4" ht="15" customHeight="1" x14ac:dyDescent="0.2">
      <c r="A44" s="21">
        <v>32</v>
      </c>
      <c r="C44" s="94" t="s">
        <v>215</v>
      </c>
    </row>
    <row r="45" spans="1:4" ht="15" customHeight="1" x14ac:dyDescent="0.2">
      <c r="A45" s="21">
        <v>33</v>
      </c>
      <c r="C45" s="94" t="s">
        <v>216</v>
      </c>
    </row>
    <row r="46" spans="1:4" ht="15" customHeight="1" x14ac:dyDescent="0.2">
      <c r="A46" s="21">
        <v>34</v>
      </c>
      <c r="C46" s="404" t="s">
        <v>217</v>
      </c>
    </row>
    <row r="47" spans="1:4" ht="15" customHeight="1" x14ac:dyDescent="0.2">
      <c r="B47" s="96" t="s">
        <v>224</v>
      </c>
      <c r="C47" s="97"/>
    </row>
    <row r="48" spans="1:4" ht="15" customHeight="1" x14ac:dyDescent="0.2">
      <c r="A48" s="21">
        <v>35</v>
      </c>
      <c r="C48" s="404" t="s">
        <v>218</v>
      </c>
    </row>
    <row r="49" spans="1:4" ht="15" customHeight="1" x14ac:dyDescent="0.2">
      <c r="A49" s="21">
        <v>36</v>
      </c>
      <c r="C49" s="94" t="s">
        <v>219</v>
      </c>
    </row>
    <row r="50" spans="1:4" ht="15" customHeight="1" x14ac:dyDescent="0.2">
      <c r="B50" s="96" t="s">
        <v>6</v>
      </c>
      <c r="C50" s="95"/>
    </row>
    <row r="51" spans="1:4" ht="15" customHeight="1" x14ac:dyDescent="0.2">
      <c r="A51" s="21">
        <v>37</v>
      </c>
      <c r="C51" s="404" t="s">
        <v>220</v>
      </c>
    </row>
    <row r="52" spans="1:4" ht="15" customHeight="1" x14ac:dyDescent="0.2">
      <c r="A52" s="21">
        <v>38</v>
      </c>
      <c r="C52" s="94" t="s">
        <v>221</v>
      </c>
    </row>
    <row r="53" spans="1:4" ht="15" customHeight="1" x14ac:dyDescent="0.2">
      <c r="A53" s="21">
        <v>39</v>
      </c>
      <c r="C53" s="94" t="s">
        <v>222</v>
      </c>
    </row>
    <row r="54" spans="1:4" ht="15" customHeight="1" x14ac:dyDescent="0.2">
      <c r="A54" s="21">
        <v>40</v>
      </c>
      <c r="C54" s="22" t="s">
        <v>223</v>
      </c>
      <c r="D54" s="294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A1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54" location="'40'!A1" display="U.S. census regions and census divisions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A1" display="U.S. net trade of crude oil and petroleum products???????????????"/>
    <hyperlink ref="C31" location="'22'!A1" display="U.S. net trade of hydrocarbon gas liquids "/>
    <hyperlink ref="C32" location="'23'!A1" display="U.S. commercial propane inventorie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7"/>
  <sheetViews>
    <sheetView workbookViewId="0"/>
  </sheetViews>
  <sheetFormatPr defaultRowHeight="12.75" x14ac:dyDescent="0.2"/>
  <cols>
    <col min="10" max="11" width="9.140625" hidden="1" customWidth="1"/>
    <col min="16" max="16" width="12.28515625" customWidth="1"/>
    <col min="17" max="17" width="12.5703125" customWidth="1"/>
    <col min="18" max="18" width="10.85546875" customWidth="1"/>
  </cols>
  <sheetData>
    <row r="1" spans="1:18" x14ac:dyDescent="0.2">
      <c r="N1" s="118"/>
      <c r="P1" s="117"/>
    </row>
    <row r="2" spans="1:18" ht="15.75" x14ac:dyDescent="0.25">
      <c r="A2" s="44" t="s">
        <v>549</v>
      </c>
      <c r="P2" s="117"/>
    </row>
    <row r="3" spans="1:18" x14ac:dyDescent="0.2">
      <c r="A3" s="22" t="s">
        <v>16</v>
      </c>
      <c r="D3" s="94"/>
      <c r="P3" s="117"/>
    </row>
    <row r="5" spans="1:18" x14ac:dyDescent="0.2">
      <c r="Q5" s="180" t="s">
        <v>369</v>
      </c>
      <c r="R5" s="181"/>
    </row>
    <row r="6" spans="1:18" x14ac:dyDescent="0.2">
      <c r="Q6" s="242" t="s">
        <v>383</v>
      </c>
      <c r="R6" s="243" t="s">
        <v>240</v>
      </c>
    </row>
    <row r="24" spans="2:13" x14ac:dyDescent="0.2">
      <c r="B24" s="45" t="s">
        <v>49</v>
      </c>
      <c r="C24" s="46"/>
      <c r="D24" s="46"/>
      <c r="E24" s="46"/>
      <c r="F24" s="46"/>
    </row>
    <row r="25" spans="2:13" x14ac:dyDescent="0.2">
      <c r="B25" s="45" t="s">
        <v>50</v>
      </c>
      <c r="C25" s="46"/>
      <c r="D25" s="46"/>
      <c r="E25" s="46"/>
      <c r="F25" s="46"/>
      <c r="H25" s="563">
        <v>0.95</v>
      </c>
      <c r="I25" s="563"/>
    </row>
    <row r="27" spans="2:13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4" t="s">
        <v>56</v>
      </c>
      <c r="I27" s="564"/>
    </row>
    <row r="28" spans="2:13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M28" s="30"/>
    </row>
    <row r="29" spans="2:13" x14ac:dyDescent="0.2">
      <c r="B29" s="129">
        <v>41640</v>
      </c>
      <c r="C29" s="130">
        <v>94.617000000000004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60" si="0">$E29*EXP((+NORMSINV((1-$H$25)/2)*$F29*SQRT($G29/252)))</f>
        <v>#N/A</v>
      </c>
      <c r="I29" s="59" t="e">
        <f t="shared" ref="I29:I60" si="1">$E29*EXP(-NORMSINV((1-$H$25)/2)*$F29*SQRT($G29/252))</f>
        <v>#N/A</v>
      </c>
      <c r="M29" s="30"/>
    </row>
    <row r="30" spans="2:13" x14ac:dyDescent="0.2">
      <c r="B30" s="55">
        <v>41671</v>
      </c>
      <c r="C30" s="130">
        <v>100.81699999999999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M30" s="30"/>
    </row>
    <row r="31" spans="2:13" x14ac:dyDescent="0.2">
      <c r="B31" s="55">
        <v>41699</v>
      </c>
      <c r="C31" s="130">
        <v>100.804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M31" s="30"/>
    </row>
    <row r="32" spans="2:13" x14ac:dyDescent="0.2">
      <c r="B32" s="55">
        <v>41730</v>
      </c>
      <c r="C32" s="130">
        <v>102.069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M32" s="30"/>
    </row>
    <row r="33" spans="2:13" x14ac:dyDescent="0.2">
      <c r="B33" s="55">
        <v>41760</v>
      </c>
      <c r="C33" s="130">
        <v>102.17700000000001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M33" s="30"/>
    </row>
    <row r="34" spans="2:13" x14ac:dyDescent="0.2">
      <c r="B34" s="55">
        <v>41791</v>
      </c>
      <c r="C34" s="130">
        <v>105.794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M34" s="30"/>
    </row>
    <row r="35" spans="2:13" x14ac:dyDescent="0.2">
      <c r="B35" s="55">
        <v>41821</v>
      </c>
      <c r="C35" s="130">
        <v>103.58799999999999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M35" s="30"/>
    </row>
    <row r="36" spans="2:13" x14ac:dyDescent="0.2">
      <c r="B36" s="55">
        <v>41852</v>
      </c>
      <c r="C36" s="130">
        <v>96.534999999999997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M36" s="30"/>
    </row>
    <row r="37" spans="2:13" x14ac:dyDescent="0.2">
      <c r="B37" s="55">
        <v>41883</v>
      </c>
      <c r="C37" s="130">
        <v>93.212000000000003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M37" s="30"/>
    </row>
    <row r="38" spans="2:13" x14ac:dyDescent="0.2">
      <c r="B38" s="55">
        <v>41913</v>
      </c>
      <c r="C38" s="130">
        <v>84.397000000000006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M38" s="30"/>
    </row>
    <row r="39" spans="2:13" x14ac:dyDescent="0.2">
      <c r="B39" s="55">
        <v>41944</v>
      </c>
      <c r="C39" s="130">
        <v>75.789000000000001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M39" s="30"/>
    </row>
    <row r="40" spans="2:13" x14ac:dyDescent="0.2">
      <c r="B40" s="55">
        <v>41974</v>
      </c>
      <c r="C40" s="130">
        <v>59.29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M40" s="30"/>
    </row>
    <row r="41" spans="2:13" x14ac:dyDescent="0.2">
      <c r="B41" s="55">
        <v>42005</v>
      </c>
      <c r="C41" s="130">
        <v>47.216999999999999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M41" s="30"/>
    </row>
    <row r="42" spans="2:13" x14ac:dyDescent="0.2">
      <c r="B42" s="55">
        <v>42036</v>
      </c>
      <c r="C42" s="130">
        <v>50.584000000000003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M42" s="30"/>
    </row>
    <row r="43" spans="2:13" x14ac:dyDescent="0.2">
      <c r="B43" s="55">
        <v>42064</v>
      </c>
      <c r="C43" s="130">
        <v>47.823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M43" s="30"/>
    </row>
    <row r="44" spans="2:13" x14ac:dyDescent="0.2">
      <c r="B44" s="55">
        <v>42095</v>
      </c>
      <c r="C44" s="130">
        <v>54.453000000000003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M44" s="30"/>
    </row>
    <row r="45" spans="2:13" x14ac:dyDescent="0.2">
      <c r="B45" s="55">
        <v>42125</v>
      </c>
      <c r="C45" s="130">
        <v>59.265000000000001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M45" s="30"/>
    </row>
    <row r="46" spans="2:13" x14ac:dyDescent="0.2">
      <c r="B46" s="55">
        <v>42156</v>
      </c>
      <c r="C46" s="130">
        <v>59.819000000000003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M46" s="30"/>
    </row>
    <row r="47" spans="2:13" x14ac:dyDescent="0.2">
      <c r="B47" s="55">
        <v>42186</v>
      </c>
      <c r="C47" s="130">
        <v>50.901000000000003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M47" s="30"/>
    </row>
    <row r="48" spans="2:13" x14ac:dyDescent="0.2">
      <c r="B48" s="55">
        <v>42217</v>
      </c>
      <c r="C48" s="130">
        <v>42.866999999999997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M48" s="30"/>
    </row>
    <row r="49" spans="2:13" x14ac:dyDescent="0.2">
      <c r="B49" s="55">
        <v>42248</v>
      </c>
      <c r="C49" s="130">
        <v>45.478999999999999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M49" s="30"/>
    </row>
    <row r="50" spans="2:13" x14ac:dyDescent="0.2">
      <c r="B50" s="55">
        <v>42278</v>
      </c>
      <c r="C50" s="130">
        <v>46.222999999999999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M50" s="30"/>
    </row>
    <row r="51" spans="2:13" x14ac:dyDescent="0.2">
      <c r="B51" s="55">
        <v>42309</v>
      </c>
      <c r="C51" s="130">
        <v>42.442999999999998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M51" s="30"/>
    </row>
    <row r="52" spans="2:13" x14ac:dyDescent="0.2">
      <c r="B52" s="55">
        <v>42339</v>
      </c>
      <c r="C52" s="130">
        <v>37.189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M52" s="30"/>
    </row>
    <row r="53" spans="2:13" x14ac:dyDescent="0.2">
      <c r="B53" s="55">
        <v>42370</v>
      </c>
      <c r="C53" s="130">
        <v>31.683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M53" s="30"/>
    </row>
    <row r="54" spans="2:13" x14ac:dyDescent="0.2">
      <c r="B54" s="55">
        <v>42401</v>
      </c>
      <c r="C54" s="130">
        <v>30.323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M54" s="30"/>
    </row>
    <row r="55" spans="2:13" x14ac:dyDescent="0.2">
      <c r="B55" s="55">
        <v>42430</v>
      </c>
      <c r="C55" s="130">
        <v>37.545000000000002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M55" s="30"/>
    </row>
    <row r="56" spans="2:13" x14ac:dyDescent="0.2">
      <c r="B56" s="55">
        <v>42461</v>
      </c>
      <c r="C56" s="130">
        <v>40.753999999999998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M56" s="30"/>
    </row>
    <row r="57" spans="2:13" x14ac:dyDescent="0.2">
      <c r="B57" s="55">
        <v>42491</v>
      </c>
      <c r="C57" s="130">
        <v>46.712000000000003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M57" s="30"/>
    </row>
    <row r="58" spans="2:13" x14ac:dyDescent="0.2">
      <c r="B58" s="55">
        <v>42522</v>
      </c>
      <c r="C58" s="130">
        <v>48.756999999999998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M58" s="30"/>
    </row>
    <row r="59" spans="2:13" x14ac:dyDescent="0.2">
      <c r="B59" s="55">
        <v>42552</v>
      </c>
      <c r="C59" s="130">
        <v>44.651000000000003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M59" s="30"/>
    </row>
    <row r="60" spans="2:13" x14ac:dyDescent="0.2">
      <c r="B60" s="55">
        <v>42583</v>
      </c>
      <c r="C60" s="130">
        <v>44.723999999999997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M60" s="30"/>
    </row>
    <row r="61" spans="2:13" x14ac:dyDescent="0.2">
      <c r="B61" s="55">
        <v>42614</v>
      </c>
      <c r="C61" s="130">
        <v>45.182000000000002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ref="H61:H92" si="2">$E61*EXP((+NORMSINV((1-$H$25)/2)*$F61*SQRT($G61/252)))</f>
        <v>#N/A</v>
      </c>
      <c r="I61" s="51" t="e">
        <f t="shared" ref="I61:I92" si="3">$E61*EXP(-NORMSINV((1-$H$25)/2)*$F61*SQRT($G61/252))</f>
        <v>#N/A</v>
      </c>
      <c r="M61" s="30"/>
    </row>
    <row r="62" spans="2:13" x14ac:dyDescent="0.2">
      <c r="B62" s="55">
        <v>42644</v>
      </c>
      <c r="C62" s="130">
        <v>49.774999999999999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2"/>
        <v>#N/A</v>
      </c>
      <c r="I62" s="51" t="e">
        <f t="shared" si="3"/>
        <v>#N/A</v>
      </c>
      <c r="M62" s="30"/>
    </row>
    <row r="63" spans="2:13" x14ac:dyDescent="0.2">
      <c r="B63" s="55">
        <v>42675</v>
      </c>
      <c r="C63" s="130">
        <v>45.661000000000001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2"/>
        <v>#N/A</v>
      </c>
      <c r="I63" s="51" t="e">
        <f t="shared" si="3"/>
        <v>#N/A</v>
      </c>
      <c r="M63" s="30"/>
    </row>
    <row r="64" spans="2:13" x14ac:dyDescent="0.2">
      <c r="B64" s="55">
        <v>42705</v>
      </c>
      <c r="C64" s="130">
        <v>51.972000000000001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2"/>
        <v>#N/A</v>
      </c>
      <c r="I64" s="51" t="e">
        <f t="shared" si="3"/>
        <v>#N/A</v>
      </c>
      <c r="M64" s="30"/>
    </row>
    <row r="65" spans="2:13" x14ac:dyDescent="0.2">
      <c r="B65" s="55">
        <v>42736</v>
      </c>
      <c r="C65" s="130">
        <v>52.503999999999998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2"/>
        <v>#N/A</v>
      </c>
      <c r="I65" s="59" t="e">
        <f t="shared" si="3"/>
        <v>#N/A</v>
      </c>
      <c r="M65" s="30"/>
    </row>
    <row r="66" spans="2:13" x14ac:dyDescent="0.2">
      <c r="B66" s="55">
        <v>42767</v>
      </c>
      <c r="C66" s="130">
        <v>53.468000000000004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2"/>
        <v>#N/A</v>
      </c>
      <c r="I66" s="51" t="e">
        <f t="shared" si="3"/>
        <v>#N/A</v>
      </c>
      <c r="M66" s="30"/>
    </row>
    <row r="67" spans="2:13" x14ac:dyDescent="0.2">
      <c r="B67" s="55">
        <v>42795</v>
      </c>
      <c r="C67" s="130">
        <v>49.328000000000003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2"/>
        <v>#N/A</v>
      </c>
      <c r="I67" s="51" t="e">
        <f t="shared" si="3"/>
        <v>#N/A</v>
      </c>
      <c r="M67" s="30"/>
    </row>
    <row r="68" spans="2:13" x14ac:dyDescent="0.2">
      <c r="B68" s="55">
        <v>42826</v>
      </c>
      <c r="C68" s="130">
        <v>51.06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2"/>
        <v>#N/A</v>
      </c>
      <c r="I68" s="51" t="e">
        <f t="shared" si="3"/>
        <v>#N/A</v>
      </c>
      <c r="M68" s="30"/>
    </row>
    <row r="69" spans="2:13" x14ac:dyDescent="0.2">
      <c r="B69" s="55">
        <v>42856</v>
      </c>
      <c r="C69" s="130">
        <v>48.475999999999999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2"/>
        <v>#N/A</v>
      </c>
      <c r="I69" s="51" t="e">
        <f t="shared" si="3"/>
        <v>#N/A</v>
      </c>
      <c r="M69" s="30"/>
    </row>
    <row r="70" spans="2:13" x14ac:dyDescent="0.2">
      <c r="B70" s="55">
        <v>42887</v>
      </c>
      <c r="C70" s="130">
        <v>45.177999999999997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2"/>
        <v>#N/A</v>
      </c>
      <c r="I70" s="51" t="e">
        <f t="shared" si="3"/>
        <v>#N/A</v>
      </c>
      <c r="M70" s="30"/>
    </row>
    <row r="71" spans="2:13" x14ac:dyDescent="0.2">
      <c r="B71" s="55">
        <v>42917</v>
      </c>
      <c r="C71" s="130">
        <v>46.63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2"/>
        <v>#N/A</v>
      </c>
      <c r="I71" s="51" t="e">
        <f t="shared" si="3"/>
        <v>#N/A</v>
      </c>
      <c r="M71" s="30"/>
    </row>
    <row r="72" spans="2:13" x14ac:dyDescent="0.2">
      <c r="B72" s="55">
        <v>42948</v>
      </c>
      <c r="C72" s="130">
        <v>48.036999999999999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2"/>
        <v>#N/A</v>
      </c>
      <c r="I72" s="51" t="e">
        <f t="shared" si="3"/>
        <v>#N/A</v>
      </c>
      <c r="M72" s="30"/>
    </row>
    <row r="73" spans="2:13" x14ac:dyDescent="0.2">
      <c r="B73" s="55">
        <v>42979</v>
      </c>
      <c r="C73" s="130">
        <v>49.822000000000003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2"/>
        <v>#N/A</v>
      </c>
      <c r="I73" s="51" t="e">
        <f t="shared" si="3"/>
        <v>#N/A</v>
      </c>
      <c r="M73" s="30"/>
    </row>
    <row r="74" spans="2:13" x14ac:dyDescent="0.2">
      <c r="B74" s="55">
        <v>43009</v>
      </c>
      <c r="C74" s="130">
        <v>51.578000000000003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2"/>
        <v>#N/A</v>
      </c>
      <c r="I74" s="51" t="e">
        <f t="shared" si="3"/>
        <v>#N/A</v>
      </c>
      <c r="M74" s="30"/>
    </row>
    <row r="75" spans="2:13" x14ac:dyDescent="0.2">
      <c r="B75" s="55">
        <v>43040</v>
      </c>
      <c r="C75" s="130">
        <v>56.639000000000003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2"/>
        <v>#N/A</v>
      </c>
      <c r="I75" s="51" t="e">
        <f t="shared" si="3"/>
        <v>#N/A</v>
      </c>
      <c r="M75" s="30"/>
    </row>
    <row r="76" spans="2:13" x14ac:dyDescent="0.2">
      <c r="B76" s="55">
        <v>43070</v>
      </c>
      <c r="C76" s="130">
        <v>57.881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2"/>
        <v>#N/A</v>
      </c>
      <c r="I76" s="51" t="e">
        <f t="shared" si="3"/>
        <v>#N/A</v>
      </c>
      <c r="M76" s="30"/>
    </row>
    <row r="77" spans="2:13" x14ac:dyDescent="0.2">
      <c r="B77" s="55">
        <v>43101</v>
      </c>
      <c r="C77" s="130">
        <v>63.698</v>
      </c>
      <c r="D77" s="59" t="e">
        <v>#N/A</v>
      </c>
      <c r="E77" s="59" t="e">
        <v>#N/A</v>
      </c>
      <c r="F77" s="62" t="e">
        <v>#N/A</v>
      </c>
      <c r="G77" s="60" t="e">
        <v>#N/A</v>
      </c>
      <c r="H77" s="59" t="e">
        <f t="shared" si="2"/>
        <v>#N/A</v>
      </c>
      <c r="I77" s="59" t="e">
        <f t="shared" si="3"/>
        <v>#N/A</v>
      </c>
      <c r="J77" t="e">
        <f>$E77*EXP((-1.959963985*$F77*SQRT($G77/252)))</f>
        <v>#N/A</v>
      </c>
      <c r="K77" t="e">
        <f>$E77*EXP(1.959963985*$F77*SQRT($G77/252))</f>
        <v>#N/A</v>
      </c>
    </row>
    <row r="78" spans="2:13" x14ac:dyDescent="0.2">
      <c r="B78" s="55">
        <v>43132</v>
      </c>
      <c r="C78" s="130">
        <v>62.228999999999999</v>
      </c>
      <c r="D78" s="59" t="e">
        <v>#N/A</v>
      </c>
      <c r="E78" s="51" t="e">
        <v>#N/A</v>
      </c>
      <c r="F78" s="63" t="e">
        <v>#N/A</v>
      </c>
      <c r="G78" s="52" t="e">
        <v>#N/A</v>
      </c>
      <c r="H78" s="51" t="e">
        <f t="shared" si="2"/>
        <v>#N/A</v>
      </c>
      <c r="I78" s="51" t="e">
        <f t="shared" si="3"/>
        <v>#N/A</v>
      </c>
      <c r="J78" t="e">
        <f t="shared" ref="J78:J112" si="4">$E78*EXP((-1.959963985*$F78*SQRT($G78/252)))</f>
        <v>#N/A</v>
      </c>
      <c r="K78" t="e">
        <f t="shared" ref="K78:K112" si="5">$E78*EXP(1.959963985*$F78*SQRT($G78/252))</f>
        <v>#N/A</v>
      </c>
    </row>
    <row r="79" spans="2:13" x14ac:dyDescent="0.2">
      <c r="B79" s="55">
        <v>43160</v>
      </c>
      <c r="C79" s="130">
        <v>62.725000000000001</v>
      </c>
      <c r="D79" s="59" t="e">
        <v>#N/A</v>
      </c>
      <c r="E79" s="51" t="e">
        <v>#N/A</v>
      </c>
      <c r="F79" s="63" t="e">
        <v>#N/A</v>
      </c>
      <c r="G79" s="52" t="e">
        <v>#N/A</v>
      </c>
      <c r="H79" s="51" t="e">
        <f t="shared" si="2"/>
        <v>#N/A</v>
      </c>
      <c r="I79" s="51" t="e">
        <f t="shared" si="3"/>
        <v>#N/A</v>
      </c>
      <c r="J79" t="e">
        <f t="shared" si="4"/>
        <v>#N/A</v>
      </c>
      <c r="K79" t="e">
        <f t="shared" si="5"/>
        <v>#N/A</v>
      </c>
    </row>
    <row r="80" spans="2:13" x14ac:dyDescent="0.2">
      <c r="B80" s="55">
        <v>43191</v>
      </c>
      <c r="C80" s="130">
        <v>66.254000000000005</v>
      </c>
      <c r="D80" s="59" t="e">
        <v>#N/A</v>
      </c>
      <c r="E80" s="51" t="e">
        <v>#N/A</v>
      </c>
      <c r="F80" s="63" t="e">
        <v>#N/A</v>
      </c>
      <c r="G80" s="52" t="e">
        <v>#N/A</v>
      </c>
      <c r="H80" s="51" t="e">
        <f t="shared" si="2"/>
        <v>#N/A</v>
      </c>
      <c r="I80" s="51" t="e">
        <f t="shared" si="3"/>
        <v>#N/A</v>
      </c>
      <c r="J80" t="e">
        <f t="shared" si="4"/>
        <v>#N/A</v>
      </c>
      <c r="K80" t="e">
        <f t="shared" si="5"/>
        <v>#N/A</v>
      </c>
    </row>
    <row r="81" spans="2:11" x14ac:dyDescent="0.2">
      <c r="B81" s="55">
        <v>43221</v>
      </c>
      <c r="C81" s="130">
        <v>69.977999999999994</v>
      </c>
      <c r="D81" s="59" t="e">
        <v>#N/A</v>
      </c>
      <c r="E81" s="51" t="e">
        <v>#N/A</v>
      </c>
      <c r="F81" s="63" t="e">
        <v>#N/A</v>
      </c>
      <c r="G81" s="52" t="e">
        <v>#N/A</v>
      </c>
      <c r="H81" s="51" t="e">
        <f t="shared" si="2"/>
        <v>#N/A</v>
      </c>
      <c r="I81" s="51" t="e">
        <f t="shared" si="3"/>
        <v>#N/A</v>
      </c>
      <c r="J81" t="e">
        <f t="shared" si="4"/>
        <v>#N/A</v>
      </c>
      <c r="K81" t="e">
        <f t="shared" si="5"/>
        <v>#N/A</v>
      </c>
    </row>
    <row r="82" spans="2:11" x14ac:dyDescent="0.2">
      <c r="B82" s="55">
        <v>43252</v>
      </c>
      <c r="C82" s="130">
        <v>67.873000000000005</v>
      </c>
      <c r="D82" s="59" t="e">
        <v>#N/A</v>
      </c>
      <c r="E82" s="51" t="e">
        <v>#N/A</v>
      </c>
      <c r="F82" s="63" t="e">
        <v>#N/A</v>
      </c>
      <c r="G82" s="52" t="e">
        <v>#N/A</v>
      </c>
      <c r="H82" s="51" t="e">
        <f t="shared" si="2"/>
        <v>#N/A</v>
      </c>
      <c r="I82" s="51" t="e">
        <f t="shared" si="3"/>
        <v>#N/A</v>
      </c>
      <c r="J82" t="e">
        <f t="shared" si="4"/>
        <v>#N/A</v>
      </c>
      <c r="K82" t="e">
        <f t="shared" si="5"/>
        <v>#N/A</v>
      </c>
    </row>
    <row r="83" spans="2:11" x14ac:dyDescent="0.2">
      <c r="B83" s="55">
        <v>43282</v>
      </c>
      <c r="C83" s="130">
        <v>70.980999999999995</v>
      </c>
      <c r="D83" s="59" t="e">
        <v>#N/A</v>
      </c>
      <c r="E83" s="51" t="e">
        <v>#N/A</v>
      </c>
      <c r="F83" s="63" t="e">
        <v>#N/A</v>
      </c>
      <c r="G83" s="52" t="e">
        <v>#N/A</v>
      </c>
      <c r="H83" s="51" t="e">
        <f t="shared" si="2"/>
        <v>#N/A</v>
      </c>
      <c r="I83" s="51" t="e">
        <f t="shared" si="3"/>
        <v>#N/A</v>
      </c>
      <c r="J83" t="e">
        <f t="shared" si="4"/>
        <v>#N/A</v>
      </c>
      <c r="K83" t="e">
        <f t="shared" si="5"/>
        <v>#N/A</v>
      </c>
    </row>
    <row r="84" spans="2:11" x14ac:dyDescent="0.2">
      <c r="B84" s="55">
        <v>43313</v>
      </c>
      <c r="C84" s="130">
        <v>68.055000000000007</v>
      </c>
      <c r="D84" s="59" t="e">
        <v>#N/A</v>
      </c>
      <c r="E84" s="51" t="e">
        <v>#N/A</v>
      </c>
      <c r="F84" s="63" t="e">
        <v>#N/A</v>
      </c>
      <c r="G84" s="52" t="e">
        <v>#N/A</v>
      </c>
      <c r="H84" s="51" t="e">
        <f t="shared" si="2"/>
        <v>#N/A</v>
      </c>
      <c r="I84" s="51" t="e">
        <f t="shared" si="3"/>
        <v>#N/A</v>
      </c>
      <c r="J84" t="e">
        <f t="shared" si="4"/>
        <v>#N/A</v>
      </c>
      <c r="K84" t="e">
        <f t="shared" si="5"/>
        <v>#N/A</v>
      </c>
    </row>
    <row r="85" spans="2:11" x14ac:dyDescent="0.2">
      <c r="B85" s="55">
        <v>43344</v>
      </c>
      <c r="C85" s="130">
        <v>70.230999999999995</v>
      </c>
      <c r="D85" s="59" t="e">
        <v>#N/A</v>
      </c>
      <c r="E85" s="51" t="e">
        <v>#N/A</v>
      </c>
      <c r="F85" s="63" t="e">
        <v>#N/A</v>
      </c>
      <c r="G85" s="52" t="e">
        <v>#N/A</v>
      </c>
      <c r="H85" s="51" t="e">
        <f t="shared" si="2"/>
        <v>#N/A</v>
      </c>
      <c r="I85" s="51" t="e">
        <f t="shared" si="3"/>
        <v>#N/A</v>
      </c>
      <c r="J85" t="e">
        <f t="shared" si="4"/>
        <v>#N/A</v>
      </c>
      <c r="K85" t="e">
        <f t="shared" si="5"/>
        <v>#N/A</v>
      </c>
    </row>
    <row r="86" spans="2:11" x14ac:dyDescent="0.2">
      <c r="B86" s="55">
        <v>43374</v>
      </c>
      <c r="C86" s="130">
        <v>70.748999999999995</v>
      </c>
      <c r="D86" s="59" t="e">
        <v>#N/A</v>
      </c>
      <c r="E86" s="51" t="e">
        <v>#N/A</v>
      </c>
      <c r="F86" s="63" t="e">
        <v>#N/A</v>
      </c>
      <c r="G86" s="52" t="e">
        <v>#N/A</v>
      </c>
      <c r="H86" s="51" t="e">
        <f t="shared" si="2"/>
        <v>#N/A</v>
      </c>
      <c r="I86" s="51" t="e">
        <f t="shared" si="3"/>
        <v>#N/A</v>
      </c>
      <c r="J86" t="e">
        <f t="shared" si="4"/>
        <v>#N/A</v>
      </c>
      <c r="K86" t="e">
        <f t="shared" si="5"/>
        <v>#N/A</v>
      </c>
    </row>
    <row r="87" spans="2:11" x14ac:dyDescent="0.2">
      <c r="B87" s="55">
        <v>43405</v>
      </c>
      <c r="C87" s="130">
        <v>56.963000000000001</v>
      </c>
      <c r="D87" s="59" t="e">
        <v>#N/A</v>
      </c>
      <c r="E87" s="51" t="e">
        <v>#N/A</v>
      </c>
      <c r="F87" s="63" t="e">
        <v>#N/A</v>
      </c>
      <c r="G87" s="52" t="e">
        <v>#N/A</v>
      </c>
      <c r="H87" s="51" t="e">
        <f t="shared" si="2"/>
        <v>#N/A</v>
      </c>
      <c r="I87" s="51" t="e">
        <f t="shared" si="3"/>
        <v>#N/A</v>
      </c>
      <c r="J87" t="e">
        <f t="shared" si="4"/>
        <v>#N/A</v>
      </c>
      <c r="K87" t="e">
        <f t="shared" si="5"/>
        <v>#N/A</v>
      </c>
    </row>
    <row r="88" spans="2:11" x14ac:dyDescent="0.2">
      <c r="B88" s="55">
        <v>43435</v>
      </c>
      <c r="C88" s="130">
        <v>49.523000000000003</v>
      </c>
      <c r="D88" s="59" t="e">
        <v>#N/A</v>
      </c>
      <c r="E88" s="51" t="e">
        <v>#N/A</v>
      </c>
      <c r="F88" s="63" t="e">
        <v>#N/A</v>
      </c>
      <c r="G88" s="52" t="e">
        <v>#N/A</v>
      </c>
      <c r="H88" s="51" t="e">
        <f t="shared" si="2"/>
        <v>#N/A</v>
      </c>
      <c r="I88" s="51" t="e">
        <f t="shared" si="3"/>
        <v>#N/A</v>
      </c>
      <c r="J88" t="e">
        <f t="shared" si="4"/>
        <v>#N/A</v>
      </c>
      <c r="K88" t="e">
        <f t="shared" si="5"/>
        <v>#N/A</v>
      </c>
    </row>
    <row r="89" spans="2:11" x14ac:dyDescent="0.2">
      <c r="B89" s="55">
        <v>43466</v>
      </c>
      <c r="C89" s="130">
        <v>51.375999999999998</v>
      </c>
      <c r="D89" s="59" t="e">
        <v>#N/A</v>
      </c>
      <c r="E89" s="51" t="e">
        <v>#N/A</v>
      </c>
      <c r="F89" s="63" t="e">
        <v>#N/A</v>
      </c>
      <c r="G89" s="52" t="e">
        <v>#N/A</v>
      </c>
      <c r="H89" s="51" t="e">
        <f t="shared" si="2"/>
        <v>#N/A</v>
      </c>
      <c r="I89" s="51" t="e">
        <f t="shared" si="3"/>
        <v>#N/A</v>
      </c>
      <c r="J89" t="e">
        <f t="shared" si="4"/>
        <v>#N/A</v>
      </c>
      <c r="K89" t="e">
        <f t="shared" si="5"/>
        <v>#N/A</v>
      </c>
    </row>
    <row r="90" spans="2:11" x14ac:dyDescent="0.2">
      <c r="B90" s="55">
        <v>43497</v>
      </c>
      <c r="C90" s="130">
        <v>54.954000000000001</v>
      </c>
      <c r="D90" s="59" t="e">
        <v>#N/A</v>
      </c>
      <c r="E90" s="51" t="e">
        <v>#N/A</v>
      </c>
      <c r="F90" s="63" t="e">
        <v>#N/A</v>
      </c>
      <c r="G90" s="52" t="e">
        <v>#N/A</v>
      </c>
      <c r="H90" s="51" t="e">
        <f t="shared" si="2"/>
        <v>#N/A</v>
      </c>
      <c r="I90" s="51" t="e">
        <f t="shared" si="3"/>
        <v>#N/A</v>
      </c>
      <c r="J90" t="e">
        <f t="shared" si="4"/>
        <v>#N/A</v>
      </c>
      <c r="K90" t="e">
        <f t="shared" si="5"/>
        <v>#N/A</v>
      </c>
    </row>
    <row r="91" spans="2:11" x14ac:dyDescent="0.2">
      <c r="B91" s="55">
        <v>43525</v>
      </c>
      <c r="C91" s="130">
        <v>58.151000000000003</v>
      </c>
      <c r="D91" s="59" t="e">
        <v>#N/A</v>
      </c>
      <c r="E91" s="51" t="e">
        <v>#N/A</v>
      </c>
      <c r="F91" s="63" t="e">
        <v>#N/A</v>
      </c>
      <c r="G91" s="52" t="e">
        <v>#N/A</v>
      </c>
      <c r="H91" s="51" t="e">
        <f t="shared" si="2"/>
        <v>#N/A</v>
      </c>
      <c r="I91" s="51" t="e">
        <f t="shared" si="3"/>
        <v>#N/A</v>
      </c>
      <c r="J91" t="e">
        <f t="shared" si="4"/>
        <v>#N/A</v>
      </c>
      <c r="K91" t="e">
        <f t="shared" si="5"/>
        <v>#N/A</v>
      </c>
    </row>
    <row r="92" spans="2:11" x14ac:dyDescent="0.2">
      <c r="B92" s="55">
        <v>43556</v>
      </c>
      <c r="C92" s="130">
        <v>63.86</v>
      </c>
      <c r="D92" s="59">
        <v>63.86</v>
      </c>
      <c r="E92" s="51" t="e">
        <v>#N/A</v>
      </c>
      <c r="F92" s="63" t="e">
        <v>#N/A</v>
      </c>
      <c r="G92" s="52" t="e">
        <v>#N/A</v>
      </c>
      <c r="H92" s="51" t="e">
        <f t="shared" si="2"/>
        <v>#N/A</v>
      </c>
      <c r="I92" s="51" t="e">
        <f t="shared" si="3"/>
        <v>#N/A</v>
      </c>
      <c r="J92" t="e">
        <f t="shared" si="4"/>
        <v>#N/A</v>
      </c>
      <c r="K92" t="e">
        <f t="shared" si="5"/>
        <v>#N/A</v>
      </c>
    </row>
    <row r="93" spans="2:11" x14ac:dyDescent="0.2">
      <c r="B93" s="55">
        <v>43586</v>
      </c>
      <c r="C93" s="130" t="e">
        <v>#N/A</v>
      </c>
      <c r="D93" s="59">
        <v>64</v>
      </c>
      <c r="E93" s="51" t="e">
        <v>#N/A</v>
      </c>
      <c r="F93" s="63" t="e">
        <v>#N/A</v>
      </c>
      <c r="G93" s="52" t="e">
        <v>#N/A</v>
      </c>
      <c r="H93" s="51" t="e">
        <f t="shared" ref="H93:H112" si="6">$E93*EXP((+NORMSINV((1-$H$25)/2)*$F93*SQRT($G93/252)))</f>
        <v>#N/A</v>
      </c>
      <c r="I93" s="51" t="e">
        <f t="shared" ref="I93:I112" si="7">$E93*EXP(-NORMSINV((1-$H$25)/2)*$F93*SQRT($G93/252))</f>
        <v>#N/A</v>
      </c>
      <c r="J93" t="e">
        <f t="shared" si="4"/>
        <v>#N/A</v>
      </c>
      <c r="K93" t="e">
        <f t="shared" si="5"/>
        <v>#N/A</v>
      </c>
    </row>
    <row r="94" spans="2:11" x14ac:dyDescent="0.2">
      <c r="B94" s="55">
        <v>43617</v>
      </c>
      <c r="C94" s="130" t="e">
        <v>#N/A</v>
      </c>
      <c r="D94" s="59">
        <v>64</v>
      </c>
      <c r="E94" s="51">
        <v>63.224000000000004</v>
      </c>
      <c r="F94" s="63" t="e">
        <v>#N/A</v>
      </c>
      <c r="G94" s="52">
        <v>10</v>
      </c>
      <c r="H94" s="51" t="e">
        <f t="shared" si="6"/>
        <v>#N/A</v>
      </c>
      <c r="I94" s="51" t="e">
        <f t="shared" si="7"/>
        <v>#N/A</v>
      </c>
      <c r="J94" t="e">
        <f t="shared" si="4"/>
        <v>#N/A</v>
      </c>
      <c r="K94" t="e">
        <f t="shared" si="5"/>
        <v>#N/A</v>
      </c>
    </row>
    <row r="95" spans="2:11" x14ac:dyDescent="0.2">
      <c r="B95" s="55">
        <v>43647</v>
      </c>
      <c r="C95" s="130" t="e">
        <v>#N/A</v>
      </c>
      <c r="D95" s="59">
        <v>65</v>
      </c>
      <c r="E95" s="51">
        <v>63.303999999999995</v>
      </c>
      <c r="F95" s="63">
        <v>0.25139382499999996</v>
      </c>
      <c r="G95" s="52">
        <v>31</v>
      </c>
      <c r="H95" s="51">
        <f t="shared" si="6"/>
        <v>53.257188299891382</v>
      </c>
      <c r="I95" s="51">
        <f t="shared" si="7"/>
        <v>75.24611313376775</v>
      </c>
      <c r="J95">
        <f t="shared" si="4"/>
        <v>53.257188297731552</v>
      </c>
      <c r="K95">
        <f t="shared" si="5"/>
        <v>75.246113136819346</v>
      </c>
    </row>
    <row r="96" spans="2:11" x14ac:dyDescent="0.2">
      <c r="B96" s="55">
        <v>43678</v>
      </c>
      <c r="C96" s="130" t="e">
        <v>#N/A</v>
      </c>
      <c r="D96" s="59">
        <v>66</v>
      </c>
      <c r="E96" s="51">
        <v>63.303999999999995</v>
      </c>
      <c r="F96" s="63">
        <v>0.26013595</v>
      </c>
      <c r="G96" s="52">
        <v>52</v>
      </c>
      <c r="H96" s="51">
        <f t="shared" si="6"/>
        <v>50.216441139910373</v>
      </c>
      <c r="I96" s="51">
        <f t="shared" si="7"/>
        <v>79.802477535889182</v>
      </c>
      <c r="J96">
        <f t="shared" si="4"/>
        <v>50.21644113718105</v>
      </c>
      <c r="K96">
        <f t="shared" si="5"/>
        <v>79.802477540226548</v>
      </c>
    </row>
    <row r="97" spans="2:11" x14ac:dyDescent="0.2">
      <c r="B97" s="55">
        <v>43709</v>
      </c>
      <c r="C97" s="130" t="e">
        <v>#N/A</v>
      </c>
      <c r="D97" s="59">
        <v>67</v>
      </c>
      <c r="E97" s="51">
        <v>63.2</v>
      </c>
      <c r="F97" s="63">
        <v>0.25888557499999998</v>
      </c>
      <c r="G97" s="52">
        <v>73</v>
      </c>
      <c r="H97" s="51">
        <f t="shared" si="6"/>
        <v>48.096393348032286</v>
      </c>
      <c r="I97" s="51">
        <f t="shared" si="7"/>
        <v>83.046559668146358</v>
      </c>
      <c r="J97">
        <f t="shared" si="4"/>
        <v>48.096393344949888</v>
      </c>
      <c r="K97">
        <f t="shared" si="5"/>
        <v>83.046559673468636</v>
      </c>
    </row>
    <row r="98" spans="2:11" x14ac:dyDescent="0.2">
      <c r="B98" s="55">
        <v>43739</v>
      </c>
      <c r="C98" s="130" t="e">
        <v>#N/A</v>
      </c>
      <c r="D98" s="59">
        <v>67</v>
      </c>
      <c r="E98" s="51">
        <v>63.022000000000006</v>
      </c>
      <c r="F98" s="63">
        <v>0.25446930000000001</v>
      </c>
      <c r="G98" s="52">
        <v>95</v>
      </c>
      <c r="H98" s="51">
        <f t="shared" si="6"/>
        <v>46.397973645427477</v>
      </c>
      <c r="I98" s="51">
        <f t="shared" si="7"/>
        <v>85.602283288322411</v>
      </c>
      <c r="J98">
        <f t="shared" si="4"/>
        <v>46.397973642093191</v>
      </c>
      <c r="K98">
        <f t="shared" si="5"/>
        <v>85.602283294474034</v>
      </c>
    </row>
    <row r="99" spans="2:11" x14ac:dyDescent="0.2">
      <c r="B99" s="55">
        <v>43770</v>
      </c>
      <c r="C99" s="130" t="e">
        <v>#N/A</v>
      </c>
      <c r="D99" s="59">
        <v>66</v>
      </c>
      <c r="E99" s="51">
        <v>62.786000000000001</v>
      </c>
      <c r="F99" s="63">
        <v>0.25145669999999998</v>
      </c>
      <c r="G99" s="52">
        <v>117</v>
      </c>
      <c r="H99" s="51">
        <f t="shared" si="6"/>
        <v>44.876493361642126</v>
      </c>
      <c r="I99" s="51">
        <f t="shared" si="7"/>
        <v>87.842910635470176</v>
      </c>
      <c r="J99">
        <f t="shared" si="4"/>
        <v>44.876493358105563</v>
      </c>
      <c r="K99">
        <f t="shared" si="5"/>
        <v>87.842910642392795</v>
      </c>
    </row>
    <row r="100" spans="2:11" x14ac:dyDescent="0.2">
      <c r="B100" s="55">
        <v>43800</v>
      </c>
      <c r="C100" s="130" t="e">
        <v>#N/A</v>
      </c>
      <c r="D100" s="59">
        <v>65</v>
      </c>
      <c r="E100" s="51">
        <v>62.495999999999995</v>
      </c>
      <c r="F100" s="63">
        <v>0.25031239999999999</v>
      </c>
      <c r="G100" s="52">
        <v>138</v>
      </c>
      <c r="H100" s="51">
        <f t="shared" si="6"/>
        <v>43.469076789763214</v>
      </c>
      <c r="I100" s="51">
        <f t="shared" si="7"/>
        <v>89.851229987929898</v>
      </c>
      <c r="J100">
        <f t="shared" si="4"/>
        <v>43.46907678605973</v>
      </c>
      <c r="K100">
        <f t="shared" si="5"/>
        <v>89.85122999558503</v>
      </c>
    </row>
    <row r="101" spans="2:11" x14ac:dyDescent="0.2">
      <c r="B101" s="55">
        <v>43831</v>
      </c>
      <c r="C101" s="130" t="e">
        <v>#N/A</v>
      </c>
      <c r="D101" s="59">
        <v>63</v>
      </c>
      <c r="E101" s="51">
        <v>62.164000000000001</v>
      </c>
      <c r="F101" s="63">
        <v>0.2457694</v>
      </c>
      <c r="G101" s="52">
        <v>158</v>
      </c>
      <c r="H101" s="51">
        <f t="shared" si="6"/>
        <v>42.451210538335182</v>
      </c>
      <c r="I101" s="51">
        <f t="shared" si="7"/>
        <v>91.030687864844808</v>
      </c>
      <c r="J101">
        <f t="shared" si="4"/>
        <v>42.451210534535441</v>
      </c>
      <c r="K101">
        <f t="shared" si="5"/>
        <v>91.030687872992814</v>
      </c>
    </row>
    <row r="102" spans="2:11" x14ac:dyDescent="0.2">
      <c r="B102" s="55">
        <v>43862</v>
      </c>
      <c r="C102" s="130" t="e">
        <v>#N/A</v>
      </c>
      <c r="D102" s="59">
        <v>63</v>
      </c>
      <c r="E102" s="51">
        <v>61.81</v>
      </c>
      <c r="F102" s="63" t="e">
        <v>#N/A</v>
      </c>
      <c r="G102" s="52">
        <v>178</v>
      </c>
      <c r="H102" s="51" t="e">
        <f t="shared" si="6"/>
        <v>#N/A</v>
      </c>
      <c r="I102" s="51" t="e">
        <f t="shared" si="7"/>
        <v>#N/A</v>
      </c>
      <c r="J102" t="e">
        <f t="shared" si="4"/>
        <v>#N/A</v>
      </c>
      <c r="K102" t="e">
        <f t="shared" si="5"/>
        <v>#N/A</v>
      </c>
    </row>
    <row r="103" spans="2:11" x14ac:dyDescent="0.2">
      <c r="B103" s="55">
        <v>43891</v>
      </c>
      <c r="C103" s="130" t="e">
        <v>#N/A</v>
      </c>
      <c r="D103" s="59">
        <v>63</v>
      </c>
      <c r="E103" s="51">
        <v>61.44</v>
      </c>
      <c r="F103" s="63">
        <v>0.24294494333333333</v>
      </c>
      <c r="G103" s="52">
        <v>199</v>
      </c>
      <c r="H103" s="51">
        <f t="shared" si="6"/>
        <v>40.242469770344762</v>
      </c>
      <c r="I103" s="51">
        <f t="shared" si="7"/>
        <v>93.803228816282967</v>
      </c>
      <c r="J103">
        <f t="shared" si="4"/>
        <v>40.242469766348755</v>
      </c>
      <c r="K103">
        <f t="shared" si="5"/>
        <v>93.803228825597444</v>
      </c>
    </row>
    <row r="104" spans="2:11" x14ac:dyDescent="0.2">
      <c r="B104" s="55">
        <v>43922</v>
      </c>
      <c r="C104" s="130" t="e">
        <v>#N/A</v>
      </c>
      <c r="D104" s="59">
        <v>63</v>
      </c>
      <c r="E104" s="51">
        <v>61.073999999999998</v>
      </c>
      <c r="F104" s="63">
        <v>0.24100639999999998</v>
      </c>
      <c r="G104" s="52">
        <v>220</v>
      </c>
      <c r="H104" s="51">
        <f t="shared" si="6"/>
        <v>39.280631615437166</v>
      </c>
      <c r="I104" s="51">
        <f t="shared" si="7"/>
        <v>94.958592125440987</v>
      </c>
      <c r="J104">
        <f t="shared" si="4"/>
        <v>39.280631611368747</v>
      </c>
      <c r="K104">
        <f t="shared" si="5"/>
        <v>94.958592135276135</v>
      </c>
    </row>
    <row r="105" spans="2:11" x14ac:dyDescent="0.2">
      <c r="B105" s="55">
        <v>43952</v>
      </c>
      <c r="C105" s="130" t="e">
        <v>#N/A</v>
      </c>
      <c r="D105" s="59">
        <v>63</v>
      </c>
      <c r="E105" s="51">
        <v>60.716000000000008</v>
      </c>
      <c r="F105" s="63">
        <v>0.24135960000000001</v>
      </c>
      <c r="G105" s="52">
        <v>241</v>
      </c>
      <c r="H105" s="51">
        <f t="shared" si="6"/>
        <v>38.228869145371725</v>
      </c>
      <c r="I105" s="51">
        <f t="shared" si="7"/>
        <v>96.430596520700604</v>
      </c>
      <c r="J105">
        <f t="shared" si="4"/>
        <v>38.228869141221502</v>
      </c>
      <c r="K105">
        <f t="shared" si="5"/>
        <v>96.430596531169357</v>
      </c>
    </row>
    <row r="106" spans="2:11" x14ac:dyDescent="0.2">
      <c r="B106" s="55">
        <v>43983</v>
      </c>
      <c r="C106" s="130" t="e">
        <v>#N/A</v>
      </c>
      <c r="D106" s="59">
        <v>63</v>
      </c>
      <c r="E106" s="51">
        <v>60.384</v>
      </c>
      <c r="F106" s="63">
        <v>0.23623849999999996</v>
      </c>
      <c r="G106" s="52">
        <v>261</v>
      </c>
      <c r="H106" s="51">
        <f t="shared" si="6"/>
        <v>37.69432510746703</v>
      </c>
      <c r="I106" s="51">
        <f t="shared" si="7"/>
        <v>96.731469408314283</v>
      </c>
      <c r="J106">
        <f t="shared" si="4"/>
        <v>37.69432510329878</v>
      </c>
      <c r="K106">
        <f t="shared" si="5"/>
        <v>96.731469419010878</v>
      </c>
    </row>
    <row r="107" spans="2:11" x14ac:dyDescent="0.2">
      <c r="B107" s="55">
        <v>44013</v>
      </c>
      <c r="C107" s="130" t="e">
        <v>#N/A</v>
      </c>
      <c r="D107" s="59">
        <v>63</v>
      </c>
      <c r="E107" s="51">
        <v>60.017999999999994</v>
      </c>
      <c r="F107" s="63">
        <v>0.23349220000000001</v>
      </c>
      <c r="G107" s="52">
        <v>284</v>
      </c>
      <c r="H107" s="51">
        <f t="shared" si="6"/>
        <v>36.922461074230405</v>
      </c>
      <c r="I107" s="51">
        <f t="shared" si="7"/>
        <v>97.560136003883144</v>
      </c>
      <c r="J107">
        <f t="shared" si="4"/>
        <v>36.922461070020915</v>
      </c>
      <c r="K107">
        <f t="shared" si="5"/>
        <v>97.560136015005867</v>
      </c>
    </row>
    <row r="108" spans="2:11" x14ac:dyDescent="0.2">
      <c r="B108" s="55">
        <v>44044</v>
      </c>
      <c r="C108" s="130" t="e">
        <v>#N/A</v>
      </c>
      <c r="D108" s="59">
        <v>63</v>
      </c>
      <c r="E108" s="51">
        <v>59.676000000000002</v>
      </c>
      <c r="F108" s="63" t="e">
        <v>#N/A</v>
      </c>
      <c r="G108" s="52">
        <v>304</v>
      </c>
      <c r="H108" s="51" t="e">
        <f t="shared" si="6"/>
        <v>#N/A</v>
      </c>
      <c r="I108" s="51" t="e">
        <f t="shared" si="7"/>
        <v>#N/A</v>
      </c>
      <c r="J108" t="e">
        <f t="shared" si="4"/>
        <v>#N/A</v>
      </c>
      <c r="K108" t="e">
        <f t="shared" si="5"/>
        <v>#N/A</v>
      </c>
    </row>
    <row r="109" spans="2:11" x14ac:dyDescent="0.2">
      <c r="B109" s="55">
        <v>44075</v>
      </c>
      <c r="C109" s="130" t="e">
        <v>#N/A</v>
      </c>
      <c r="D109" s="59">
        <v>63</v>
      </c>
      <c r="E109" s="51">
        <v>59.35</v>
      </c>
      <c r="F109" s="63">
        <v>0.22808400000000001</v>
      </c>
      <c r="G109" s="52">
        <v>326</v>
      </c>
      <c r="H109" s="51">
        <f t="shared" si="6"/>
        <v>35.69456322729684</v>
      </c>
      <c r="I109" s="51">
        <f t="shared" si="7"/>
        <v>98.682325304551838</v>
      </c>
      <c r="J109">
        <f t="shared" si="4"/>
        <v>35.69456322303779</v>
      </c>
      <c r="K109">
        <f t="shared" si="5"/>
        <v>98.682325316326526</v>
      </c>
    </row>
    <row r="110" spans="2:11" x14ac:dyDescent="0.2">
      <c r="B110" s="55">
        <v>44105</v>
      </c>
      <c r="C110" s="130" t="e">
        <v>#N/A</v>
      </c>
      <c r="D110" s="59">
        <v>63</v>
      </c>
      <c r="E110" s="51">
        <v>59.045999999999992</v>
      </c>
      <c r="F110" s="63" t="e">
        <v>#N/A</v>
      </c>
      <c r="G110" s="52">
        <v>348</v>
      </c>
      <c r="H110" s="51" t="e">
        <f t="shared" si="6"/>
        <v>#N/A</v>
      </c>
      <c r="I110" s="51" t="e">
        <f t="shared" si="7"/>
        <v>#N/A</v>
      </c>
      <c r="J110" t="e">
        <f t="shared" si="4"/>
        <v>#N/A</v>
      </c>
      <c r="K110" t="e">
        <f t="shared" si="5"/>
        <v>#N/A</v>
      </c>
    </row>
    <row r="111" spans="2:11" x14ac:dyDescent="0.2">
      <c r="B111" s="55">
        <v>44136</v>
      </c>
      <c r="C111" s="130" t="e">
        <v>#N/A</v>
      </c>
      <c r="D111" s="59">
        <v>63</v>
      </c>
      <c r="E111" s="51">
        <v>58.787999999999997</v>
      </c>
      <c r="F111" s="63" t="e">
        <v>#N/A</v>
      </c>
      <c r="G111" s="52">
        <v>368</v>
      </c>
      <c r="H111" s="51" t="e">
        <f t="shared" si="6"/>
        <v>#N/A</v>
      </c>
      <c r="I111" s="51" t="e">
        <f t="shared" si="7"/>
        <v>#N/A</v>
      </c>
      <c r="J111" t="e">
        <f t="shared" si="4"/>
        <v>#N/A</v>
      </c>
      <c r="K111" t="e">
        <f t="shared" si="5"/>
        <v>#N/A</v>
      </c>
    </row>
    <row r="112" spans="2:11" x14ac:dyDescent="0.2">
      <c r="B112" s="56">
        <v>44166</v>
      </c>
      <c r="C112" s="411" t="e">
        <v>#N/A</v>
      </c>
      <c r="D112" s="412">
        <v>63</v>
      </c>
      <c r="E112" s="53">
        <v>58.546000000000006</v>
      </c>
      <c r="F112" s="64">
        <v>0.22328245714285716</v>
      </c>
      <c r="G112" s="61">
        <v>391</v>
      </c>
      <c r="H112" s="53">
        <f t="shared" si="6"/>
        <v>33.943399590728461</v>
      </c>
      <c r="I112" s="53">
        <f t="shared" si="7"/>
        <v>100.98087278612626</v>
      </c>
      <c r="J112">
        <f t="shared" si="4"/>
        <v>33.943399586386306</v>
      </c>
      <c r="K112">
        <f t="shared" si="5"/>
        <v>100.98087279904406</v>
      </c>
    </row>
    <row r="113" spans="2:13" x14ac:dyDescent="0.2">
      <c r="B113" s="55"/>
      <c r="C113" s="51"/>
      <c r="D113" s="51"/>
      <c r="E113" s="51"/>
      <c r="F113" s="63"/>
      <c r="G113" s="52"/>
      <c r="H113" s="51"/>
      <c r="I113" s="51"/>
    </row>
    <row r="114" spans="2:13" x14ac:dyDescent="0.2">
      <c r="B114" s="55"/>
      <c r="C114" s="51"/>
      <c r="D114" s="51"/>
      <c r="E114" s="51"/>
      <c r="F114" s="63"/>
      <c r="G114" s="52"/>
      <c r="H114" s="51"/>
      <c r="I114" s="51"/>
    </row>
    <row r="115" spans="2:13" x14ac:dyDescent="0.2">
      <c r="B115" s="55"/>
      <c r="C115" s="51"/>
      <c r="D115" s="51"/>
      <c r="E115" s="51"/>
      <c r="F115" s="63"/>
      <c r="G115" s="52"/>
      <c r="H115" s="51"/>
      <c r="I115" s="51"/>
    </row>
    <row r="116" spans="2:13" x14ac:dyDescent="0.2">
      <c r="B116" s="55"/>
      <c r="C116" s="51"/>
      <c r="D116" s="51"/>
      <c r="E116" s="51"/>
      <c r="F116" s="63"/>
      <c r="G116" s="52"/>
      <c r="H116" s="51"/>
      <c r="I116" s="51"/>
    </row>
    <row r="117" spans="2:13" x14ac:dyDescent="0.2">
      <c r="B117" s="55"/>
      <c r="C117" s="51"/>
      <c r="D117" s="51"/>
      <c r="E117" s="51"/>
      <c r="F117" s="63"/>
      <c r="G117" s="52"/>
      <c r="H117" s="51"/>
      <c r="I117" s="51"/>
    </row>
    <row r="118" spans="2:13" x14ac:dyDescent="0.2">
      <c r="B118" s="55"/>
      <c r="C118" s="51"/>
      <c r="D118" s="51"/>
      <c r="E118" s="51"/>
      <c r="F118" s="63"/>
      <c r="G118" s="52"/>
      <c r="H118" s="51"/>
      <c r="I118" s="51"/>
    </row>
    <row r="119" spans="2:13" x14ac:dyDescent="0.2">
      <c r="B119" s="55"/>
      <c r="C119" s="51"/>
      <c r="D119" s="51"/>
      <c r="E119" s="51"/>
      <c r="F119" s="63"/>
      <c r="G119" s="52"/>
      <c r="H119" s="51"/>
      <c r="I119" s="51"/>
    </row>
    <row r="120" spans="2:13" x14ac:dyDescent="0.2">
      <c r="B120" s="55"/>
      <c r="C120" s="51"/>
      <c r="D120" s="51"/>
      <c r="E120" s="51"/>
      <c r="F120" s="63"/>
      <c r="G120" s="52"/>
      <c r="H120" s="51"/>
      <c r="I120" s="51"/>
    </row>
    <row r="121" spans="2:13" x14ac:dyDescent="0.2">
      <c r="B121" s="55"/>
      <c r="C121" s="51"/>
      <c r="D121" s="51"/>
      <c r="E121" s="51"/>
      <c r="F121" s="63"/>
      <c r="G121" s="52"/>
      <c r="H121" s="51"/>
      <c r="I121" s="51"/>
    </row>
    <row r="122" spans="2:13" x14ac:dyDescent="0.2">
      <c r="B122" s="55"/>
      <c r="C122" s="51"/>
      <c r="D122" s="51"/>
      <c r="E122" s="51"/>
      <c r="F122" s="63"/>
      <c r="G122" s="52"/>
      <c r="H122" s="51"/>
      <c r="I122" s="51"/>
    </row>
    <row r="123" spans="2:13" x14ac:dyDescent="0.2">
      <c r="B123" s="55"/>
      <c r="C123" s="51"/>
      <c r="D123" s="51"/>
      <c r="E123" s="51"/>
      <c r="F123" s="63"/>
      <c r="G123" s="52"/>
      <c r="H123" s="51"/>
      <c r="I123" s="51"/>
    </row>
    <row r="124" spans="2:13" x14ac:dyDescent="0.2">
      <c r="B124" s="55"/>
      <c r="C124" s="51"/>
      <c r="D124" s="51"/>
      <c r="E124" s="51"/>
      <c r="F124" s="63"/>
      <c r="G124" s="52"/>
      <c r="H124" s="51"/>
      <c r="I124" s="51"/>
    </row>
    <row r="125" spans="2:13" x14ac:dyDescent="0.2">
      <c r="B125" s="32" t="s">
        <v>550</v>
      </c>
    </row>
    <row r="126" spans="2:13" ht="12.75" customHeight="1" x14ac:dyDescent="0.2">
      <c r="B126" s="565" t="s">
        <v>548</v>
      </c>
      <c r="C126" s="565"/>
      <c r="D126" s="565"/>
      <c r="E126" s="565"/>
      <c r="F126" s="565"/>
      <c r="G126" s="565"/>
      <c r="H126" s="565"/>
      <c r="I126" s="565"/>
      <c r="J126" s="565"/>
      <c r="K126" s="565"/>
      <c r="L126" s="565"/>
      <c r="M126" s="565"/>
    </row>
    <row r="127" spans="2:13" x14ac:dyDescent="0.2">
      <c r="B127" s="565"/>
      <c r="C127" s="565"/>
      <c r="D127" s="565"/>
      <c r="E127" s="565"/>
      <c r="F127" s="565"/>
      <c r="G127" s="565"/>
      <c r="H127" s="565"/>
      <c r="I127" s="565"/>
      <c r="J127" s="565"/>
      <c r="K127" s="565"/>
      <c r="L127" s="565"/>
      <c r="M127" s="565"/>
    </row>
    <row r="134" spans="2:2" ht="15.75" x14ac:dyDescent="0.25">
      <c r="B134" s="54" t="s">
        <v>60</v>
      </c>
    </row>
    <row r="145" spans="2:2" x14ac:dyDescent="0.2">
      <c r="B145" s="57"/>
    </row>
    <row r="146" spans="2:2" x14ac:dyDescent="0.2">
      <c r="B146" t="str">
        <f>(100*$H$25)&amp;"% NYMEX futures upper confidence interval"</f>
        <v>95% NYMEX futures upper confidence interval</v>
      </c>
    </row>
    <row r="147" spans="2:2" x14ac:dyDescent="0.2">
      <c r="B147" t="str">
        <f>(100*$H$25)&amp;"% NYMEX futures lower confidence interval"</f>
        <v>95% NYMEX futures lower confidence interval</v>
      </c>
    </row>
  </sheetData>
  <mergeCells count="3">
    <mergeCell ref="H25:I25"/>
    <mergeCell ref="H27:I27"/>
    <mergeCell ref="B126:M127"/>
  </mergeCells>
  <phoneticPr fontId="25" type="noConversion"/>
  <conditionalFormatting sqref="C113:I124 E77:I112">
    <cfRule type="expression" dxfId="127" priority="15" stopIfTrue="1">
      <formula>ISNA(C77)</formula>
    </cfRule>
  </conditionalFormatting>
  <conditionalFormatting sqref="E41:I52">
    <cfRule type="expression" dxfId="126" priority="11" stopIfTrue="1">
      <formula>ISNA(E41)</formula>
    </cfRule>
  </conditionalFormatting>
  <conditionalFormatting sqref="C30:C112">
    <cfRule type="expression" dxfId="125" priority="1" stopIfTrue="1">
      <formula>ISNA(C30)</formula>
    </cfRule>
  </conditionalFormatting>
  <conditionalFormatting sqref="C29:I29 E30:I40">
    <cfRule type="expression" dxfId="124" priority="13" stopIfTrue="1">
      <formula>ISNA(C29)</formula>
    </cfRule>
  </conditionalFormatting>
  <conditionalFormatting sqref="C29">
    <cfRule type="expression" dxfId="123" priority="12" stopIfTrue="1">
      <formula>ISNA(C29)</formula>
    </cfRule>
  </conditionalFormatting>
  <conditionalFormatting sqref="E65:I76">
    <cfRule type="expression" dxfId="122" priority="7" stopIfTrue="1">
      <formula>ISNA(E65)</formula>
    </cfRule>
  </conditionalFormatting>
  <conditionalFormatting sqref="E53:I64">
    <cfRule type="expression" dxfId="121" priority="9" stopIfTrue="1">
      <formula>ISNA(E53)</formula>
    </cfRule>
  </conditionalFormatting>
  <conditionalFormatting sqref="C30:D112">
    <cfRule type="expression" dxfId="120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0.140625" style="131" customWidth="1"/>
    <col min="18" max="18" width="11.5703125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M1" s="148"/>
    </row>
    <row r="2" spans="1:18" ht="15.75" x14ac:dyDescent="0.25">
      <c r="A2" s="44" t="s">
        <v>549</v>
      </c>
      <c r="M2" s="148"/>
    </row>
    <row r="3" spans="1:18" x14ac:dyDescent="0.25">
      <c r="A3" s="22" t="s">
        <v>16</v>
      </c>
      <c r="M3" s="148"/>
      <c r="R3" s="137"/>
    </row>
    <row r="4" spans="1:18" x14ac:dyDescent="0.25">
      <c r="A4" s="137"/>
      <c r="B4" s="144"/>
      <c r="C4" s="144"/>
      <c r="D4" s="144"/>
      <c r="E4" s="144"/>
      <c r="F4" s="144"/>
      <c r="G4" s="144"/>
      <c r="H4" s="144"/>
      <c r="I4" s="144"/>
      <c r="J4" s="144"/>
      <c r="K4" s="144"/>
      <c r="R4" s="137"/>
    </row>
    <row r="5" spans="1:18" x14ac:dyDescent="0.25">
      <c r="A5" s="139"/>
      <c r="B5" s="144"/>
      <c r="C5" s="144"/>
      <c r="D5" s="144"/>
      <c r="E5" s="144"/>
      <c r="F5" s="144"/>
      <c r="G5" s="144"/>
      <c r="H5" s="144"/>
      <c r="I5" s="144"/>
      <c r="J5" s="144"/>
      <c r="K5" s="144"/>
      <c r="Q5" s="180" t="s">
        <v>369</v>
      </c>
      <c r="R5" s="181"/>
    </row>
    <row r="6" spans="1:18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Q6" s="452" t="s">
        <v>305</v>
      </c>
      <c r="R6" s="453" t="s">
        <v>304</v>
      </c>
    </row>
    <row r="7" spans="1:18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Q7" s="454" t="s">
        <v>306</v>
      </c>
      <c r="R7" s="455" t="s">
        <v>307</v>
      </c>
    </row>
    <row r="8" spans="1:18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Q8" s="456" t="s">
        <v>303</v>
      </c>
      <c r="R8" s="457" t="s">
        <v>302</v>
      </c>
    </row>
    <row r="9" spans="1:18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</row>
    <row r="10" spans="1:18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</row>
    <row r="11" spans="1:18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</row>
    <row r="12" spans="1:18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</row>
    <row r="13" spans="1:18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</row>
    <row r="14" spans="1:18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</row>
    <row r="15" spans="1:18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</row>
    <row r="16" spans="1:18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</row>
    <row r="17" spans="2:29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</row>
    <row r="18" spans="2:29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</row>
    <row r="19" spans="2:29" x14ac:dyDescent="0.25">
      <c r="B19" s="144"/>
      <c r="C19" s="144"/>
      <c r="D19" s="185"/>
      <c r="E19" s="185"/>
      <c r="F19" s="144"/>
      <c r="G19" s="144"/>
      <c r="H19" s="144"/>
      <c r="I19" s="144"/>
      <c r="J19" s="144"/>
      <c r="K19" s="144"/>
    </row>
    <row r="20" spans="2:29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</row>
    <row r="21" spans="2:29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</row>
    <row r="22" spans="2:29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</row>
    <row r="24" spans="2:29" x14ac:dyDescent="0.25">
      <c r="B24"/>
      <c r="C24"/>
      <c r="D24" s="566" t="s">
        <v>48</v>
      </c>
      <c r="E24" s="566"/>
      <c r="F24" s="566"/>
      <c r="G24" s="566"/>
      <c r="H24" s="566"/>
      <c r="I24" s="32"/>
      <c r="J24" s="566" t="s">
        <v>310</v>
      </c>
      <c r="K24" s="566"/>
      <c r="L24" s="566"/>
      <c r="M24" s="566"/>
    </row>
    <row r="25" spans="2:29" x14ac:dyDescent="0.25">
      <c r="B25" s="9"/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29" s="147" customFormat="1" ht="12.75" x14ac:dyDescent="0.2">
      <c r="B26" s="30"/>
      <c r="C26" s="142" t="s">
        <v>305</v>
      </c>
      <c r="D26" s="431">
        <v>1.0414935064999999</v>
      </c>
      <c r="E26" s="431">
        <v>1.2893022774285714</v>
      </c>
      <c r="F26" s="431">
        <v>1.6950221155714287</v>
      </c>
      <c r="G26" s="431">
        <v>1.6580884622619048</v>
      </c>
      <c r="H26" s="431">
        <v>1.5952380952380953</v>
      </c>
      <c r="I26" s="432"/>
      <c r="J26" s="29">
        <f t="shared" ref="J26:M28" si="0">E26-D26</f>
        <v>0.24780877092857145</v>
      </c>
      <c r="K26" s="29">
        <f t="shared" si="0"/>
        <v>0.40571983814285728</v>
      </c>
      <c r="L26" s="29">
        <f t="shared" si="0"/>
        <v>-3.6933653309523917E-2</v>
      </c>
      <c r="M26" s="29">
        <f t="shared" si="0"/>
        <v>-6.2850367023809417E-2</v>
      </c>
      <c r="O26" s="192"/>
      <c r="P26" s="192"/>
      <c r="AB26" s="192"/>
      <c r="AC26" s="192"/>
    </row>
    <row r="27" spans="2:29" s="147" customFormat="1" ht="12.75" x14ac:dyDescent="0.2">
      <c r="C27" s="142" t="s">
        <v>308</v>
      </c>
      <c r="D27" s="431">
        <f>+D29-D26</f>
        <v>0.41191210369999998</v>
      </c>
      <c r="E27" s="431">
        <f>+E29-E26</f>
        <v>0.39936896767142849</v>
      </c>
      <c r="F27" s="431">
        <f>+F29-F26</f>
        <v>0.28376434682857132</v>
      </c>
      <c r="G27" s="431">
        <f>+G29-G26</f>
        <v>0.33410931383809528</v>
      </c>
      <c r="H27" s="431">
        <f>+H29-H26</f>
        <v>0.3777268116619048</v>
      </c>
      <c r="I27" s="432"/>
      <c r="J27" s="29">
        <f t="shared" si="0"/>
        <v>-1.2543136028571489E-2</v>
      </c>
      <c r="K27" s="29">
        <f t="shared" si="0"/>
        <v>-0.11560462084285716</v>
      </c>
      <c r="L27" s="29">
        <f t="shared" si="0"/>
        <v>5.0344967009523955E-2</v>
      </c>
      <c r="M27" s="29">
        <f t="shared" si="0"/>
        <v>4.3617497823809526E-2</v>
      </c>
      <c r="O27" s="192"/>
      <c r="P27" s="192"/>
      <c r="AB27" s="192"/>
      <c r="AC27" s="192"/>
    </row>
    <row r="28" spans="2:29" s="147" customFormat="1" ht="12.75" x14ac:dyDescent="0.2">
      <c r="C28" s="151" t="s">
        <v>309</v>
      </c>
      <c r="D28" s="433">
        <f>+D30-D29</f>
        <v>0.69579301680000016</v>
      </c>
      <c r="E28" s="433">
        <f>+E30-E29</f>
        <v>0.72824942810000004</v>
      </c>
      <c r="F28" s="433">
        <f>+F30-F29</f>
        <v>0.74779177190000024</v>
      </c>
      <c r="G28" s="433">
        <f>+G30-G29</f>
        <v>0.75110810409999984</v>
      </c>
      <c r="H28" s="433">
        <f>+H30-H29</f>
        <v>0.77790834639999984</v>
      </c>
      <c r="I28" s="434"/>
      <c r="J28" s="435">
        <f t="shared" si="0"/>
        <v>3.2456411299999877E-2</v>
      </c>
      <c r="K28" s="435">
        <f t="shared" si="0"/>
        <v>1.9542343800000195E-2</v>
      </c>
      <c r="L28" s="435">
        <f t="shared" si="0"/>
        <v>3.3163321999996054E-3</v>
      </c>
      <c r="M28" s="435">
        <f t="shared" si="0"/>
        <v>2.6800242299999999E-2</v>
      </c>
      <c r="O28" s="192"/>
      <c r="P28" s="192"/>
      <c r="AB28" s="192"/>
      <c r="AC28" s="192"/>
    </row>
    <row r="29" spans="2:29" s="147" customFormat="1" ht="12.75" x14ac:dyDescent="0.2">
      <c r="C29" s="142" t="s">
        <v>306</v>
      </c>
      <c r="D29" s="431">
        <v>1.4534056101999999</v>
      </c>
      <c r="E29" s="431">
        <v>1.6886712450999999</v>
      </c>
      <c r="F29" s="431">
        <v>1.9787864624</v>
      </c>
      <c r="G29" s="431">
        <v>1.9921977761</v>
      </c>
      <c r="H29" s="431">
        <v>1.9729649069000001</v>
      </c>
      <c r="I29" s="432"/>
      <c r="J29" s="29">
        <f t="shared" ref="J29:M30" si="1">E29-D29</f>
        <v>0.23526563489999996</v>
      </c>
      <c r="K29" s="29">
        <f t="shared" si="1"/>
        <v>0.29011521730000012</v>
      </c>
      <c r="L29" s="29">
        <f t="shared" si="1"/>
        <v>1.3411313700000038E-2</v>
      </c>
      <c r="M29" s="29">
        <f t="shared" si="1"/>
        <v>-1.9232869199999891E-2</v>
      </c>
      <c r="O29" s="192"/>
      <c r="P29" s="192"/>
      <c r="AB29" s="192"/>
      <c r="AC29" s="192"/>
    </row>
    <row r="30" spans="2:29" s="147" customFormat="1" ht="12.75" x14ac:dyDescent="0.2">
      <c r="C30" s="436" t="s">
        <v>303</v>
      </c>
      <c r="D30" s="433">
        <v>2.1491986270000001</v>
      </c>
      <c r="E30" s="433">
        <v>2.4169206731999999</v>
      </c>
      <c r="F30" s="433">
        <v>2.7265782343000002</v>
      </c>
      <c r="G30" s="433">
        <v>2.7433058801999999</v>
      </c>
      <c r="H30" s="433">
        <v>2.7508732533</v>
      </c>
      <c r="I30" s="437"/>
      <c r="J30" s="67">
        <f t="shared" si="1"/>
        <v>0.26772204619999984</v>
      </c>
      <c r="K30" s="67">
        <f t="shared" si="1"/>
        <v>0.30965756110000031</v>
      </c>
      <c r="L30" s="67">
        <f t="shared" si="1"/>
        <v>1.6727645899999644E-2</v>
      </c>
      <c r="M30" s="67">
        <f t="shared" si="1"/>
        <v>7.5673731000001077E-3</v>
      </c>
      <c r="O30" s="192"/>
      <c r="P30" s="192"/>
      <c r="AB30" s="192"/>
      <c r="AC30" s="192"/>
    </row>
    <row r="31" spans="2:29" s="147" customFormat="1" ht="12.7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0.26772204619999984</v>
      </c>
      <c r="K31" s="29">
        <f>+SUM(K26:K28)</f>
        <v>0.30965756110000031</v>
      </c>
      <c r="L31" s="29">
        <f>+SUM(L26:L28)</f>
        <v>1.6727645899999644E-2</v>
      </c>
      <c r="M31" s="29">
        <f>+SUM(M26:M28)</f>
        <v>7.5673731000001077E-3</v>
      </c>
      <c r="O31" s="192"/>
      <c r="P31" s="192"/>
      <c r="AB31" s="192"/>
      <c r="AC31" s="192"/>
    </row>
    <row r="32" spans="2:29" x14ac:dyDescent="0.25">
      <c r="B32" s="367" t="s">
        <v>551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38" customFormat="1" ht="12.75" x14ac:dyDescent="0.2">
      <c r="D35" s="438" t="s">
        <v>533</v>
      </c>
      <c r="E35" s="438" t="s">
        <v>537</v>
      </c>
      <c r="F35" s="438" t="s">
        <v>487</v>
      </c>
      <c r="G35" s="438" t="s">
        <v>498</v>
      </c>
      <c r="I35" s="439" t="s">
        <v>534</v>
      </c>
      <c r="J35" s="438" t="s">
        <v>536</v>
      </c>
      <c r="K35" s="438" t="s">
        <v>535</v>
      </c>
      <c r="L35" s="438" t="s">
        <v>498</v>
      </c>
      <c r="O35" s="440"/>
      <c r="P35" s="440"/>
      <c r="AB35" s="440"/>
      <c r="AC35" s="440"/>
    </row>
    <row r="36" spans="2:29" s="147" customFormat="1" ht="12.75" x14ac:dyDescent="0.2">
      <c r="B36" s="147">
        <f t="shared" ref="B36:B87" si="2">YEAR(C36)</f>
        <v>2016</v>
      </c>
      <c r="C36" s="447">
        <v>42370</v>
      </c>
      <c r="D36" s="448">
        <v>1.9484999999999999</v>
      </c>
      <c r="E36" s="141" t="e">
        <v>#N/A</v>
      </c>
      <c r="F36" s="449"/>
      <c r="G36" s="449">
        <v>1.9484999999999999</v>
      </c>
      <c r="H36" s="450"/>
      <c r="I36" s="448">
        <v>0.73095238095238091</v>
      </c>
      <c r="J36" s="141" t="e">
        <v>#N/A</v>
      </c>
      <c r="K36" s="449"/>
      <c r="L36" s="449">
        <v>0.73095238095238091</v>
      </c>
      <c r="M36" s="450"/>
      <c r="O36" s="192"/>
      <c r="P36" s="192"/>
      <c r="AB36" s="192"/>
      <c r="AC36" s="192"/>
    </row>
    <row r="37" spans="2:29" s="147" customFormat="1" ht="12.75" x14ac:dyDescent="0.2">
      <c r="B37" s="147">
        <f t="shared" si="2"/>
        <v>2016</v>
      </c>
      <c r="C37" s="447">
        <v>42401</v>
      </c>
      <c r="D37" s="448">
        <v>1.7636000000000001</v>
      </c>
      <c r="E37" s="141" t="e">
        <v>#N/A</v>
      </c>
      <c r="F37" s="449">
        <f t="shared" ref="F37:F46" si="3">AVERAGEIF($B$36:$B$95,B37,$G$36:$G$95)</f>
        <v>2.1456291666666663</v>
      </c>
      <c r="G37" s="449">
        <v>1.7636000000000001</v>
      </c>
      <c r="H37" s="450"/>
      <c r="I37" s="448">
        <v>0.76623809523809527</v>
      </c>
      <c r="J37" s="141" t="e">
        <v>#N/A</v>
      </c>
      <c r="K37" s="449">
        <f t="shared" ref="K37:K46" si="4">AVERAGEIF($B$36:$B$95,B37,$L$36:$L$95)</f>
        <v>1.0368492063492065</v>
      </c>
      <c r="L37" s="449">
        <v>0.76623809523809527</v>
      </c>
      <c r="M37" s="450"/>
      <c r="O37" s="192"/>
      <c r="P37" s="192"/>
      <c r="AB37" s="192"/>
      <c r="AC37" s="192"/>
    </row>
    <row r="38" spans="2:29" s="147" customFormat="1" ht="12.75" x14ac:dyDescent="0.2">
      <c r="B38" s="147">
        <f t="shared" si="2"/>
        <v>2016</v>
      </c>
      <c r="C38" s="447">
        <v>42430</v>
      </c>
      <c r="D38" s="448">
        <v>1.96875</v>
      </c>
      <c r="E38" s="141" t="e">
        <v>#N/A</v>
      </c>
      <c r="F38" s="449">
        <f t="shared" si="3"/>
        <v>2.1456291666666663</v>
      </c>
      <c r="G38" s="449">
        <v>1.96875</v>
      </c>
      <c r="H38" s="450"/>
      <c r="I38" s="448">
        <v>0.90976190476190477</v>
      </c>
      <c r="J38" s="141" t="e">
        <v>#N/A</v>
      </c>
      <c r="K38" s="449">
        <f t="shared" si="4"/>
        <v>1.0368492063492065</v>
      </c>
      <c r="L38" s="449">
        <v>0.90976190476190477</v>
      </c>
      <c r="M38" s="450"/>
      <c r="O38" s="192"/>
      <c r="P38" s="192"/>
      <c r="AB38" s="192"/>
      <c r="AC38" s="192"/>
    </row>
    <row r="39" spans="2:29" s="147" customFormat="1" ht="12.75" x14ac:dyDescent="0.2">
      <c r="B39" s="147">
        <f t="shared" si="2"/>
        <v>2016</v>
      </c>
      <c r="C39" s="447">
        <v>42461</v>
      </c>
      <c r="D39" s="448">
        <v>2.1127500000000001</v>
      </c>
      <c r="E39" s="141" t="e">
        <v>#N/A</v>
      </c>
      <c r="F39" s="449">
        <f t="shared" si="3"/>
        <v>2.1456291666666663</v>
      </c>
      <c r="G39" s="449">
        <v>2.1127500000000001</v>
      </c>
      <c r="H39" s="450"/>
      <c r="I39" s="448">
        <v>0.99007142857142849</v>
      </c>
      <c r="J39" s="141" t="e">
        <v>#N/A</v>
      </c>
      <c r="K39" s="449">
        <f t="shared" si="4"/>
        <v>1.0368492063492065</v>
      </c>
      <c r="L39" s="449">
        <v>0.99007142857142849</v>
      </c>
      <c r="M39" s="450"/>
      <c r="O39" s="192"/>
      <c r="P39" s="192"/>
      <c r="AB39" s="192"/>
      <c r="AC39" s="192"/>
    </row>
    <row r="40" spans="2:29" s="147" customFormat="1" ht="12.75" x14ac:dyDescent="0.2">
      <c r="B40" s="147">
        <f t="shared" si="2"/>
        <v>2016</v>
      </c>
      <c r="C40" s="447">
        <v>42491</v>
      </c>
      <c r="D40" s="448">
        <v>2.2681999999999998</v>
      </c>
      <c r="E40" s="141" t="e">
        <v>#N/A</v>
      </c>
      <c r="F40" s="449">
        <f t="shared" si="3"/>
        <v>2.1456291666666663</v>
      </c>
      <c r="G40" s="449">
        <v>2.2681999999999998</v>
      </c>
      <c r="H40" s="450"/>
      <c r="I40" s="448">
        <v>1.1129047619047618</v>
      </c>
      <c r="J40" s="141" t="e">
        <v>#N/A</v>
      </c>
      <c r="K40" s="449">
        <f t="shared" si="4"/>
        <v>1.0368492063492065</v>
      </c>
      <c r="L40" s="449">
        <v>1.1129047619047618</v>
      </c>
      <c r="M40" s="450"/>
      <c r="O40" s="192"/>
      <c r="P40" s="192"/>
      <c r="AB40" s="192"/>
      <c r="AC40" s="192"/>
    </row>
    <row r="41" spans="2:29" s="147" customFormat="1" ht="12.75" x14ac:dyDescent="0.2">
      <c r="B41" s="147">
        <f t="shared" si="2"/>
        <v>2016</v>
      </c>
      <c r="C41" s="447">
        <v>42522</v>
      </c>
      <c r="D41" s="448">
        <v>2.3654999999999999</v>
      </c>
      <c r="E41" s="141" t="e">
        <v>#N/A</v>
      </c>
      <c r="F41" s="449">
        <f t="shared" si="3"/>
        <v>2.1456291666666663</v>
      </c>
      <c r="G41" s="449">
        <v>2.3654999999999999</v>
      </c>
      <c r="H41" s="450"/>
      <c r="I41" s="448">
        <v>1.1487380952380952</v>
      </c>
      <c r="J41" s="141" t="e">
        <v>#N/A</v>
      </c>
      <c r="K41" s="449">
        <f t="shared" si="4"/>
        <v>1.0368492063492065</v>
      </c>
      <c r="L41" s="449">
        <v>1.1487380952380952</v>
      </c>
      <c r="M41" s="450"/>
      <c r="O41" s="192"/>
      <c r="P41" s="192"/>
      <c r="AB41" s="192"/>
      <c r="AC41" s="192"/>
    </row>
    <row r="42" spans="2:29" s="147" customFormat="1" ht="12.75" x14ac:dyDescent="0.2">
      <c r="B42" s="147">
        <f t="shared" si="2"/>
        <v>2016</v>
      </c>
      <c r="C42" s="447">
        <v>42552</v>
      </c>
      <c r="D42" s="448">
        <v>2.2389999999999999</v>
      </c>
      <c r="E42" s="141" t="e">
        <v>#N/A</v>
      </c>
      <c r="F42" s="449">
        <f t="shared" si="3"/>
        <v>2.1456291666666663</v>
      </c>
      <c r="G42" s="449">
        <v>2.2389999999999999</v>
      </c>
      <c r="H42" s="450"/>
      <c r="I42" s="448">
        <v>1.0702857142857143</v>
      </c>
      <c r="J42" s="141" t="e">
        <v>#N/A</v>
      </c>
      <c r="K42" s="449">
        <f t="shared" si="4"/>
        <v>1.0368492063492065</v>
      </c>
      <c r="L42" s="449">
        <v>1.0702857142857143</v>
      </c>
      <c r="M42" s="450"/>
      <c r="O42" s="192"/>
      <c r="P42" s="192"/>
      <c r="AB42" s="192"/>
      <c r="AC42" s="192"/>
    </row>
    <row r="43" spans="2:29" s="147" customFormat="1" ht="12.75" x14ac:dyDescent="0.2">
      <c r="B43" s="147">
        <f t="shared" si="2"/>
        <v>2016</v>
      </c>
      <c r="C43" s="447">
        <v>42583</v>
      </c>
      <c r="D43" s="448">
        <v>2.1776</v>
      </c>
      <c r="E43" s="141" t="e">
        <v>#N/A</v>
      </c>
      <c r="F43" s="449">
        <f t="shared" si="3"/>
        <v>2.1456291666666663</v>
      </c>
      <c r="G43" s="449">
        <v>2.1776</v>
      </c>
      <c r="H43" s="450"/>
      <c r="I43" s="448">
        <v>1.0915000000000001</v>
      </c>
      <c r="J43" s="141" t="e">
        <v>#N/A</v>
      </c>
      <c r="K43" s="449">
        <f t="shared" si="4"/>
        <v>1.0368492063492065</v>
      </c>
      <c r="L43" s="449">
        <v>1.0915000000000001</v>
      </c>
      <c r="M43" s="450"/>
      <c r="O43" s="192"/>
      <c r="P43" s="192"/>
      <c r="AB43" s="192"/>
      <c r="AC43" s="192"/>
    </row>
    <row r="44" spans="2:29" s="147" customFormat="1" ht="12.75" x14ac:dyDescent="0.2">
      <c r="B44" s="147">
        <f t="shared" si="2"/>
        <v>2016</v>
      </c>
      <c r="C44" s="447">
        <v>42614</v>
      </c>
      <c r="D44" s="448">
        <v>2.2185000000000001</v>
      </c>
      <c r="E44" s="141" t="e">
        <v>#N/A</v>
      </c>
      <c r="F44" s="449">
        <f t="shared" si="3"/>
        <v>2.1456291666666663</v>
      </c>
      <c r="G44" s="449">
        <v>2.2185000000000001</v>
      </c>
      <c r="H44" s="450"/>
      <c r="I44" s="448">
        <v>1.1087619047619046</v>
      </c>
      <c r="J44" s="141" t="e">
        <v>#N/A</v>
      </c>
      <c r="K44" s="449">
        <f t="shared" si="4"/>
        <v>1.0368492063492065</v>
      </c>
      <c r="L44" s="449">
        <v>1.1087619047619046</v>
      </c>
      <c r="M44" s="450"/>
      <c r="O44" s="192"/>
      <c r="P44" s="192"/>
      <c r="AB44" s="192"/>
      <c r="AC44" s="192"/>
    </row>
    <row r="45" spans="2:29" s="147" customFormat="1" ht="12.75" x14ac:dyDescent="0.2">
      <c r="B45" s="147">
        <f t="shared" si="2"/>
        <v>2016</v>
      </c>
      <c r="C45" s="447">
        <v>42644</v>
      </c>
      <c r="D45" s="448">
        <v>2.2494000000000001</v>
      </c>
      <c r="E45" s="141" t="e">
        <v>#N/A</v>
      </c>
      <c r="F45" s="449">
        <f t="shared" si="3"/>
        <v>2.1456291666666663</v>
      </c>
      <c r="G45" s="449">
        <v>2.2494000000000001</v>
      </c>
      <c r="H45" s="450"/>
      <c r="I45" s="448">
        <v>1.179095238095238</v>
      </c>
      <c r="J45" s="141" t="e">
        <v>#N/A</v>
      </c>
      <c r="K45" s="449">
        <f t="shared" si="4"/>
        <v>1.0368492063492065</v>
      </c>
      <c r="L45" s="449">
        <v>1.179095238095238</v>
      </c>
      <c r="M45" s="450"/>
      <c r="O45" s="192"/>
      <c r="P45" s="192"/>
      <c r="AB45" s="192"/>
      <c r="AC45" s="192"/>
    </row>
    <row r="46" spans="2:29" s="147" customFormat="1" ht="12.75" x14ac:dyDescent="0.2">
      <c r="B46" s="147">
        <f t="shared" si="2"/>
        <v>2016</v>
      </c>
      <c r="C46" s="447">
        <v>42675</v>
      </c>
      <c r="D46" s="448">
        <v>2.1815000000000002</v>
      </c>
      <c r="E46" s="141" t="e">
        <v>#N/A</v>
      </c>
      <c r="F46" s="449">
        <f t="shared" si="3"/>
        <v>2.1456291666666663</v>
      </c>
      <c r="G46" s="449">
        <v>2.1815000000000002</v>
      </c>
      <c r="H46" s="450"/>
      <c r="I46" s="448">
        <v>1.0650952380952381</v>
      </c>
      <c r="J46" s="141" t="e">
        <v>#N/A</v>
      </c>
      <c r="K46" s="449">
        <f t="shared" si="4"/>
        <v>1.0368492063492065</v>
      </c>
      <c r="L46" s="449">
        <v>1.0650952380952381</v>
      </c>
      <c r="M46" s="450"/>
      <c r="O46" s="192"/>
      <c r="P46" s="192"/>
      <c r="AB46" s="192"/>
      <c r="AC46" s="192"/>
    </row>
    <row r="47" spans="2:29" s="147" customFormat="1" ht="12.75" x14ac:dyDescent="0.2">
      <c r="B47" s="147">
        <f t="shared" si="2"/>
        <v>2016</v>
      </c>
      <c r="C47" s="447">
        <v>42705</v>
      </c>
      <c r="D47" s="448">
        <v>2.2542500000000003</v>
      </c>
      <c r="E47" s="141" t="e">
        <v>#N/A</v>
      </c>
      <c r="F47" s="449"/>
      <c r="G47" s="449">
        <v>2.2542500000000003</v>
      </c>
      <c r="H47" s="450"/>
      <c r="I47" s="448">
        <v>1.2687857142857144</v>
      </c>
      <c r="J47" s="141" t="e">
        <v>#N/A</v>
      </c>
      <c r="K47" s="449"/>
      <c r="L47" s="449">
        <v>1.2687857142857144</v>
      </c>
      <c r="M47" s="450"/>
      <c r="O47" s="192"/>
      <c r="P47" s="192"/>
      <c r="AB47" s="192"/>
      <c r="AC47" s="192"/>
    </row>
    <row r="48" spans="2:29" s="147" customFormat="1" ht="12.75" x14ac:dyDescent="0.2">
      <c r="B48" s="147">
        <f t="shared" si="2"/>
        <v>2017</v>
      </c>
      <c r="C48" s="447">
        <v>42736</v>
      </c>
      <c r="D48" s="448">
        <v>2.3490000000000002</v>
      </c>
      <c r="E48" s="141" t="e">
        <v>#N/A</v>
      </c>
      <c r="F48" s="449"/>
      <c r="G48" s="449">
        <v>2.3490000000000002</v>
      </c>
      <c r="H48" s="450"/>
      <c r="I48" s="448">
        <v>1.2994523809523808</v>
      </c>
      <c r="J48" s="141" t="e">
        <v>#N/A</v>
      </c>
      <c r="K48" s="449"/>
      <c r="L48" s="449">
        <v>1.2994523809523808</v>
      </c>
      <c r="M48" s="450"/>
      <c r="O48" s="192"/>
      <c r="P48" s="192"/>
      <c r="AB48" s="192"/>
      <c r="AC48" s="192"/>
    </row>
    <row r="49" spans="2:29" s="147" customFormat="1" ht="12.75" x14ac:dyDescent="0.2">
      <c r="B49" s="147">
        <f t="shared" si="2"/>
        <v>2017</v>
      </c>
      <c r="C49" s="447">
        <v>42767</v>
      </c>
      <c r="D49" s="448">
        <v>2.3040000000000003</v>
      </c>
      <c r="E49" s="141" t="e">
        <v>#N/A</v>
      </c>
      <c r="F49" s="449">
        <f t="shared" ref="F49" si="5">AVERAGEIF($B$36:$B$95,B49,$G$36:$G$95)</f>
        <v>2.4169750000000003</v>
      </c>
      <c r="G49" s="449">
        <v>2.3040000000000003</v>
      </c>
      <c r="H49" s="450"/>
      <c r="I49" s="448">
        <v>1.3064285714285713</v>
      </c>
      <c r="J49" s="141" t="e">
        <v>#N/A</v>
      </c>
      <c r="K49" s="449">
        <f t="shared" ref="K49" si="6">AVERAGEIF($B$36:$B$95,B49,$L$36:$L$95)</f>
        <v>1.2916091269841272</v>
      </c>
      <c r="L49" s="449">
        <v>1.3064285714285713</v>
      </c>
      <c r="M49" s="450"/>
      <c r="O49" s="192"/>
      <c r="P49" s="192"/>
      <c r="AB49" s="192"/>
      <c r="AC49" s="192"/>
    </row>
    <row r="50" spans="2:29" s="147" customFormat="1" ht="12.75" x14ac:dyDescent="0.2">
      <c r="B50" s="147">
        <f t="shared" si="2"/>
        <v>2017</v>
      </c>
      <c r="C50" s="447">
        <v>42795</v>
      </c>
      <c r="D50" s="448">
        <v>2.3250000000000002</v>
      </c>
      <c r="E50" s="141" t="e">
        <v>#N/A</v>
      </c>
      <c r="F50" s="449">
        <f t="shared" ref="F50:F58" si="7">AVERAGEIF($B$36:$B$95,B50,$G$36:$G$95)</f>
        <v>2.4169750000000003</v>
      </c>
      <c r="G50" s="449">
        <v>2.3250000000000002</v>
      </c>
      <c r="H50" s="450"/>
      <c r="I50" s="448">
        <v>1.2283095238095239</v>
      </c>
      <c r="J50" s="141" t="e">
        <v>#N/A</v>
      </c>
      <c r="K50" s="449">
        <f t="shared" ref="K50:K58" si="8">AVERAGEIF($B$36:$B$95,B50,$L$36:$L$95)</f>
        <v>1.2916091269841272</v>
      </c>
      <c r="L50" s="449">
        <v>1.2283095238095239</v>
      </c>
      <c r="M50" s="450"/>
      <c r="O50" s="192"/>
      <c r="P50" s="192"/>
      <c r="AB50" s="192"/>
      <c r="AC50" s="192"/>
    </row>
    <row r="51" spans="2:29" s="147" customFormat="1" ht="12.75" x14ac:dyDescent="0.2">
      <c r="B51" s="147">
        <f t="shared" si="2"/>
        <v>2017</v>
      </c>
      <c r="C51" s="447">
        <v>42826</v>
      </c>
      <c r="D51" s="448">
        <v>2.4172500000000001</v>
      </c>
      <c r="E51" s="141" t="e">
        <v>#N/A</v>
      </c>
      <c r="F51" s="449">
        <f t="shared" si="7"/>
        <v>2.4169750000000003</v>
      </c>
      <c r="G51" s="449">
        <v>2.4172500000000001</v>
      </c>
      <c r="H51" s="450"/>
      <c r="I51" s="448">
        <v>1.2454285714285713</v>
      </c>
      <c r="J51" s="141" t="e">
        <v>#N/A</v>
      </c>
      <c r="K51" s="449">
        <f t="shared" si="8"/>
        <v>1.2916091269841272</v>
      </c>
      <c r="L51" s="449">
        <v>1.2454285714285713</v>
      </c>
      <c r="M51" s="450"/>
      <c r="O51" s="192"/>
      <c r="P51" s="192"/>
      <c r="AB51" s="192"/>
      <c r="AC51" s="192"/>
    </row>
    <row r="52" spans="2:29" s="147" customFormat="1" ht="12.75" x14ac:dyDescent="0.2">
      <c r="B52" s="147">
        <f t="shared" si="2"/>
        <v>2017</v>
      </c>
      <c r="C52" s="447">
        <v>42856</v>
      </c>
      <c r="D52" s="448">
        <v>2.3914</v>
      </c>
      <c r="E52" s="141" t="e">
        <v>#N/A</v>
      </c>
      <c r="F52" s="449">
        <f t="shared" si="7"/>
        <v>2.4169750000000003</v>
      </c>
      <c r="G52" s="449">
        <v>2.3914</v>
      </c>
      <c r="H52" s="450"/>
      <c r="I52" s="448">
        <v>1.1982619047619048</v>
      </c>
      <c r="J52" s="141" t="e">
        <v>#N/A</v>
      </c>
      <c r="K52" s="449">
        <f t="shared" si="8"/>
        <v>1.2916091269841272</v>
      </c>
      <c r="L52" s="449">
        <v>1.1982619047619048</v>
      </c>
      <c r="M52" s="450"/>
      <c r="O52" s="192"/>
      <c r="P52" s="192"/>
      <c r="AB52" s="192"/>
      <c r="AC52" s="192"/>
    </row>
    <row r="53" spans="2:29" s="147" customFormat="1" ht="12.75" x14ac:dyDescent="0.2">
      <c r="B53" s="147">
        <f t="shared" si="2"/>
        <v>2017</v>
      </c>
      <c r="C53" s="447">
        <v>42887</v>
      </c>
      <c r="D53" s="448">
        <v>2.3465000000000003</v>
      </c>
      <c r="E53" s="141" t="e">
        <v>#N/A</v>
      </c>
      <c r="F53" s="449">
        <f t="shared" si="7"/>
        <v>2.4169750000000003</v>
      </c>
      <c r="G53" s="449">
        <v>2.3465000000000003</v>
      </c>
      <c r="H53" s="450"/>
      <c r="I53" s="448">
        <v>1.1040000000000001</v>
      </c>
      <c r="J53" s="141" t="e">
        <v>#N/A</v>
      </c>
      <c r="K53" s="449">
        <f t="shared" si="8"/>
        <v>1.2916091269841272</v>
      </c>
      <c r="L53" s="449">
        <v>1.1040000000000001</v>
      </c>
      <c r="M53" s="450"/>
      <c r="O53" s="192"/>
      <c r="P53" s="192"/>
      <c r="AB53" s="192"/>
      <c r="AC53" s="192"/>
    </row>
    <row r="54" spans="2:29" s="147" customFormat="1" ht="12.75" x14ac:dyDescent="0.2">
      <c r="B54" s="147">
        <f t="shared" si="2"/>
        <v>2017</v>
      </c>
      <c r="C54" s="447">
        <v>42917</v>
      </c>
      <c r="D54" s="448">
        <v>2.2997999999999998</v>
      </c>
      <c r="E54" s="141" t="e">
        <v>#N/A</v>
      </c>
      <c r="F54" s="449">
        <f t="shared" si="7"/>
        <v>2.4169750000000003</v>
      </c>
      <c r="G54" s="449">
        <v>2.2997999999999998</v>
      </c>
      <c r="H54" s="450"/>
      <c r="I54" s="448">
        <v>1.1542619047619047</v>
      </c>
      <c r="J54" s="141" t="e">
        <v>#N/A</v>
      </c>
      <c r="K54" s="449">
        <f t="shared" si="8"/>
        <v>1.2916091269841272</v>
      </c>
      <c r="L54" s="449">
        <v>1.1542619047619047</v>
      </c>
      <c r="M54" s="450"/>
      <c r="O54" s="192"/>
      <c r="P54" s="192"/>
      <c r="AB54" s="192"/>
      <c r="AC54" s="192"/>
    </row>
    <row r="55" spans="2:29" s="147" customFormat="1" ht="12.75" x14ac:dyDescent="0.2">
      <c r="B55" s="147">
        <f t="shared" si="2"/>
        <v>2017</v>
      </c>
      <c r="C55" s="447">
        <v>42948</v>
      </c>
      <c r="D55" s="448">
        <v>2.3802500000000002</v>
      </c>
      <c r="E55" s="141" t="e">
        <v>#N/A</v>
      </c>
      <c r="F55" s="449">
        <f t="shared" si="7"/>
        <v>2.4169750000000003</v>
      </c>
      <c r="G55" s="449">
        <v>2.3802500000000002</v>
      </c>
      <c r="H55" s="450"/>
      <c r="I55" s="448">
        <v>1.2310476190476192</v>
      </c>
      <c r="J55" s="141" t="e">
        <v>#N/A</v>
      </c>
      <c r="K55" s="449">
        <f t="shared" si="8"/>
        <v>1.2916091269841272</v>
      </c>
      <c r="L55" s="449">
        <v>1.2310476190476192</v>
      </c>
      <c r="M55" s="450"/>
      <c r="O55" s="192"/>
      <c r="P55" s="192"/>
      <c r="AB55" s="192"/>
      <c r="AC55" s="192"/>
    </row>
    <row r="56" spans="2:29" s="147" customFormat="1" ht="12.75" x14ac:dyDescent="0.2">
      <c r="B56" s="147">
        <f t="shared" si="2"/>
        <v>2017</v>
      </c>
      <c r="C56" s="447">
        <v>42979</v>
      </c>
      <c r="D56" s="448">
        <v>2.6452499999999999</v>
      </c>
      <c r="E56" s="141" t="e">
        <v>#N/A</v>
      </c>
      <c r="F56" s="449">
        <f t="shared" si="7"/>
        <v>2.4169750000000003</v>
      </c>
      <c r="G56" s="449">
        <v>2.6452499999999999</v>
      </c>
      <c r="H56" s="450"/>
      <c r="I56" s="448">
        <v>1.3369761904761905</v>
      </c>
      <c r="J56" s="141" t="e">
        <v>#N/A</v>
      </c>
      <c r="K56" s="449">
        <f t="shared" si="8"/>
        <v>1.2916091269841272</v>
      </c>
      <c r="L56" s="449">
        <v>1.3369761904761905</v>
      </c>
      <c r="M56" s="450"/>
      <c r="O56" s="192"/>
      <c r="P56" s="192"/>
      <c r="AB56" s="192"/>
      <c r="AC56" s="192"/>
    </row>
    <row r="57" spans="2:29" s="147" customFormat="1" ht="12.75" x14ac:dyDescent="0.2">
      <c r="B57" s="147">
        <f t="shared" si="2"/>
        <v>2017</v>
      </c>
      <c r="C57" s="447">
        <v>43009</v>
      </c>
      <c r="D57" s="448">
        <v>2.5049999999999999</v>
      </c>
      <c r="E57" s="141" t="e">
        <v>#N/A</v>
      </c>
      <c r="F57" s="449">
        <f t="shared" si="7"/>
        <v>2.4169750000000003</v>
      </c>
      <c r="G57" s="449">
        <v>2.5049999999999999</v>
      </c>
      <c r="H57" s="450"/>
      <c r="I57" s="448">
        <v>1.3692380952380954</v>
      </c>
      <c r="J57" s="141" t="e">
        <v>#N/A</v>
      </c>
      <c r="K57" s="449">
        <f t="shared" si="8"/>
        <v>1.2916091269841272</v>
      </c>
      <c r="L57" s="449">
        <v>1.3692380952380954</v>
      </c>
      <c r="M57" s="450"/>
      <c r="O57" s="192"/>
      <c r="P57" s="192"/>
      <c r="AB57" s="192"/>
      <c r="AC57" s="192"/>
    </row>
    <row r="58" spans="2:29" s="147" customFormat="1" ht="12.75" x14ac:dyDescent="0.2">
      <c r="B58" s="147">
        <f t="shared" si="2"/>
        <v>2017</v>
      </c>
      <c r="C58" s="447">
        <v>43040</v>
      </c>
      <c r="D58" s="448">
        <v>2.5635000000000003</v>
      </c>
      <c r="E58" s="141" t="e">
        <v>#N/A</v>
      </c>
      <c r="F58" s="449">
        <f t="shared" si="7"/>
        <v>2.4169750000000003</v>
      </c>
      <c r="G58" s="449">
        <v>2.5635000000000003</v>
      </c>
      <c r="H58" s="450"/>
      <c r="I58" s="448">
        <v>1.4931904761904762</v>
      </c>
      <c r="J58" s="141" t="e">
        <v>#N/A</v>
      </c>
      <c r="K58" s="449">
        <f t="shared" si="8"/>
        <v>1.2916091269841272</v>
      </c>
      <c r="L58" s="449">
        <v>1.4931904761904762</v>
      </c>
      <c r="M58" s="450"/>
      <c r="O58" s="192"/>
      <c r="P58" s="192"/>
      <c r="AB58" s="192"/>
      <c r="AC58" s="192"/>
    </row>
    <row r="59" spans="2:29" s="147" customFormat="1" ht="12.75" x14ac:dyDescent="0.2">
      <c r="B59" s="147">
        <f t="shared" si="2"/>
        <v>2017</v>
      </c>
      <c r="C59" s="447">
        <v>43070</v>
      </c>
      <c r="D59" s="448">
        <v>2.47675</v>
      </c>
      <c r="E59" s="141" t="e">
        <v>#N/A</v>
      </c>
      <c r="F59" s="449"/>
      <c r="G59" s="449">
        <v>2.47675</v>
      </c>
      <c r="H59" s="450"/>
      <c r="I59" s="448">
        <v>1.5327142857142857</v>
      </c>
      <c r="J59" s="141" t="e">
        <v>#N/A</v>
      </c>
      <c r="K59" s="449"/>
      <c r="L59" s="449">
        <v>1.5327142857142857</v>
      </c>
      <c r="M59" s="450"/>
      <c r="O59" s="192"/>
      <c r="P59" s="192"/>
      <c r="AB59" s="192"/>
      <c r="AC59" s="192"/>
    </row>
    <row r="60" spans="2:29" s="147" customFormat="1" ht="12.75" x14ac:dyDescent="0.2">
      <c r="B60" s="147">
        <f t="shared" si="2"/>
        <v>2018</v>
      </c>
      <c r="C60" s="447">
        <v>43101</v>
      </c>
      <c r="D60" s="448">
        <v>2.5546000000000002</v>
      </c>
      <c r="E60" s="141" t="e">
        <v>#N/A</v>
      </c>
      <c r="F60" s="449"/>
      <c r="G60" s="449">
        <v>2.5546000000000002</v>
      </c>
      <c r="H60" s="450"/>
      <c r="I60" s="448">
        <v>1.6446904761904761</v>
      </c>
      <c r="J60" s="141" t="e">
        <v>#N/A</v>
      </c>
      <c r="K60" s="449"/>
      <c r="L60" s="449">
        <v>1.6446904761904761</v>
      </c>
      <c r="M60" s="450"/>
      <c r="O60" s="192"/>
      <c r="P60" s="192"/>
      <c r="AB60" s="192"/>
      <c r="AC60" s="192"/>
    </row>
    <row r="61" spans="2:29" s="147" customFormat="1" ht="12.75" x14ac:dyDescent="0.2">
      <c r="B61" s="147">
        <f t="shared" si="2"/>
        <v>2018</v>
      </c>
      <c r="C61" s="447">
        <v>43132</v>
      </c>
      <c r="D61" s="448">
        <v>2.58725</v>
      </c>
      <c r="E61" s="141" t="e">
        <v>#N/A</v>
      </c>
      <c r="F61" s="449">
        <f t="shared" ref="F61" si="9">AVERAGEIF($B$36:$B$95,B61,$G$36:$G$95)</f>
        <v>2.7228583333333334</v>
      </c>
      <c r="G61" s="449">
        <v>2.58725</v>
      </c>
      <c r="H61" s="450"/>
      <c r="I61" s="448">
        <v>1.5551904761904762</v>
      </c>
      <c r="J61" s="141" t="e">
        <v>#N/A</v>
      </c>
      <c r="K61" s="449">
        <f t="shared" ref="K61" si="10">AVERAGEIF($B$36:$B$95,B61,$L$36:$L$95)</f>
        <v>1.6918908730158728</v>
      </c>
      <c r="L61" s="449">
        <v>1.5551904761904762</v>
      </c>
      <c r="M61" s="450"/>
      <c r="O61" s="192"/>
      <c r="P61" s="192"/>
      <c r="AB61" s="192"/>
      <c r="AC61" s="192"/>
    </row>
    <row r="62" spans="2:29" s="147" customFormat="1" ht="12.75" x14ac:dyDescent="0.2">
      <c r="B62" s="147">
        <f t="shared" si="2"/>
        <v>2018</v>
      </c>
      <c r="C62" s="447">
        <v>43160</v>
      </c>
      <c r="D62" s="448">
        <v>2.5912500000000001</v>
      </c>
      <c r="E62" s="141" t="e">
        <v>#N/A</v>
      </c>
      <c r="F62" s="449">
        <f t="shared" ref="F62:F70" si="11">AVERAGEIF($B$36:$B$95,B62,$G$36:$G$95)</f>
        <v>2.7228583333333334</v>
      </c>
      <c r="G62" s="449">
        <v>2.5912500000000001</v>
      </c>
      <c r="H62" s="450"/>
      <c r="I62" s="448">
        <v>1.5718333333333332</v>
      </c>
      <c r="J62" s="141" t="e">
        <v>#N/A</v>
      </c>
      <c r="K62" s="449">
        <f t="shared" ref="K62:K70" si="12">AVERAGEIF($B$36:$B$95,B62,$L$36:$L$95)</f>
        <v>1.6918908730158728</v>
      </c>
      <c r="L62" s="449">
        <v>1.5718333333333332</v>
      </c>
      <c r="M62" s="450"/>
      <c r="O62" s="192"/>
      <c r="P62" s="192"/>
      <c r="AB62" s="192"/>
      <c r="AC62" s="192"/>
    </row>
    <row r="63" spans="2:29" s="147" customFormat="1" ht="12.75" x14ac:dyDescent="0.2">
      <c r="B63" s="147">
        <f t="shared" si="2"/>
        <v>2018</v>
      </c>
      <c r="C63" s="447">
        <v>43191</v>
      </c>
      <c r="D63" s="448">
        <v>2.7569999999999997</v>
      </c>
      <c r="E63" s="141" t="e">
        <v>#N/A</v>
      </c>
      <c r="F63" s="451">
        <f t="shared" si="11"/>
        <v>2.7228583333333334</v>
      </c>
      <c r="G63" s="449">
        <v>2.7569999999999997</v>
      </c>
      <c r="H63" s="450"/>
      <c r="I63" s="448">
        <v>1.7168095238095238</v>
      </c>
      <c r="J63" s="141" t="e">
        <v>#N/A</v>
      </c>
      <c r="K63" s="449">
        <f t="shared" si="12"/>
        <v>1.6918908730158728</v>
      </c>
      <c r="L63" s="449">
        <v>1.7168095238095238</v>
      </c>
      <c r="M63" s="450"/>
      <c r="O63" s="192"/>
      <c r="P63" s="192"/>
      <c r="AB63" s="192"/>
      <c r="AC63" s="192"/>
    </row>
    <row r="64" spans="2:29" s="147" customFormat="1" ht="12.75" x14ac:dyDescent="0.2">
      <c r="B64" s="147">
        <f t="shared" si="2"/>
        <v>2018</v>
      </c>
      <c r="C64" s="447">
        <v>43221</v>
      </c>
      <c r="D64" s="448">
        <v>2.9007499999999999</v>
      </c>
      <c r="E64" s="141" t="e">
        <v>#N/A</v>
      </c>
      <c r="F64" s="451">
        <f t="shared" si="11"/>
        <v>2.7228583333333334</v>
      </c>
      <c r="G64" s="449">
        <v>2.9007499999999999</v>
      </c>
      <c r="H64" s="450"/>
      <c r="I64" s="448">
        <v>1.8327380952380952</v>
      </c>
      <c r="J64" s="141" t="e">
        <v>#N/A</v>
      </c>
      <c r="K64" s="449">
        <f t="shared" si="12"/>
        <v>1.6918908730158728</v>
      </c>
      <c r="L64" s="449">
        <v>1.8327380952380952</v>
      </c>
      <c r="M64" s="450"/>
      <c r="O64" s="192"/>
      <c r="P64" s="192"/>
      <c r="AB64" s="192"/>
      <c r="AC64" s="192"/>
    </row>
    <row r="65" spans="2:29" s="147" customFormat="1" ht="12.75" x14ac:dyDescent="0.2">
      <c r="B65" s="147">
        <f t="shared" si="2"/>
        <v>2018</v>
      </c>
      <c r="C65" s="447">
        <v>43252</v>
      </c>
      <c r="D65" s="448">
        <v>2.8907499999999997</v>
      </c>
      <c r="E65" s="141" t="e">
        <v>#N/A</v>
      </c>
      <c r="F65" s="451">
        <f t="shared" si="11"/>
        <v>2.7228583333333334</v>
      </c>
      <c r="G65" s="449">
        <v>2.8907499999999997</v>
      </c>
      <c r="H65" s="450"/>
      <c r="I65" s="448">
        <v>1.7715476190476191</v>
      </c>
      <c r="J65" s="141" t="e">
        <v>#N/A</v>
      </c>
      <c r="K65" s="449">
        <f t="shared" si="12"/>
        <v>1.6918908730158728</v>
      </c>
      <c r="L65" s="449">
        <v>1.7715476190476191</v>
      </c>
      <c r="M65" s="450"/>
      <c r="O65" s="192"/>
      <c r="P65" s="192"/>
      <c r="AB65" s="192"/>
      <c r="AC65" s="192"/>
    </row>
    <row r="66" spans="2:29" s="147" customFormat="1" ht="12.75" x14ac:dyDescent="0.2">
      <c r="B66" s="147">
        <f t="shared" si="2"/>
        <v>2018</v>
      </c>
      <c r="C66" s="447">
        <v>43282</v>
      </c>
      <c r="D66" s="448">
        <v>2.8486000000000002</v>
      </c>
      <c r="E66" s="141" t="e">
        <v>#N/A</v>
      </c>
      <c r="F66" s="451">
        <f t="shared" si="11"/>
        <v>2.7228583333333334</v>
      </c>
      <c r="G66" s="449">
        <v>2.8486000000000002</v>
      </c>
      <c r="H66" s="450"/>
      <c r="I66" s="448">
        <v>1.7679523809523812</v>
      </c>
      <c r="J66" s="141" t="e">
        <v>#N/A</v>
      </c>
      <c r="K66" s="449">
        <f t="shared" si="12"/>
        <v>1.6918908730158728</v>
      </c>
      <c r="L66" s="449">
        <v>1.7679523809523812</v>
      </c>
      <c r="M66" s="450"/>
      <c r="O66" s="192"/>
      <c r="P66" s="192"/>
      <c r="AB66" s="192"/>
      <c r="AC66" s="192"/>
    </row>
    <row r="67" spans="2:29" s="147" customFormat="1" ht="12.75" x14ac:dyDescent="0.2">
      <c r="B67" s="147">
        <f t="shared" si="2"/>
        <v>2018</v>
      </c>
      <c r="C67" s="447">
        <v>43313</v>
      </c>
      <c r="D67" s="448">
        <v>2.83575</v>
      </c>
      <c r="E67" s="141" t="e">
        <v>#N/A</v>
      </c>
      <c r="F67" s="451">
        <f t="shared" si="11"/>
        <v>2.7228583333333334</v>
      </c>
      <c r="G67" s="449">
        <v>2.83575</v>
      </c>
      <c r="H67" s="450"/>
      <c r="I67" s="448">
        <v>1.7268571428571431</v>
      </c>
      <c r="J67" s="141" t="e">
        <v>#N/A</v>
      </c>
      <c r="K67" s="449">
        <f t="shared" si="12"/>
        <v>1.6918908730158728</v>
      </c>
      <c r="L67" s="449">
        <v>1.7268571428571431</v>
      </c>
      <c r="M67" s="450"/>
      <c r="O67" s="192"/>
      <c r="P67" s="192"/>
      <c r="AB67" s="192"/>
      <c r="AC67" s="192"/>
    </row>
    <row r="68" spans="2:29" s="147" customFormat="1" ht="12.75" x14ac:dyDescent="0.2">
      <c r="B68" s="147">
        <f t="shared" si="2"/>
        <v>2018</v>
      </c>
      <c r="C68" s="447">
        <v>43344</v>
      </c>
      <c r="D68" s="448">
        <v>2.8355000000000001</v>
      </c>
      <c r="E68" s="141" t="e">
        <v>#N/A</v>
      </c>
      <c r="F68" s="451">
        <f t="shared" si="11"/>
        <v>2.7228583333333334</v>
      </c>
      <c r="G68" s="449">
        <v>2.8355000000000001</v>
      </c>
      <c r="H68" s="450"/>
      <c r="I68" s="448">
        <v>1.8783571428571431</v>
      </c>
      <c r="J68" s="141" t="e">
        <v>#N/A</v>
      </c>
      <c r="K68" s="449">
        <f t="shared" si="12"/>
        <v>1.6918908730158728</v>
      </c>
      <c r="L68" s="449">
        <v>1.8783571428571431</v>
      </c>
      <c r="M68" s="450"/>
      <c r="O68" s="192"/>
      <c r="P68" s="192"/>
      <c r="AB68" s="192"/>
      <c r="AC68" s="192"/>
    </row>
    <row r="69" spans="2:29" s="147" customFormat="1" ht="12.75" x14ac:dyDescent="0.2">
      <c r="B69" s="147">
        <f t="shared" si="2"/>
        <v>2018</v>
      </c>
      <c r="C69" s="447">
        <v>43374</v>
      </c>
      <c r="D69" s="448">
        <v>2.86</v>
      </c>
      <c r="E69" s="141" t="e">
        <v>#N/A</v>
      </c>
      <c r="F69" s="451">
        <f t="shared" si="11"/>
        <v>2.7228583333333334</v>
      </c>
      <c r="G69" s="449">
        <v>2.86</v>
      </c>
      <c r="H69" s="450"/>
      <c r="I69" s="448">
        <v>1.9293333333333333</v>
      </c>
      <c r="J69" s="141" t="e">
        <v>#N/A</v>
      </c>
      <c r="K69" s="449">
        <f t="shared" si="12"/>
        <v>1.6918908730158728</v>
      </c>
      <c r="L69" s="449">
        <v>1.9293333333333333</v>
      </c>
      <c r="M69" s="450"/>
      <c r="O69" s="192"/>
      <c r="P69" s="192"/>
      <c r="AB69" s="192"/>
      <c r="AC69" s="192"/>
    </row>
    <row r="70" spans="2:29" s="147" customFormat="1" ht="12.75" x14ac:dyDescent="0.2">
      <c r="B70" s="147">
        <f t="shared" si="2"/>
        <v>2018</v>
      </c>
      <c r="C70" s="447">
        <v>43405</v>
      </c>
      <c r="D70" s="448">
        <v>2.6472500000000001</v>
      </c>
      <c r="E70" s="141" t="e">
        <v>#N/A</v>
      </c>
      <c r="F70" s="449">
        <f t="shared" si="11"/>
        <v>2.7228583333333334</v>
      </c>
      <c r="G70" s="449">
        <v>2.6472500000000001</v>
      </c>
      <c r="H70" s="450"/>
      <c r="I70" s="448">
        <v>1.5416190476190477</v>
      </c>
      <c r="J70" s="141" t="e">
        <v>#N/A</v>
      </c>
      <c r="K70" s="449">
        <f t="shared" si="12"/>
        <v>1.6918908730158728</v>
      </c>
      <c r="L70" s="449">
        <v>1.5416190476190477</v>
      </c>
      <c r="M70" s="450"/>
      <c r="O70" s="192"/>
      <c r="P70" s="192"/>
      <c r="AB70" s="192"/>
      <c r="AC70" s="192"/>
    </row>
    <row r="71" spans="2:29" s="147" customFormat="1" ht="12.75" x14ac:dyDescent="0.2">
      <c r="B71" s="147">
        <f t="shared" si="2"/>
        <v>2018</v>
      </c>
      <c r="C71" s="447">
        <v>43435</v>
      </c>
      <c r="D71" s="448">
        <v>2.3656000000000001</v>
      </c>
      <c r="E71" s="141" t="e">
        <v>#N/A</v>
      </c>
      <c r="F71" s="449"/>
      <c r="G71" s="449">
        <v>2.3656000000000001</v>
      </c>
      <c r="H71" s="450"/>
      <c r="I71" s="448">
        <v>1.3657619047619047</v>
      </c>
      <c r="J71" s="141" t="e">
        <v>#N/A</v>
      </c>
      <c r="K71" s="449"/>
      <c r="L71" s="449">
        <v>1.3657619047619047</v>
      </c>
      <c r="M71" s="450"/>
      <c r="O71" s="192"/>
      <c r="P71" s="192"/>
      <c r="AB71" s="192"/>
      <c r="AC71" s="192"/>
    </row>
    <row r="72" spans="2:29" s="147" customFormat="1" ht="12.75" x14ac:dyDescent="0.2">
      <c r="B72" s="147">
        <f t="shared" si="2"/>
        <v>2019</v>
      </c>
      <c r="C72" s="447">
        <v>43466</v>
      </c>
      <c r="D72" s="448">
        <v>2.2477499999999999</v>
      </c>
      <c r="E72" s="141" t="e">
        <v>#N/A</v>
      </c>
      <c r="F72" s="449"/>
      <c r="G72" s="449">
        <v>2.2477499999999999</v>
      </c>
      <c r="H72" s="450"/>
      <c r="I72" s="448">
        <v>1.4145238095238095</v>
      </c>
      <c r="J72" s="141" t="e">
        <v>#N/A</v>
      </c>
      <c r="K72" s="449"/>
      <c r="L72" s="449">
        <v>1.4145238095238095</v>
      </c>
      <c r="M72" s="450"/>
      <c r="O72" s="192"/>
      <c r="P72" s="192"/>
      <c r="AB72" s="192"/>
      <c r="AC72" s="192"/>
    </row>
    <row r="73" spans="2:29" s="147" customFormat="1" ht="12.75" x14ac:dyDescent="0.2">
      <c r="B73" s="147">
        <f t="shared" si="2"/>
        <v>2019</v>
      </c>
      <c r="C73" s="447">
        <v>43497</v>
      </c>
      <c r="D73" s="448">
        <v>2.30925</v>
      </c>
      <c r="E73" s="141" t="e">
        <v>#N/A</v>
      </c>
      <c r="F73" s="449">
        <f t="shared" ref="F73" si="13">AVERAGEIF($B$36:$B$95,B73,$G$36:$G$95)</f>
        <v>2.7348304999999997</v>
      </c>
      <c r="G73" s="449">
        <v>2.30925</v>
      </c>
      <c r="H73" s="450"/>
      <c r="I73" s="448">
        <v>1.5228809523809523</v>
      </c>
      <c r="J73" s="141" t="e">
        <v>#N/A</v>
      </c>
      <c r="K73" s="449">
        <f t="shared" ref="K73" si="14">AVERAGEIF($B$36:$B$95,B73,$L$36:$L$95)</f>
        <v>1.6562301587301587</v>
      </c>
      <c r="L73" s="449">
        <v>1.5228809523809523</v>
      </c>
      <c r="M73" s="450"/>
      <c r="O73" s="192"/>
      <c r="P73" s="192"/>
      <c r="AB73" s="192"/>
      <c r="AC73" s="192"/>
    </row>
    <row r="74" spans="2:29" s="147" customFormat="1" ht="12.75" x14ac:dyDescent="0.2">
      <c r="B74" s="147">
        <f t="shared" si="2"/>
        <v>2019</v>
      </c>
      <c r="C74" s="447">
        <v>43525</v>
      </c>
      <c r="D74" s="448">
        <v>2.516</v>
      </c>
      <c r="E74" s="141" t="e">
        <v>#N/A</v>
      </c>
      <c r="F74" s="449">
        <f t="shared" ref="F74:F82" si="15">AVERAGEIF($B$36:$B$95,B74,$G$36:$G$95)</f>
        <v>2.7348304999999997</v>
      </c>
      <c r="G74" s="449">
        <v>2.516</v>
      </c>
      <c r="H74" s="450"/>
      <c r="I74" s="448">
        <v>1.5747380952380952</v>
      </c>
      <c r="J74" s="141" t="e">
        <v>#N/A</v>
      </c>
      <c r="K74" s="449">
        <f t="shared" ref="K74:K82" si="16">AVERAGEIF($B$36:$B$95,B74,$L$36:$L$95)</f>
        <v>1.6562301587301587</v>
      </c>
      <c r="L74" s="449">
        <v>1.5747380952380952</v>
      </c>
      <c r="M74" s="450"/>
      <c r="O74" s="192"/>
      <c r="P74" s="192"/>
      <c r="AB74" s="192"/>
      <c r="AC74" s="192"/>
    </row>
    <row r="75" spans="2:29" s="147" customFormat="1" ht="12.75" x14ac:dyDescent="0.2">
      <c r="B75" s="147">
        <f t="shared" si="2"/>
        <v>2019</v>
      </c>
      <c r="C75" s="447">
        <v>43556</v>
      </c>
      <c r="D75" s="448">
        <v>2.7983999999999996</v>
      </c>
      <c r="E75" s="141">
        <v>2.7983999999999996</v>
      </c>
      <c r="F75" s="449">
        <f t="shared" si="15"/>
        <v>2.7348304999999997</v>
      </c>
      <c r="G75" s="449">
        <v>2.7983999999999996</v>
      </c>
      <c r="H75" s="450"/>
      <c r="I75" s="448">
        <v>1.6959523809523811</v>
      </c>
      <c r="J75" s="141">
        <v>1.6959523809523811</v>
      </c>
      <c r="K75" s="449">
        <f t="shared" si="16"/>
        <v>1.6562301587301587</v>
      </c>
      <c r="L75" s="449">
        <v>1.6959523809523811</v>
      </c>
      <c r="M75" s="450"/>
      <c r="O75" s="192"/>
      <c r="P75" s="192"/>
      <c r="AB75" s="192"/>
      <c r="AC75" s="192"/>
    </row>
    <row r="76" spans="2:29" s="147" customFormat="1" ht="12.75" x14ac:dyDescent="0.2">
      <c r="B76" s="147">
        <f t="shared" si="2"/>
        <v>2019</v>
      </c>
      <c r="C76" s="447">
        <v>43586</v>
      </c>
      <c r="D76" s="448" t="e">
        <v>#N/A</v>
      </c>
      <c r="E76" s="141">
        <v>2.9172519999999995</v>
      </c>
      <c r="F76" s="449">
        <f t="shared" si="15"/>
        <v>2.7348304999999997</v>
      </c>
      <c r="G76" s="449">
        <v>2.9172519999999995</v>
      </c>
      <c r="H76" s="450"/>
      <c r="I76" s="448" t="e">
        <v>#N/A</v>
      </c>
      <c r="J76" s="141">
        <v>1.7380952380952381</v>
      </c>
      <c r="K76" s="449">
        <f t="shared" si="16"/>
        <v>1.6562301587301587</v>
      </c>
      <c r="L76" s="449">
        <v>1.7380952380952381</v>
      </c>
      <c r="M76" s="450"/>
      <c r="O76" s="192"/>
      <c r="P76" s="192"/>
      <c r="AB76" s="192"/>
      <c r="AC76" s="192"/>
    </row>
    <row r="77" spans="2:29" s="147" customFormat="1" ht="12.75" x14ac:dyDescent="0.2">
      <c r="B77" s="147">
        <f t="shared" si="2"/>
        <v>2019</v>
      </c>
      <c r="C77" s="447">
        <v>43617</v>
      </c>
      <c r="D77" s="448" t="e">
        <v>#N/A</v>
      </c>
      <c r="E77" s="141">
        <v>2.9798989999999996</v>
      </c>
      <c r="F77" s="449">
        <f t="shared" si="15"/>
        <v>2.7348304999999997</v>
      </c>
      <c r="G77" s="449">
        <v>2.9798989999999996</v>
      </c>
      <c r="H77" s="450"/>
      <c r="I77" s="448" t="e">
        <v>#N/A</v>
      </c>
      <c r="J77" s="141">
        <v>1.7380952380952381</v>
      </c>
      <c r="K77" s="449">
        <f t="shared" si="16"/>
        <v>1.6562301587301587</v>
      </c>
      <c r="L77" s="449">
        <v>1.7380952380952381</v>
      </c>
      <c r="M77" s="450"/>
      <c r="O77" s="192"/>
      <c r="P77" s="192"/>
      <c r="AB77" s="192"/>
      <c r="AC77" s="192"/>
    </row>
    <row r="78" spans="2:29" s="147" customFormat="1" ht="12.75" x14ac:dyDescent="0.2">
      <c r="B78" s="147">
        <f t="shared" si="2"/>
        <v>2019</v>
      </c>
      <c r="C78" s="447">
        <v>43647</v>
      </c>
      <c r="D78" s="448" t="e">
        <v>#N/A</v>
      </c>
      <c r="E78" s="141">
        <v>2.9773300000000003</v>
      </c>
      <c r="F78" s="449">
        <f t="shared" si="15"/>
        <v>2.7348304999999997</v>
      </c>
      <c r="G78" s="449">
        <v>2.9773300000000003</v>
      </c>
      <c r="H78" s="450"/>
      <c r="I78" s="448" t="e">
        <v>#N/A</v>
      </c>
      <c r="J78" s="141">
        <v>1.7380952380952381</v>
      </c>
      <c r="K78" s="449">
        <f t="shared" si="16"/>
        <v>1.6562301587301587</v>
      </c>
      <c r="L78" s="449">
        <v>1.7380952380952381</v>
      </c>
      <c r="M78" s="450"/>
      <c r="O78" s="192"/>
      <c r="P78" s="192"/>
      <c r="AB78" s="192"/>
      <c r="AC78" s="192"/>
    </row>
    <row r="79" spans="2:29" s="147" customFormat="1" ht="12.75" x14ac:dyDescent="0.2">
      <c r="B79" s="147">
        <f t="shared" si="2"/>
        <v>2019</v>
      </c>
      <c r="C79" s="447">
        <v>43678</v>
      </c>
      <c r="D79" s="448" t="e">
        <v>#N/A</v>
      </c>
      <c r="E79" s="141">
        <v>2.9508159999999997</v>
      </c>
      <c r="F79" s="449">
        <f t="shared" si="15"/>
        <v>2.7348304999999997</v>
      </c>
      <c r="G79" s="449">
        <v>2.9508159999999997</v>
      </c>
      <c r="H79" s="450"/>
      <c r="I79" s="448" t="e">
        <v>#N/A</v>
      </c>
      <c r="J79" s="141">
        <v>1.7380952380952381</v>
      </c>
      <c r="K79" s="449">
        <f t="shared" si="16"/>
        <v>1.6562301587301587</v>
      </c>
      <c r="L79" s="449">
        <v>1.7380952380952381</v>
      </c>
      <c r="M79" s="450"/>
      <c r="O79" s="192"/>
      <c r="P79" s="192"/>
      <c r="AB79" s="192"/>
      <c r="AC79" s="192"/>
    </row>
    <row r="80" spans="2:29" s="147" customFormat="1" ht="12.75" x14ac:dyDescent="0.2">
      <c r="B80" s="147">
        <f t="shared" si="2"/>
        <v>2019</v>
      </c>
      <c r="C80" s="447">
        <v>43709</v>
      </c>
      <c r="D80" s="448" t="e">
        <v>#N/A</v>
      </c>
      <c r="E80" s="141">
        <v>2.8830669999999996</v>
      </c>
      <c r="F80" s="449">
        <f t="shared" si="15"/>
        <v>2.7348304999999997</v>
      </c>
      <c r="G80" s="449">
        <v>2.8830669999999996</v>
      </c>
      <c r="H80" s="450"/>
      <c r="I80" s="448" t="e">
        <v>#N/A</v>
      </c>
      <c r="J80" s="141">
        <v>1.7142857142857142</v>
      </c>
      <c r="K80" s="449">
        <f t="shared" si="16"/>
        <v>1.6562301587301587</v>
      </c>
      <c r="L80" s="449">
        <v>1.7142857142857142</v>
      </c>
      <c r="M80" s="450"/>
      <c r="O80" s="192"/>
      <c r="P80" s="192"/>
      <c r="AB80" s="192"/>
      <c r="AC80" s="192"/>
    </row>
    <row r="81" spans="2:29" s="147" customFormat="1" ht="12.75" x14ac:dyDescent="0.2">
      <c r="B81" s="147">
        <f t="shared" si="2"/>
        <v>2019</v>
      </c>
      <c r="C81" s="447">
        <v>43739</v>
      </c>
      <c r="D81" s="448" t="e">
        <v>#N/A</v>
      </c>
      <c r="E81" s="141">
        <v>2.8212150000000005</v>
      </c>
      <c r="F81" s="449">
        <f t="shared" si="15"/>
        <v>2.7348304999999997</v>
      </c>
      <c r="G81" s="449">
        <v>2.8212150000000005</v>
      </c>
      <c r="H81" s="450"/>
      <c r="I81" s="448" t="e">
        <v>#N/A</v>
      </c>
      <c r="J81" s="141">
        <v>1.6904761904761905</v>
      </c>
      <c r="K81" s="449">
        <f t="shared" si="16"/>
        <v>1.6562301587301587</v>
      </c>
      <c r="L81" s="449">
        <v>1.6904761904761905</v>
      </c>
      <c r="M81" s="450"/>
      <c r="O81" s="192"/>
      <c r="P81" s="192"/>
      <c r="AB81" s="192"/>
      <c r="AC81" s="192"/>
    </row>
    <row r="82" spans="2:29" s="147" customFormat="1" ht="12.75" x14ac:dyDescent="0.2">
      <c r="B82" s="147">
        <f t="shared" si="2"/>
        <v>2019</v>
      </c>
      <c r="C82" s="447">
        <v>43770</v>
      </c>
      <c r="D82" s="448" t="e">
        <v>#N/A</v>
      </c>
      <c r="E82" s="141">
        <v>2.7706230000000001</v>
      </c>
      <c r="F82" s="449">
        <f t="shared" si="15"/>
        <v>2.7348304999999997</v>
      </c>
      <c r="G82" s="449">
        <v>2.7706230000000001</v>
      </c>
      <c r="H82" s="450"/>
      <c r="I82" s="448" t="e">
        <v>#N/A</v>
      </c>
      <c r="J82" s="141">
        <v>1.6666666666666667</v>
      </c>
      <c r="K82" s="449">
        <f t="shared" si="16"/>
        <v>1.6562301587301587</v>
      </c>
      <c r="L82" s="449">
        <v>1.6666666666666667</v>
      </c>
      <c r="M82" s="450"/>
      <c r="O82" s="192"/>
      <c r="P82" s="192"/>
      <c r="AB82" s="192"/>
      <c r="AC82" s="192"/>
    </row>
    <row r="83" spans="2:29" s="147" customFormat="1" ht="12.75" x14ac:dyDescent="0.2">
      <c r="B83" s="147">
        <f t="shared" si="2"/>
        <v>2019</v>
      </c>
      <c r="C83" s="447">
        <v>43800</v>
      </c>
      <c r="D83" s="448" t="e">
        <v>#N/A</v>
      </c>
      <c r="E83" s="141">
        <v>2.6463639999999997</v>
      </c>
      <c r="F83" s="449"/>
      <c r="G83" s="449">
        <v>2.6463639999999997</v>
      </c>
      <c r="H83" s="450"/>
      <c r="I83" s="448" t="e">
        <v>#N/A</v>
      </c>
      <c r="J83" s="141">
        <v>1.6428571428571428</v>
      </c>
      <c r="K83" s="449"/>
      <c r="L83" s="449">
        <v>1.6428571428571428</v>
      </c>
      <c r="M83" s="450"/>
      <c r="O83" s="192"/>
      <c r="P83" s="192"/>
      <c r="AB83" s="192"/>
      <c r="AC83" s="192"/>
    </row>
    <row r="84" spans="2:29" s="147" customFormat="1" ht="12.75" x14ac:dyDescent="0.2">
      <c r="B84" s="147">
        <f t="shared" si="2"/>
        <v>2020</v>
      </c>
      <c r="C84" s="447">
        <v>43831</v>
      </c>
      <c r="D84" s="448" t="e">
        <v>#N/A</v>
      </c>
      <c r="E84" s="141">
        <v>2.5813000000000001</v>
      </c>
      <c r="F84" s="449"/>
      <c r="G84" s="449">
        <v>2.5813000000000001</v>
      </c>
      <c r="H84" s="450"/>
      <c r="I84" s="448" t="e">
        <v>#N/A</v>
      </c>
      <c r="J84" s="141">
        <v>1.5952380952380953</v>
      </c>
      <c r="K84" s="449"/>
      <c r="L84" s="449">
        <v>1.5952380952380953</v>
      </c>
      <c r="M84" s="450"/>
      <c r="O84" s="192"/>
      <c r="P84" s="192"/>
      <c r="AB84" s="192"/>
      <c r="AC84" s="192"/>
    </row>
    <row r="85" spans="2:29" s="147" customFormat="1" ht="12.75" x14ac:dyDescent="0.2">
      <c r="B85" s="147">
        <f t="shared" si="2"/>
        <v>2020</v>
      </c>
      <c r="C85" s="447">
        <v>43862</v>
      </c>
      <c r="D85" s="448" t="e">
        <v>#N/A</v>
      </c>
      <c r="E85" s="141">
        <v>2.6920950000000001</v>
      </c>
      <c r="F85" s="449">
        <f t="shared" ref="F85" si="17">AVERAGEIF($B$36:$B$95,B85,$G$36:$G$95)</f>
        <v>2.7483545</v>
      </c>
      <c r="G85" s="449">
        <v>2.6920950000000001</v>
      </c>
      <c r="H85" s="450"/>
      <c r="I85" s="448" t="e">
        <v>#N/A</v>
      </c>
      <c r="J85" s="141">
        <v>1.5952380952380953</v>
      </c>
      <c r="K85" s="449">
        <f t="shared" ref="K85" si="18">AVERAGEIF($B$36:$B$95,B85,$L$36:$L$95)</f>
        <v>1.5952380952380951</v>
      </c>
      <c r="L85" s="449">
        <v>1.5952380952380953</v>
      </c>
      <c r="M85" s="450"/>
      <c r="O85" s="192"/>
      <c r="P85" s="192"/>
      <c r="AB85" s="192"/>
      <c r="AC85" s="192"/>
    </row>
    <row r="86" spans="2:29" s="147" customFormat="1" ht="12.75" x14ac:dyDescent="0.2">
      <c r="B86" s="147">
        <f t="shared" si="2"/>
        <v>2020</v>
      </c>
      <c r="C86" s="447">
        <v>43891</v>
      </c>
      <c r="D86" s="448" t="e">
        <v>#N/A</v>
      </c>
      <c r="E86" s="141">
        <v>2.7756750000000001</v>
      </c>
      <c r="F86" s="449">
        <f t="shared" ref="F86:F94" si="19">AVERAGEIF($B$36:$B$95,B86,$G$36:$G$95)</f>
        <v>2.7483545</v>
      </c>
      <c r="G86" s="449">
        <v>2.7756750000000001</v>
      </c>
      <c r="H86" s="450"/>
      <c r="I86" s="448" t="e">
        <v>#N/A</v>
      </c>
      <c r="J86" s="141">
        <v>1.5952380952380953</v>
      </c>
      <c r="K86" s="449">
        <f t="shared" ref="K86:K94" si="20">AVERAGEIF($B$36:$B$95,B86,$L$36:$L$95)</f>
        <v>1.5952380952380951</v>
      </c>
      <c r="L86" s="449">
        <v>1.5952380952380953</v>
      </c>
      <c r="M86" s="450"/>
      <c r="O86" s="192"/>
      <c r="P86" s="192"/>
      <c r="AB86" s="192"/>
      <c r="AC86" s="192"/>
    </row>
    <row r="87" spans="2:29" s="147" customFormat="1" ht="12.75" x14ac:dyDescent="0.2">
      <c r="B87" s="147">
        <f t="shared" si="2"/>
        <v>2020</v>
      </c>
      <c r="C87" s="447">
        <v>43922</v>
      </c>
      <c r="D87" s="448" t="e">
        <v>#N/A</v>
      </c>
      <c r="E87" s="141">
        <v>2.7934739999999998</v>
      </c>
      <c r="F87" s="449">
        <f t="shared" si="19"/>
        <v>2.7483545</v>
      </c>
      <c r="G87" s="449">
        <v>2.7934739999999998</v>
      </c>
      <c r="H87" s="450"/>
      <c r="I87" s="448" t="e">
        <v>#N/A</v>
      </c>
      <c r="J87" s="141">
        <v>1.5952380952380953</v>
      </c>
      <c r="K87" s="449">
        <f t="shared" si="20"/>
        <v>1.5952380952380951</v>
      </c>
      <c r="L87" s="449">
        <v>1.5952380952380953</v>
      </c>
      <c r="M87" s="450"/>
      <c r="O87" s="192"/>
      <c r="P87" s="192"/>
      <c r="AB87" s="192"/>
      <c r="AC87" s="192"/>
    </row>
    <row r="88" spans="2:29" s="147" customFormat="1" ht="12.75" x14ac:dyDescent="0.2">
      <c r="B88" s="147">
        <f t="shared" ref="B88:B95" si="21">YEAR(C88)</f>
        <v>2020</v>
      </c>
      <c r="C88" s="447">
        <v>43952</v>
      </c>
      <c r="D88" s="448" t="e">
        <v>#N/A</v>
      </c>
      <c r="E88" s="141">
        <v>2.8274010000000001</v>
      </c>
      <c r="F88" s="449">
        <f t="shared" si="19"/>
        <v>2.7483545</v>
      </c>
      <c r="G88" s="449">
        <v>2.8274010000000001</v>
      </c>
      <c r="H88" s="450"/>
      <c r="I88" s="448" t="e">
        <v>#N/A</v>
      </c>
      <c r="J88" s="141">
        <v>1.5952380952380953</v>
      </c>
      <c r="K88" s="449">
        <f t="shared" si="20"/>
        <v>1.5952380952380951</v>
      </c>
      <c r="L88" s="449">
        <v>1.5952380952380953</v>
      </c>
      <c r="M88" s="450"/>
      <c r="O88" s="192"/>
      <c r="P88" s="192"/>
      <c r="AB88" s="192"/>
      <c r="AC88" s="192"/>
    </row>
    <row r="89" spans="2:29" s="147" customFormat="1" ht="12.75" x14ac:dyDescent="0.2">
      <c r="B89" s="147">
        <f t="shared" si="21"/>
        <v>2020</v>
      </c>
      <c r="C89" s="447">
        <v>43983</v>
      </c>
      <c r="D89" s="448" t="e">
        <v>#N/A</v>
      </c>
      <c r="E89" s="141">
        <v>2.8753009999999999</v>
      </c>
      <c r="F89" s="449">
        <f t="shared" si="19"/>
        <v>2.7483545</v>
      </c>
      <c r="G89" s="449">
        <v>2.8753009999999999</v>
      </c>
      <c r="H89" s="450"/>
      <c r="I89" s="448" t="e">
        <v>#N/A</v>
      </c>
      <c r="J89" s="141">
        <v>1.5952380952380953</v>
      </c>
      <c r="K89" s="449">
        <f t="shared" si="20"/>
        <v>1.5952380952380951</v>
      </c>
      <c r="L89" s="449">
        <v>1.5952380952380953</v>
      </c>
      <c r="M89" s="450"/>
      <c r="O89" s="192"/>
      <c r="P89" s="192"/>
      <c r="AB89" s="192"/>
      <c r="AC89" s="192"/>
    </row>
    <row r="90" spans="2:29" s="147" customFormat="1" ht="12.75" x14ac:dyDescent="0.2">
      <c r="B90" s="147">
        <f t="shared" si="21"/>
        <v>2020</v>
      </c>
      <c r="C90" s="447">
        <v>44013</v>
      </c>
      <c r="D90" s="448" t="e">
        <v>#N/A</v>
      </c>
      <c r="E90" s="141">
        <v>2.8569459999999998</v>
      </c>
      <c r="F90" s="449">
        <f t="shared" si="19"/>
        <v>2.7483545</v>
      </c>
      <c r="G90" s="449">
        <v>2.8569459999999998</v>
      </c>
      <c r="H90" s="450"/>
      <c r="I90" s="448" t="e">
        <v>#N/A</v>
      </c>
      <c r="J90" s="141">
        <v>1.5952380952380953</v>
      </c>
      <c r="K90" s="449">
        <f t="shared" si="20"/>
        <v>1.5952380952380951</v>
      </c>
      <c r="L90" s="449">
        <v>1.5952380952380953</v>
      </c>
      <c r="M90" s="450"/>
      <c r="O90" s="192"/>
      <c r="P90" s="192"/>
      <c r="AB90" s="192"/>
      <c r="AC90" s="192"/>
    </row>
    <row r="91" spans="2:29" s="147" customFormat="1" ht="12.75" x14ac:dyDescent="0.2">
      <c r="B91" s="147">
        <f t="shared" si="21"/>
        <v>2020</v>
      </c>
      <c r="C91" s="447">
        <v>44044</v>
      </c>
      <c r="D91" s="448" t="e">
        <v>#N/A</v>
      </c>
      <c r="E91" s="141">
        <v>2.8098289999999997</v>
      </c>
      <c r="F91" s="449">
        <f t="shared" si="19"/>
        <v>2.7483545</v>
      </c>
      <c r="G91" s="449">
        <v>2.8098289999999997</v>
      </c>
      <c r="H91" s="450"/>
      <c r="I91" s="448" t="e">
        <v>#N/A</v>
      </c>
      <c r="J91" s="141">
        <v>1.5952380952380953</v>
      </c>
      <c r="K91" s="449">
        <f t="shared" si="20"/>
        <v>1.5952380952380951</v>
      </c>
      <c r="L91" s="449">
        <v>1.5952380952380953</v>
      </c>
      <c r="M91" s="450"/>
      <c r="O91" s="192"/>
      <c r="P91" s="192"/>
      <c r="AB91" s="192"/>
      <c r="AC91" s="192"/>
    </row>
    <row r="92" spans="2:29" s="147" customFormat="1" ht="12.75" x14ac:dyDescent="0.2">
      <c r="B92" s="147">
        <f t="shared" si="21"/>
        <v>2020</v>
      </c>
      <c r="C92" s="447">
        <v>44075</v>
      </c>
      <c r="D92" s="448" t="e">
        <v>#N/A</v>
      </c>
      <c r="E92" s="141">
        <v>2.7630040000000005</v>
      </c>
      <c r="F92" s="449">
        <f t="shared" si="19"/>
        <v>2.7483545</v>
      </c>
      <c r="G92" s="449">
        <v>2.7630040000000005</v>
      </c>
      <c r="H92" s="450"/>
      <c r="I92" s="448" t="e">
        <v>#N/A</v>
      </c>
      <c r="J92" s="141">
        <v>1.5952380952380953</v>
      </c>
      <c r="K92" s="449">
        <f t="shared" si="20"/>
        <v>1.5952380952380951</v>
      </c>
      <c r="L92" s="449">
        <v>1.5952380952380953</v>
      </c>
      <c r="M92" s="450"/>
      <c r="O92" s="192"/>
      <c r="P92" s="192"/>
      <c r="AB92" s="192"/>
      <c r="AC92" s="192"/>
    </row>
    <row r="93" spans="2:29" s="147" customFormat="1" ht="12.75" x14ac:dyDescent="0.2">
      <c r="B93" s="147">
        <f t="shared" si="21"/>
        <v>2020</v>
      </c>
      <c r="C93" s="447">
        <v>44105</v>
      </c>
      <c r="D93" s="448" t="e">
        <v>#N/A</v>
      </c>
      <c r="E93" s="141">
        <v>2.7127679999999996</v>
      </c>
      <c r="F93" s="449">
        <f t="shared" si="19"/>
        <v>2.7483545</v>
      </c>
      <c r="G93" s="449">
        <v>2.7127679999999996</v>
      </c>
      <c r="H93" s="450"/>
      <c r="I93" s="448" t="e">
        <v>#N/A</v>
      </c>
      <c r="J93" s="141">
        <v>1.5952380952380953</v>
      </c>
      <c r="K93" s="449">
        <f t="shared" si="20"/>
        <v>1.5952380952380951</v>
      </c>
      <c r="L93" s="449">
        <v>1.5952380952380953</v>
      </c>
      <c r="M93" s="450"/>
      <c r="O93" s="192"/>
      <c r="P93" s="192"/>
      <c r="AB93" s="192"/>
      <c r="AC93" s="192"/>
    </row>
    <row r="94" spans="2:29" s="147" customFormat="1" ht="12.75" x14ac:dyDescent="0.2">
      <c r="B94" s="147">
        <f t="shared" si="21"/>
        <v>2020</v>
      </c>
      <c r="C94" s="447">
        <v>44136</v>
      </c>
      <c r="D94" s="448" t="e">
        <v>#N/A</v>
      </c>
      <c r="E94" s="141">
        <v>2.6770580000000002</v>
      </c>
      <c r="F94" s="449">
        <f t="shared" si="19"/>
        <v>2.7483545</v>
      </c>
      <c r="G94" s="449">
        <v>2.6770580000000002</v>
      </c>
      <c r="H94" s="450"/>
      <c r="I94" s="448" t="e">
        <v>#N/A</v>
      </c>
      <c r="J94" s="141">
        <v>1.5952380952380953</v>
      </c>
      <c r="K94" s="449">
        <f t="shared" si="20"/>
        <v>1.5952380952380951</v>
      </c>
      <c r="L94" s="449">
        <v>1.5952380952380953</v>
      </c>
      <c r="M94" s="450"/>
      <c r="O94" s="192"/>
      <c r="P94" s="192"/>
      <c r="AB94" s="192"/>
      <c r="AC94" s="192"/>
    </row>
    <row r="95" spans="2:29" s="147" customFormat="1" ht="12.75" x14ac:dyDescent="0.2">
      <c r="B95" s="147">
        <f t="shared" si="21"/>
        <v>2020</v>
      </c>
      <c r="C95" s="447">
        <v>44166</v>
      </c>
      <c r="D95" s="448" t="e">
        <v>#N/A</v>
      </c>
      <c r="E95" s="141">
        <v>2.6154030000000001</v>
      </c>
      <c r="F95" s="449"/>
      <c r="G95" s="449">
        <v>2.6154030000000001</v>
      </c>
      <c r="H95" s="450"/>
      <c r="I95" s="448" t="e">
        <v>#N/A</v>
      </c>
      <c r="J95" s="141">
        <v>1.5952380952380953</v>
      </c>
      <c r="K95" s="449"/>
      <c r="L95" s="449">
        <v>1.5952380952380953</v>
      </c>
      <c r="M95" s="450"/>
      <c r="O95" s="192"/>
      <c r="P95" s="192"/>
      <c r="AB95" s="192"/>
      <c r="AC95" s="192"/>
    </row>
    <row r="96" spans="2:29" s="147" customFormat="1" ht="12.75" x14ac:dyDescent="0.2">
      <c r="G96" s="449"/>
      <c r="O96" s="192"/>
      <c r="P96" s="192"/>
      <c r="AB96" s="192"/>
      <c r="AC96" s="192"/>
    </row>
    <row r="97" spans="2:29" s="147" customFormat="1" ht="12.75" x14ac:dyDescent="0.2">
      <c r="G97" s="449"/>
      <c r="O97" s="192"/>
      <c r="P97" s="192"/>
      <c r="AB97" s="192"/>
      <c r="AC97" s="192"/>
    </row>
    <row r="98" spans="2:29" s="147" customFormat="1" ht="12.75" x14ac:dyDescent="0.2">
      <c r="G98" s="449"/>
      <c r="O98" s="192"/>
      <c r="P98" s="192"/>
      <c r="AB98" s="192"/>
      <c r="AC98" s="192"/>
    </row>
    <row r="99" spans="2:29" s="147" customFormat="1" ht="12.75" x14ac:dyDescent="0.2">
      <c r="B99" s="75"/>
      <c r="C99" s="75" t="s">
        <v>0</v>
      </c>
      <c r="G99" s="449"/>
      <c r="O99" s="192"/>
      <c r="P99" s="192"/>
      <c r="AB99" s="192"/>
      <c r="AC99" s="192"/>
    </row>
    <row r="100" spans="2:29" s="147" customFormat="1" ht="12.75" x14ac:dyDescent="0.2">
      <c r="B100" s="30">
        <v>2.5</v>
      </c>
      <c r="C100" s="29">
        <v>-0.5</v>
      </c>
      <c r="G100" s="449"/>
      <c r="O100" s="192"/>
      <c r="P100" s="192"/>
      <c r="AB100" s="192"/>
      <c r="AC100" s="192"/>
    </row>
    <row r="101" spans="2:29" s="147" customFormat="1" ht="12.75" x14ac:dyDescent="0.2">
      <c r="B101" s="30">
        <v>2.5</v>
      </c>
      <c r="C101" s="29">
        <v>0.5</v>
      </c>
      <c r="G101" s="449"/>
      <c r="O101" s="192"/>
      <c r="P101" s="192"/>
      <c r="AB101" s="192"/>
      <c r="AC101" s="192"/>
    </row>
    <row r="102" spans="2:29" s="147" customFormat="1" ht="12.75" x14ac:dyDescent="0.2">
      <c r="G102" s="449"/>
      <c r="O102" s="192"/>
      <c r="P102" s="192"/>
      <c r="AB102" s="192"/>
      <c r="AC102" s="192"/>
    </row>
    <row r="103" spans="2:29" s="147" customFormat="1" ht="12.75" x14ac:dyDescent="0.2">
      <c r="G103" s="449"/>
      <c r="O103" s="192"/>
      <c r="P103" s="192"/>
      <c r="AB103" s="192"/>
      <c r="AC103" s="192"/>
    </row>
    <row r="104" spans="2:29" s="147" customFormat="1" ht="12.75" x14ac:dyDescent="0.2">
      <c r="G104" s="449"/>
      <c r="O104" s="192"/>
      <c r="P104" s="192"/>
      <c r="AB104" s="192"/>
      <c r="AC104" s="192"/>
    </row>
    <row r="105" spans="2:29" s="147" customFormat="1" ht="12.75" x14ac:dyDescent="0.2">
      <c r="G105" s="449"/>
      <c r="O105" s="192"/>
      <c r="P105" s="192"/>
      <c r="AB105" s="192"/>
      <c r="AC105" s="192"/>
    </row>
    <row r="106" spans="2:29" s="147" customFormat="1" ht="12.75" x14ac:dyDescent="0.2">
      <c r="G106" s="449"/>
      <c r="O106" s="192"/>
      <c r="P106" s="192"/>
      <c r="AB106" s="192"/>
      <c r="AC106" s="192"/>
    </row>
    <row r="107" spans="2:29" s="147" customFormat="1" ht="12.75" x14ac:dyDescent="0.2">
      <c r="G107" s="449"/>
      <c r="O107" s="192"/>
      <c r="P107" s="192"/>
      <c r="AB107" s="192"/>
      <c r="AC107" s="192"/>
    </row>
    <row r="108" spans="2:29" s="147" customFormat="1" ht="12.75" x14ac:dyDescent="0.2">
      <c r="G108" s="449"/>
      <c r="O108" s="192"/>
      <c r="P108" s="192"/>
      <c r="AB108" s="192"/>
      <c r="AC108" s="192"/>
    </row>
    <row r="109" spans="2:29" s="147" customFormat="1" ht="12.75" x14ac:dyDescent="0.2">
      <c r="G109" s="449"/>
      <c r="O109" s="192"/>
      <c r="P109" s="192"/>
      <c r="AB109" s="192"/>
      <c r="AC109" s="192"/>
    </row>
    <row r="110" spans="2:29" s="147" customFormat="1" ht="12.75" x14ac:dyDescent="0.2">
      <c r="G110" s="449"/>
      <c r="O110" s="192"/>
      <c r="P110" s="192"/>
      <c r="AB110" s="192"/>
      <c r="AC110" s="192"/>
    </row>
    <row r="111" spans="2:29" s="147" customFormat="1" ht="12.75" x14ac:dyDescent="0.2">
      <c r="G111" s="449"/>
      <c r="O111" s="192"/>
      <c r="P111" s="192"/>
      <c r="AB111" s="192"/>
      <c r="AC111" s="192"/>
    </row>
    <row r="112" spans="2:29" s="147" customFormat="1" ht="12.75" x14ac:dyDescent="0.2">
      <c r="G112" s="449"/>
      <c r="O112" s="192"/>
      <c r="P112" s="192"/>
      <c r="AB112" s="192"/>
      <c r="AC112" s="192"/>
    </row>
    <row r="113" spans="7:29" s="147" customFormat="1" ht="12.75" x14ac:dyDescent="0.2">
      <c r="G113" s="449"/>
      <c r="O113" s="192"/>
      <c r="P113" s="192"/>
      <c r="AB113" s="192"/>
      <c r="AC113" s="192"/>
    </row>
    <row r="114" spans="7:29" s="147" customFormat="1" ht="12.75" x14ac:dyDescent="0.2">
      <c r="G114" s="449"/>
      <c r="O114" s="192"/>
      <c r="P114" s="192"/>
      <c r="AB114" s="192"/>
      <c r="AC114" s="192"/>
    </row>
    <row r="115" spans="7:29" s="147" customFormat="1" ht="12.75" x14ac:dyDescent="0.2">
      <c r="G115" s="449"/>
      <c r="O115" s="192"/>
      <c r="P115" s="192"/>
      <c r="AB115" s="192"/>
      <c r="AC115" s="192"/>
    </row>
    <row r="116" spans="7:29" s="147" customFormat="1" ht="12.75" x14ac:dyDescent="0.2">
      <c r="G116" s="449"/>
      <c r="O116" s="192"/>
      <c r="P116" s="192"/>
      <c r="AB116" s="192"/>
      <c r="AC116" s="192"/>
    </row>
    <row r="117" spans="7:29" s="147" customFormat="1" ht="12.75" x14ac:dyDescent="0.2">
      <c r="G117" s="449"/>
      <c r="O117" s="192"/>
      <c r="P117" s="192"/>
      <c r="AB117" s="192"/>
      <c r="AC117" s="192"/>
    </row>
    <row r="118" spans="7:29" s="147" customFormat="1" ht="12.75" x14ac:dyDescent="0.2">
      <c r="G118" s="449"/>
      <c r="O118" s="192"/>
      <c r="P118" s="192"/>
      <c r="AB118" s="192"/>
      <c r="AC118" s="192"/>
    </row>
    <row r="119" spans="7:29" s="147" customFormat="1" ht="12.75" x14ac:dyDescent="0.2">
      <c r="G119" s="449"/>
      <c r="O119" s="192"/>
      <c r="P119" s="192"/>
      <c r="AB119" s="192"/>
      <c r="AC119" s="192"/>
    </row>
    <row r="120" spans="7:29" s="147" customFormat="1" ht="12.75" x14ac:dyDescent="0.2">
      <c r="O120" s="192"/>
      <c r="P120" s="192"/>
      <c r="AB120" s="192"/>
      <c r="AC120" s="192"/>
    </row>
    <row r="121" spans="7:29" s="147" customFormat="1" ht="12.75" x14ac:dyDescent="0.2">
      <c r="O121" s="192"/>
      <c r="P121" s="192"/>
      <c r="AB121" s="192"/>
      <c r="AC121" s="192"/>
    </row>
    <row r="122" spans="7:29" s="147" customFormat="1" ht="12.75" x14ac:dyDescent="0.2">
      <c r="O122" s="192"/>
      <c r="P122" s="192"/>
      <c r="AB122" s="192"/>
      <c r="AC122" s="192"/>
    </row>
    <row r="123" spans="7:29" s="147" customFormat="1" ht="12.75" x14ac:dyDescent="0.2">
      <c r="O123" s="192"/>
      <c r="P123" s="192"/>
      <c r="AB123" s="192"/>
      <c r="AC123" s="192"/>
    </row>
    <row r="124" spans="7:29" s="147" customFormat="1" ht="12.75" x14ac:dyDescent="0.2">
      <c r="O124" s="192"/>
      <c r="P124" s="192"/>
      <c r="AB124" s="192"/>
      <c r="AC124" s="192"/>
    </row>
    <row r="125" spans="7:29" s="147" customFormat="1" ht="12.75" x14ac:dyDescent="0.2">
      <c r="O125" s="192"/>
      <c r="P125" s="192"/>
      <c r="AB125" s="192"/>
      <c r="AC125" s="192"/>
    </row>
    <row r="126" spans="7:29" s="147" customFormat="1" ht="12.75" x14ac:dyDescent="0.2">
      <c r="O126" s="192"/>
      <c r="P126" s="192"/>
      <c r="AB126" s="192"/>
      <c r="AC126" s="192"/>
    </row>
    <row r="127" spans="7:29" s="147" customFormat="1" ht="12.75" x14ac:dyDescent="0.2">
      <c r="O127" s="192"/>
      <c r="P127" s="192"/>
      <c r="AB127" s="192"/>
      <c r="AC127" s="192"/>
    </row>
    <row r="128" spans="7:29" s="147" customFormat="1" ht="12.75" x14ac:dyDescent="0.2">
      <c r="O128" s="192"/>
      <c r="P128" s="192"/>
      <c r="AB128" s="192"/>
      <c r="AC128" s="192"/>
    </row>
    <row r="129" spans="15:29" s="147" customFormat="1" ht="12.75" x14ac:dyDescent="0.2">
      <c r="O129" s="192"/>
      <c r="P129" s="192"/>
      <c r="AB129" s="192"/>
      <c r="AC129" s="192"/>
    </row>
    <row r="130" spans="15:29" s="147" customFormat="1" ht="12.75" x14ac:dyDescent="0.2">
      <c r="O130" s="192"/>
      <c r="P130" s="192"/>
      <c r="AB130" s="192"/>
      <c r="AC130" s="192"/>
    </row>
    <row r="131" spans="15:29" s="147" customFormat="1" ht="12.75" x14ac:dyDescent="0.2">
      <c r="O131" s="192"/>
      <c r="P131" s="192"/>
      <c r="AB131" s="192"/>
      <c r="AC131" s="192"/>
    </row>
    <row r="132" spans="15:29" s="147" customFormat="1" ht="12.75" x14ac:dyDescent="0.2">
      <c r="O132" s="192"/>
      <c r="P132" s="192"/>
      <c r="AB132" s="192"/>
      <c r="AC132" s="192"/>
    </row>
    <row r="133" spans="15:29" s="147" customFormat="1" ht="12.75" x14ac:dyDescent="0.2">
      <c r="O133" s="192"/>
      <c r="P133" s="192"/>
      <c r="AB133" s="192"/>
      <c r="AC133" s="192"/>
    </row>
    <row r="134" spans="15:29" s="147" customFormat="1" ht="12.75" x14ac:dyDescent="0.2">
      <c r="O134" s="192"/>
      <c r="P134" s="192"/>
      <c r="AB134" s="192"/>
      <c r="AC134" s="192"/>
    </row>
    <row r="135" spans="15:29" s="147" customFormat="1" ht="12.75" x14ac:dyDescent="0.2">
      <c r="O135" s="192"/>
      <c r="P135" s="192"/>
      <c r="AB135" s="192"/>
      <c r="AC135" s="192"/>
    </row>
  </sheetData>
  <mergeCells count="2">
    <mergeCell ref="D24:H24"/>
    <mergeCell ref="J24:M24"/>
  </mergeCells>
  <conditionalFormatting sqref="D36:E95 I36:J95">
    <cfRule type="expression" dxfId="119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19.5703125" style="131" customWidth="1"/>
    <col min="18" max="18" width="12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L1" s="148"/>
    </row>
    <row r="2" spans="1:18" ht="15.75" x14ac:dyDescent="0.25">
      <c r="A2" s="44" t="s">
        <v>549</v>
      </c>
      <c r="L2" s="148"/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369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338" t="s">
        <v>305</v>
      </c>
      <c r="R6" s="295" t="s">
        <v>304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339" t="s">
        <v>306</v>
      </c>
      <c r="R7" s="235" t="s">
        <v>312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  <c r="Q8" s="340" t="s">
        <v>458</v>
      </c>
      <c r="R8" s="296" t="s">
        <v>311</v>
      </c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4" spans="1:29" s="441" customFormat="1" ht="14.25" x14ac:dyDescent="0.2">
      <c r="B24" s="30"/>
      <c r="C24" s="30"/>
      <c r="D24" s="566" t="s">
        <v>48</v>
      </c>
      <c r="E24" s="566"/>
      <c r="F24" s="566"/>
      <c r="G24" s="566"/>
      <c r="H24" s="566"/>
      <c r="I24" s="32"/>
      <c r="J24" s="566" t="s">
        <v>310</v>
      </c>
      <c r="K24" s="566"/>
      <c r="L24" s="566"/>
      <c r="M24" s="566"/>
      <c r="O24" s="192"/>
      <c r="P24" s="192"/>
      <c r="AB24" s="192"/>
      <c r="AC24" s="192"/>
    </row>
    <row r="25" spans="1:29" s="441" customFormat="1" ht="14.25" x14ac:dyDescent="0.2">
      <c r="B25" s="77"/>
      <c r="C25" s="77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  <c r="O25" s="192"/>
      <c r="P25" s="192"/>
      <c r="AB25" s="192"/>
      <c r="AC25" s="192"/>
    </row>
    <row r="26" spans="1:29" s="441" customFormat="1" ht="14.25" x14ac:dyDescent="0.2">
      <c r="C26" s="142" t="s">
        <v>305</v>
      </c>
      <c r="D26" s="152">
        <v>1.0414935064999999</v>
      </c>
      <c r="E26" s="431">
        <v>1.2893022774285714</v>
      </c>
      <c r="F26" s="431">
        <v>1.6950221155714287</v>
      </c>
      <c r="G26" s="431">
        <v>1.6580884622619048</v>
      </c>
      <c r="H26" s="431">
        <v>1.5952380952380953</v>
      </c>
      <c r="I26" s="432"/>
      <c r="J26" s="29">
        <f t="shared" ref="J26:M30" si="0">E26-D26</f>
        <v>0.24780877092857145</v>
      </c>
      <c r="K26" s="29">
        <f t="shared" si="0"/>
        <v>0.40571983814285728</v>
      </c>
      <c r="L26" s="29">
        <f t="shared" si="0"/>
        <v>-3.6933653309523917E-2</v>
      </c>
      <c r="M26" s="29">
        <f t="shared" si="0"/>
        <v>-6.2850367023809417E-2</v>
      </c>
      <c r="O26" s="192"/>
      <c r="P26" s="192"/>
      <c r="AB26" s="192"/>
      <c r="AC26" s="192"/>
    </row>
    <row r="27" spans="1:29" s="441" customFormat="1" ht="14.25" x14ac:dyDescent="0.2">
      <c r="C27" s="142" t="s">
        <v>308</v>
      </c>
      <c r="D27" s="431">
        <f>+D29-D26</f>
        <v>0.33699180710000021</v>
      </c>
      <c r="E27" s="431">
        <f t="shared" ref="E27:H27" si="1">+E29-E26</f>
        <v>0.40017298667142853</v>
      </c>
      <c r="F27" s="431">
        <f t="shared" si="1"/>
        <v>0.43810616052857121</v>
      </c>
      <c r="G27" s="431">
        <f t="shared" si="1"/>
        <v>0.48390721833809525</v>
      </c>
      <c r="H27" s="431">
        <f t="shared" si="1"/>
        <v>0.66373400046190456</v>
      </c>
      <c r="I27" s="432"/>
      <c r="J27" s="29">
        <f t="shared" si="0"/>
        <v>6.3181179571428325E-2</v>
      </c>
      <c r="K27" s="29">
        <f t="shared" si="0"/>
        <v>3.7933173857142677E-2</v>
      </c>
      <c r="L27" s="29">
        <f t="shared" si="0"/>
        <v>4.5801057809524037E-2</v>
      </c>
      <c r="M27" s="29">
        <f t="shared" si="0"/>
        <v>0.17982678212380931</v>
      </c>
      <c r="O27" s="192"/>
      <c r="P27" s="192"/>
      <c r="AB27" s="192"/>
      <c r="AC27" s="192"/>
    </row>
    <row r="28" spans="1:29" s="441" customFormat="1" ht="14.25" x14ac:dyDescent="0.2">
      <c r="C28" s="151" t="s">
        <v>309</v>
      </c>
      <c r="D28" s="433">
        <f>+D30-D29</f>
        <v>0.93190226199999993</v>
      </c>
      <c r="E28" s="433">
        <f t="shared" ref="E28:H28" si="2">+E30-E29</f>
        <v>0.96495289520000016</v>
      </c>
      <c r="F28" s="433">
        <f t="shared" si="2"/>
        <v>1.0502196484000001</v>
      </c>
      <c r="G28" s="433">
        <f t="shared" si="2"/>
        <v>1.0365100440000004</v>
      </c>
      <c r="H28" s="433">
        <f t="shared" si="2"/>
        <v>1.0261221641000002</v>
      </c>
      <c r="I28" s="434"/>
      <c r="J28" s="435">
        <f t="shared" si="0"/>
        <v>3.3050633200000235E-2</v>
      </c>
      <c r="K28" s="435">
        <f t="shared" si="0"/>
        <v>8.5266753199999989E-2</v>
      </c>
      <c r="L28" s="435">
        <f t="shared" si="0"/>
        <v>-1.3709604399999797E-2</v>
      </c>
      <c r="M28" s="435">
        <f t="shared" si="0"/>
        <v>-1.0387879900000119E-2</v>
      </c>
      <c r="O28" s="192"/>
      <c r="P28" s="192"/>
      <c r="AB28" s="192"/>
      <c r="AC28" s="192"/>
    </row>
    <row r="29" spans="1:29" s="441" customFormat="1" ht="14.25" x14ac:dyDescent="0.2">
      <c r="C29" s="142" t="s">
        <v>472</v>
      </c>
      <c r="D29" s="431">
        <v>1.3784853136000002</v>
      </c>
      <c r="E29" s="431">
        <v>1.6894752640999999</v>
      </c>
      <c r="F29" s="431">
        <v>2.1331282760999999</v>
      </c>
      <c r="G29" s="431">
        <v>2.1419956806</v>
      </c>
      <c r="H29" s="431">
        <v>2.2589720956999999</v>
      </c>
      <c r="I29" s="432"/>
      <c r="J29" s="29">
        <f t="shared" si="0"/>
        <v>0.31098995049999978</v>
      </c>
      <c r="K29" s="29">
        <f t="shared" si="0"/>
        <v>0.44365301199999996</v>
      </c>
      <c r="L29" s="29">
        <f t="shared" si="0"/>
        <v>8.86740450000012E-3</v>
      </c>
      <c r="M29" s="29">
        <f t="shared" si="0"/>
        <v>0.1169764150999999</v>
      </c>
      <c r="O29" s="192"/>
      <c r="P29" s="192"/>
      <c r="AB29" s="192"/>
      <c r="AC29" s="192"/>
    </row>
    <row r="30" spans="1:29" s="441" customFormat="1" ht="14.25" x14ac:dyDescent="0.2">
      <c r="C30" s="458" t="s">
        <v>458</v>
      </c>
      <c r="D30" s="433">
        <v>2.3103875756000001</v>
      </c>
      <c r="E30" s="433">
        <v>2.6544281593000001</v>
      </c>
      <c r="F30" s="433">
        <v>3.1833479245</v>
      </c>
      <c r="G30" s="433">
        <v>3.1785057246000004</v>
      </c>
      <c r="H30" s="433">
        <v>3.2850942598000001</v>
      </c>
      <c r="I30" s="437"/>
      <c r="J30" s="67">
        <f t="shared" si="0"/>
        <v>0.34404058370000001</v>
      </c>
      <c r="K30" s="67">
        <f t="shared" si="0"/>
        <v>0.52891976519999995</v>
      </c>
      <c r="L30" s="67">
        <f t="shared" si="0"/>
        <v>-4.8421998999996774E-3</v>
      </c>
      <c r="M30" s="67">
        <f t="shared" si="0"/>
        <v>0.10658853519999978</v>
      </c>
      <c r="O30" s="192"/>
      <c r="P30" s="192"/>
      <c r="AB30" s="192"/>
      <c r="AC30" s="192"/>
    </row>
    <row r="31" spans="1:29" s="441" customFormat="1" ht="14.2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0.34404058370000001</v>
      </c>
      <c r="K31" s="29">
        <f t="shared" ref="K31:M31" si="3">+SUM(K26:K28)</f>
        <v>0.52891976519999995</v>
      </c>
      <c r="L31" s="29">
        <f t="shared" si="3"/>
        <v>-4.8421998999996774E-3</v>
      </c>
      <c r="M31" s="29">
        <f t="shared" si="3"/>
        <v>0.10658853519999978</v>
      </c>
      <c r="O31" s="192"/>
      <c r="P31" s="192"/>
      <c r="AB31" s="192"/>
      <c r="AC31" s="192"/>
    </row>
    <row r="32" spans="1:29" s="441" customFormat="1" ht="14.25" x14ac:dyDescent="0.2">
      <c r="B32" s="367" t="s">
        <v>551</v>
      </c>
      <c r="C32" s="30"/>
      <c r="D32" s="30"/>
      <c r="E32" s="459"/>
      <c r="F32" s="30"/>
      <c r="G32" s="30"/>
      <c r="H32" s="30"/>
      <c r="I32" s="30"/>
      <c r="J32" s="459"/>
      <c r="K32" s="460"/>
      <c r="L32" s="460"/>
      <c r="M32" s="460"/>
      <c r="O32" s="192"/>
      <c r="P32" s="192"/>
      <c r="AB32" s="192"/>
      <c r="AC32" s="192"/>
    </row>
    <row r="33" spans="2:29" s="441" customFormat="1" ht="14.25" x14ac:dyDescent="0.2">
      <c r="O33" s="192"/>
      <c r="P33" s="192"/>
      <c r="AB33" s="192"/>
      <c r="AC33" s="192"/>
    </row>
    <row r="34" spans="2:29" s="441" customFormat="1" ht="14.25" x14ac:dyDescent="0.2">
      <c r="O34" s="192"/>
      <c r="P34" s="192"/>
      <c r="AB34" s="192"/>
      <c r="AC34" s="192"/>
    </row>
    <row r="35" spans="2:29" s="441" customFormat="1" ht="14.25" x14ac:dyDescent="0.2">
      <c r="D35" s="439" t="s">
        <v>538</v>
      </c>
      <c r="E35" s="438" t="s">
        <v>485</v>
      </c>
      <c r="F35" s="438" t="s">
        <v>539</v>
      </c>
      <c r="G35" s="438" t="s">
        <v>498</v>
      </c>
      <c r="H35" s="438"/>
      <c r="I35" s="439" t="s">
        <v>534</v>
      </c>
      <c r="J35" s="438" t="s">
        <v>486</v>
      </c>
      <c r="K35" s="438" t="s">
        <v>535</v>
      </c>
      <c r="L35" s="438" t="s">
        <v>498</v>
      </c>
      <c r="O35" s="192"/>
      <c r="P35" s="192"/>
      <c r="AB35" s="192"/>
      <c r="AC35" s="192"/>
    </row>
    <row r="36" spans="2:29" s="441" customFormat="1" ht="14.25" x14ac:dyDescent="0.2">
      <c r="B36" s="441">
        <f t="shared" ref="B36:B87" si="4">YEAR(C36)</f>
        <v>2016</v>
      </c>
      <c r="C36" s="442">
        <v>42370</v>
      </c>
      <c r="D36" s="443">
        <v>2.1427499999999999</v>
      </c>
      <c r="E36" s="141" t="e">
        <v>#N/A</v>
      </c>
      <c r="F36" s="444"/>
      <c r="G36" s="444">
        <v>2.1427499999999999</v>
      </c>
      <c r="H36" s="445"/>
      <c r="I36" s="443">
        <v>0.73095238095238091</v>
      </c>
      <c r="J36" s="141" t="e">
        <v>#N/A</v>
      </c>
      <c r="K36" s="444"/>
      <c r="L36" s="444">
        <v>0.73095238095238091</v>
      </c>
      <c r="M36" s="445"/>
      <c r="O36" s="192"/>
      <c r="P36" s="192"/>
      <c r="AB36" s="192"/>
      <c r="AC36" s="192"/>
    </row>
    <row r="37" spans="2:29" s="441" customFormat="1" ht="14.25" x14ac:dyDescent="0.2">
      <c r="B37" s="441">
        <f t="shared" si="4"/>
        <v>2016</v>
      </c>
      <c r="C37" s="442">
        <v>42401</v>
      </c>
      <c r="D37" s="443">
        <v>1.9982</v>
      </c>
      <c r="E37" s="141" t="e">
        <v>#N/A</v>
      </c>
      <c r="F37" s="444">
        <f t="shared" ref="F37:F46" si="5">AVERAGEIF($B$36:$B$95,B37,$G$36:$G$95)</f>
        <v>2.3059833333333337</v>
      </c>
      <c r="G37" s="444">
        <v>1.9982</v>
      </c>
      <c r="H37" s="445"/>
      <c r="I37" s="443">
        <v>0.76623809523809527</v>
      </c>
      <c r="J37" s="141" t="e">
        <v>#N/A</v>
      </c>
      <c r="K37" s="444">
        <f t="shared" ref="K37" si="6">AVERAGEIF($B$36:$B$95,B37,$L$36:$L$95)</f>
        <v>1.0368492063492065</v>
      </c>
      <c r="L37" s="444">
        <v>0.76623809523809527</v>
      </c>
      <c r="M37" s="445"/>
      <c r="O37" s="192"/>
      <c r="P37" s="192"/>
      <c r="AB37" s="192"/>
      <c r="AC37" s="192"/>
    </row>
    <row r="38" spans="2:29" s="441" customFormat="1" ht="14.25" x14ac:dyDescent="0.2">
      <c r="B38" s="441">
        <f t="shared" si="4"/>
        <v>2016</v>
      </c>
      <c r="C38" s="442">
        <v>42430</v>
      </c>
      <c r="D38" s="443">
        <v>2.09</v>
      </c>
      <c r="E38" s="141" t="e">
        <v>#N/A</v>
      </c>
      <c r="F38" s="444">
        <f t="shared" si="5"/>
        <v>2.3059833333333337</v>
      </c>
      <c r="G38" s="444">
        <v>2.09</v>
      </c>
      <c r="H38" s="445"/>
      <c r="I38" s="443">
        <v>0.90976190476190477</v>
      </c>
      <c r="J38" s="141" t="e">
        <v>#N/A</v>
      </c>
      <c r="K38" s="444">
        <f t="shared" ref="K38:K46" si="7">AVERAGEIF($B$36:$B$95,B38,$L$36:$L$95)</f>
        <v>1.0368492063492065</v>
      </c>
      <c r="L38" s="444">
        <v>0.90976190476190477</v>
      </c>
      <c r="M38" s="445"/>
      <c r="O38" s="192"/>
      <c r="P38" s="192"/>
      <c r="AB38" s="192"/>
      <c r="AC38" s="192"/>
    </row>
    <row r="39" spans="2:29" s="441" customFormat="1" ht="14.25" x14ac:dyDescent="0.2">
      <c r="B39" s="441">
        <f t="shared" si="4"/>
        <v>2016</v>
      </c>
      <c r="C39" s="442">
        <v>42461</v>
      </c>
      <c r="D39" s="443">
        <v>2.1515</v>
      </c>
      <c r="E39" s="141" t="e">
        <v>#N/A</v>
      </c>
      <c r="F39" s="444">
        <f t="shared" si="5"/>
        <v>2.3059833333333337</v>
      </c>
      <c r="G39" s="444">
        <v>2.1515</v>
      </c>
      <c r="H39" s="445"/>
      <c r="I39" s="443">
        <v>0.99007142857142849</v>
      </c>
      <c r="J39" s="141" t="e">
        <v>#N/A</v>
      </c>
      <c r="K39" s="444">
        <f t="shared" si="7"/>
        <v>1.0368492063492065</v>
      </c>
      <c r="L39" s="444">
        <v>0.99007142857142849</v>
      </c>
      <c r="M39" s="445"/>
      <c r="O39" s="192"/>
      <c r="P39" s="192"/>
      <c r="AB39" s="192"/>
      <c r="AC39" s="192"/>
    </row>
    <row r="40" spans="2:29" s="441" customFormat="1" ht="14.25" x14ac:dyDescent="0.2">
      <c r="B40" s="441">
        <f t="shared" si="4"/>
        <v>2016</v>
      </c>
      <c r="C40" s="442">
        <v>42491</v>
      </c>
      <c r="D40" s="443">
        <v>2.3146</v>
      </c>
      <c r="E40" s="141" t="e">
        <v>#N/A</v>
      </c>
      <c r="F40" s="444">
        <f t="shared" si="5"/>
        <v>2.3059833333333337</v>
      </c>
      <c r="G40" s="444">
        <v>2.3146</v>
      </c>
      <c r="H40" s="445"/>
      <c r="I40" s="443">
        <v>1.1129047619047618</v>
      </c>
      <c r="J40" s="141" t="e">
        <v>#N/A</v>
      </c>
      <c r="K40" s="444">
        <f t="shared" si="7"/>
        <v>1.0368492063492065</v>
      </c>
      <c r="L40" s="444">
        <v>1.1129047619047618</v>
      </c>
      <c r="M40" s="445"/>
      <c r="O40" s="192"/>
      <c r="P40" s="192"/>
      <c r="AB40" s="192"/>
      <c r="AC40" s="192"/>
    </row>
    <row r="41" spans="2:29" s="441" customFormat="1" ht="14.25" x14ac:dyDescent="0.2">
      <c r="B41" s="441">
        <f t="shared" si="4"/>
        <v>2016</v>
      </c>
      <c r="C41" s="442">
        <v>42522</v>
      </c>
      <c r="D41" s="443">
        <v>2.4224999999999999</v>
      </c>
      <c r="E41" s="141" t="e">
        <v>#N/A</v>
      </c>
      <c r="F41" s="444">
        <f t="shared" si="5"/>
        <v>2.3059833333333337</v>
      </c>
      <c r="G41" s="444">
        <v>2.4224999999999999</v>
      </c>
      <c r="H41" s="445"/>
      <c r="I41" s="443">
        <v>1.1487380952380952</v>
      </c>
      <c r="J41" s="141" t="e">
        <v>#N/A</v>
      </c>
      <c r="K41" s="444">
        <f t="shared" si="7"/>
        <v>1.0368492063492065</v>
      </c>
      <c r="L41" s="444">
        <v>1.1487380952380952</v>
      </c>
      <c r="M41" s="445"/>
      <c r="O41" s="192"/>
      <c r="P41" s="192"/>
      <c r="AB41" s="192"/>
      <c r="AC41" s="192"/>
    </row>
    <row r="42" spans="2:29" s="441" customFormat="1" ht="14.25" x14ac:dyDescent="0.2">
      <c r="B42" s="441">
        <f t="shared" si="4"/>
        <v>2016</v>
      </c>
      <c r="C42" s="442">
        <v>42552</v>
      </c>
      <c r="D42" s="443">
        <v>2.4045000000000001</v>
      </c>
      <c r="E42" s="141" t="e">
        <v>#N/A</v>
      </c>
      <c r="F42" s="444">
        <f t="shared" si="5"/>
        <v>2.3059833333333337</v>
      </c>
      <c r="G42" s="444">
        <v>2.4045000000000001</v>
      </c>
      <c r="H42" s="445"/>
      <c r="I42" s="443">
        <v>1.0702857142857143</v>
      </c>
      <c r="J42" s="141" t="e">
        <v>#N/A</v>
      </c>
      <c r="K42" s="444">
        <f t="shared" si="7"/>
        <v>1.0368492063492065</v>
      </c>
      <c r="L42" s="444">
        <v>1.0702857142857143</v>
      </c>
      <c r="M42" s="445"/>
      <c r="O42" s="192"/>
      <c r="P42" s="192"/>
      <c r="AB42" s="192"/>
      <c r="AC42" s="192"/>
    </row>
    <row r="43" spans="2:29" s="441" customFormat="1" ht="14.25" x14ac:dyDescent="0.2">
      <c r="B43" s="441">
        <f t="shared" si="4"/>
        <v>2016</v>
      </c>
      <c r="C43" s="442">
        <v>42583</v>
      </c>
      <c r="D43" s="443">
        <v>2.3506</v>
      </c>
      <c r="E43" s="141" t="e">
        <v>#N/A</v>
      </c>
      <c r="F43" s="444">
        <f t="shared" si="5"/>
        <v>2.3059833333333337</v>
      </c>
      <c r="G43" s="444">
        <v>2.3506</v>
      </c>
      <c r="H43" s="445"/>
      <c r="I43" s="443">
        <v>1.0915000000000001</v>
      </c>
      <c r="J43" s="141" t="e">
        <v>#N/A</v>
      </c>
      <c r="K43" s="444">
        <f t="shared" si="7"/>
        <v>1.0368492063492065</v>
      </c>
      <c r="L43" s="444">
        <v>1.0915000000000001</v>
      </c>
      <c r="M43" s="445"/>
      <c r="O43" s="192"/>
      <c r="P43" s="192"/>
      <c r="AB43" s="192"/>
      <c r="AC43" s="192"/>
    </row>
    <row r="44" spans="2:29" s="441" customFormat="1" ht="14.25" x14ac:dyDescent="0.2">
      <c r="B44" s="441">
        <f t="shared" si="4"/>
        <v>2016</v>
      </c>
      <c r="C44" s="442">
        <v>42614</v>
      </c>
      <c r="D44" s="443">
        <v>2.39425</v>
      </c>
      <c r="E44" s="141" t="e">
        <v>#N/A</v>
      </c>
      <c r="F44" s="444">
        <f t="shared" si="5"/>
        <v>2.3059833333333337</v>
      </c>
      <c r="G44" s="444">
        <v>2.39425</v>
      </c>
      <c r="H44" s="445"/>
      <c r="I44" s="443">
        <v>1.1087619047619046</v>
      </c>
      <c r="J44" s="141" t="e">
        <v>#N/A</v>
      </c>
      <c r="K44" s="444">
        <f t="shared" si="7"/>
        <v>1.0368492063492065</v>
      </c>
      <c r="L44" s="444">
        <v>1.1087619047619046</v>
      </c>
      <c r="M44" s="445"/>
      <c r="O44" s="192"/>
      <c r="P44" s="192"/>
      <c r="AB44" s="192"/>
      <c r="AC44" s="192"/>
    </row>
    <row r="45" spans="2:29" s="441" customFormat="1" ht="14.25" x14ac:dyDescent="0.2">
      <c r="B45" s="441">
        <f t="shared" si="4"/>
        <v>2016</v>
      </c>
      <c r="C45" s="442">
        <v>42644</v>
      </c>
      <c r="D45" s="443">
        <v>2.4544000000000001</v>
      </c>
      <c r="E45" s="141" t="e">
        <v>#N/A</v>
      </c>
      <c r="F45" s="444">
        <f t="shared" si="5"/>
        <v>2.3059833333333337</v>
      </c>
      <c r="G45" s="444">
        <v>2.4544000000000001</v>
      </c>
      <c r="H45" s="445"/>
      <c r="I45" s="443">
        <v>1.179095238095238</v>
      </c>
      <c r="J45" s="141" t="e">
        <v>#N/A</v>
      </c>
      <c r="K45" s="444">
        <f t="shared" si="7"/>
        <v>1.0368492063492065</v>
      </c>
      <c r="L45" s="444">
        <v>1.179095238095238</v>
      </c>
      <c r="M45" s="445"/>
      <c r="O45" s="192"/>
      <c r="P45" s="192"/>
      <c r="AB45" s="192"/>
      <c r="AC45" s="192"/>
    </row>
    <row r="46" spans="2:29" s="441" customFormat="1" ht="14.25" x14ac:dyDescent="0.2">
      <c r="B46" s="441">
        <f t="shared" si="4"/>
        <v>2016</v>
      </c>
      <c r="C46" s="442">
        <v>42675</v>
      </c>
      <c r="D46" s="443">
        <v>2.4384999999999999</v>
      </c>
      <c r="E46" s="141" t="e">
        <v>#N/A</v>
      </c>
      <c r="F46" s="444">
        <f t="shared" si="5"/>
        <v>2.3059833333333337</v>
      </c>
      <c r="G46" s="444">
        <v>2.4384999999999999</v>
      </c>
      <c r="H46" s="445"/>
      <c r="I46" s="443">
        <v>1.0650952380952381</v>
      </c>
      <c r="J46" s="141" t="e">
        <v>#N/A</v>
      </c>
      <c r="K46" s="444">
        <f t="shared" si="7"/>
        <v>1.0368492063492065</v>
      </c>
      <c r="L46" s="444">
        <v>1.0650952380952381</v>
      </c>
      <c r="M46" s="445"/>
      <c r="O46" s="192"/>
      <c r="P46" s="192"/>
      <c r="AB46" s="192"/>
      <c r="AC46" s="192"/>
    </row>
    <row r="47" spans="2:29" s="441" customFormat="1" ht="14.25" x14ac:dyDescent="0.2">
      <c r="B47" s="441">
        <f t="shared" si="4"/>
        <v>2016</v>
      </c>
      <c r="C47" s="442">
        <v>42705</v>
      </c>
      <c r="D47" s="443">
        <v>2.5099999999999998</v>
      </c>
      <c r="E47" s="141" t="e">
        <v>#N/A</v>
      </c>
      <c r="F47" s="444"/>
      <c r="G47" s="444">
        <v>2.5099999999999998</v>
      </c>
      <c r="H47" s="445"/>
      <c r="I47" s="443">
        <v>1.2687857142857144</v>
      </c>
      <c r="J47" s="141" t="e">
        <v>#N/A</v>
      </c>
      <c r="K47" s="444"/>
      <c r="L47" s="444">
        <v>1.2687857142857144</v>
      </c>
      <c r="M47" s="445"/>
      <c r="O47" s="192"/>
      <c r="P47" s="192"/>
      <c r="AB47" s="192"/>
      <c r="AC47" s="192"/>
    </row>
    <row r="48" spans="2:29" s="441" customFormat="1" ht="14.25" x14ac:dyDescent="0.2">
      <c r="B48" s="441">
        <f t="shared" si="4"/>
        <v>2017</v>
      </c>
      <c r="C48" s="442">
        <v>42736</v>
      </c>
      <c r="D48" s="443">
        <v>2.5798000000000001</v>
      </c>
      <c r="E48" s="141" t="e">
        <v>#N/A</v>
      </c>
      <c r="F48" s="444"/>
      <c r="G48" s="444">
        <v>2.5798000000000001</v>
      </c>
      <c r="H48" s="445"/>
      <c r="I48" s="443">
        <v>1.2994523809523808</v>
      </c>
      <c r="J48" s="141" t="e">
        <v>#N/A</v>
      </c>
      <c r="K48" s="444"/>
      <c r="L48" s="444">
        <v>1.2994523809523808</v>
      </c>
      <c r="M48" s="445"/>
      <c r="O48" s="192"/>
      <c r="P48" s="192"/>
      <c r="AB48" s="192"/>
      <c r="AC48" s="192"/>
    </row>
    <row r="49" spans="2:29" s="441" customFormat="1" ht="14.25" x14ac:dyDescent="0.2">
      <c r="B49" s="441">
        <f t="shared" si="4"/>
        <v>2017</v>
      </c>
      <c r="C49" s="442">
        <v>42767</v>
      </c>
      <c r="D49" s="443">
        <v>2.5680000000000001</v>
      </c>
      <c r="E49" s="141" t="e">
        <v>#N/A</v>
      </c>
      <c r="F49" s="444">
        <f t="shared" ref="F49:F58" si="8">AVERAGEIF($B$36:$B$95,B49,$G$36:$G$95)</f>
        <v>2.6535666666666664</v>
      </c>
      <c r="G49" s="444">
        <v>2.5680000000000001</v>
      </c>
      <c r="H49" s="445"/>
      <c r="I49" s="443">
        <v>1.3064285714285713</v>
      </c>
      <c r="J49" s="141" t="e">
        <v>#N/A</v>
      </c>
      <c r="K49" s="444">
        <f t="shared" ref="K49" si="9">AVERAGEIF($B$36:$B$95,B49,$L$36:$L$95)</f>
        <v>1.2916091269841272</v>
      </c>
      <c r="L49" s="444">
        <v>1.3064285714285713</v>
      </c>
      <c r="M49" s="445"/>
      <c r="O49" s="192"/>
      <c r="P49" s="192"/>
      <c r="AB49" s="192"/>
      <c r="AC49" s="192"/>
    </row>
    <row r="50" spans="2:29" s="441" customFormat="1" ht="14.25" x14ac:dyDescent="0.2">
      <c r="B50" s="441">
        <f t="shared" si="4"/>
        <v>2017</v>
      </c>
      <c r="C50" s="442">
        <v>42795</v>
      </c>
      <c r="D50" s="443">
        <v>2.5535000000000001</v>
      </c>
      <c r="E50" s="141" t="e">
        <v>#N/A</v>
      </c>
      <c r="F50" s="444">
        <f t="shared" si="8"/>
        <v>2.6535666666666664</v>
      </c>
      <c r="G50" s="444">
        <v>2.5535000000000001</v>
      </c>
      <c r="H50" s="445"/>
      <c r="I50" s="443">
        <v>1.2283095238095239</v>
      </c>
      <c r="J50" s="141" t="e">
        <v>#N/A</v>
      </c>
      <c r="K50" s="444">
        <f t="shared" ref="K50:K58" si="10">AVERAGEIF($B$36:$B$95,B50,$L$36:$L$95)</f>
        <v>1.2916091269841272</v>
      </c>
      <c r="L50" s="444">
        <v>1.2283095238095239</v>
      </c>
      <c r="M50" s="445"/>
      <c r="O50" s="192"/>
      <c r="P50" s="192"/>
      <c r="AB50" s="192"/>
      <c r="AC50" s="192"/>
    </row>
    <row r="51" spans="2:29" s="441" customFormat="1" ht="14.25" x14ac:dyDescent="0.2">
      <c r="B51" s="441">
        <f t="shared" si="4"/>
        <v>2017</v>
      </c>
      <c r="C51" s="442">
        <v>42826</v>
      </c>
      <c r="D51" s="443">
        <v>2.5825</v>
      </c>
      <c r="E51" s="141" t="e">
        <v>#N/A</v>
      </c>
      <c r="F51" s="444">
        <f t="shared" si="8"/>
        <v>2.6535666666666664</v>
      </c>
      <c r="G51" s="444">
        <v>2.5825</v>
      </c>
      <c r="H51" s="445"/>
      <c r="I51" s="443">
        <v>1.2454285714285713</v>
      </c>
      <c r="J51" s="141" t="e">
        <v>#N/A</v>
      </c>
      <c r="K51" s="444">
        <f t="shared" si="10"/>
        <v>1.2916091269841272</v>
      </c>
      <c r="L51" s="444">
        <v>1.2454285714285713</v>
      </c>
      <c r="M51" s="445"/>
      <c r="O51" s="192"/>
      <c r="P51" s="192"/>
      <c r="AB51" s="192"/>
      <c r="AC51" s="192"/>
    </row>
    <row r="52" spans="2:29" s="441" customFormat="1" ht="14.25" x14ac:dyDescent="0.2">
      <c r="B52" s="441">
        <f t="shared" si="4"/>
        <v>2017</v>
      </c>
      <c r="C52" s="442">
        <v>42856</v>
      </c>
      <c r="D52" s="443">
        <v>2.5604</v>
      </c>
      <c r="E52" s="141" t="e">
        <v>#N/A</v>
      </c>
      <c r="F52" s="444">
        <f t="shared" si="8"/>
        <v>2.6535666666666664</v>
      </c>
      <c r="G52" s="444">
        <v>2.5604</v>
      </c>
      <c r="H52" s="445"/>
      <c r="I52" s="443">
        <v>1.1982619047619048</v>
      </c>
      <c r="J52" s="141" t="e">
        <v>#N/A</v>
      </c>
      <c r="K52" s="444">
        <f t="shared" si="10"/>
        <v>1.2916091269841272</v>
      </c>
      <c r="L52" s="444">
        <v>1.1982619047619048</v>
      </c>
      <c r="M52" s="445"/>
      <c r="O52" s="192"/>
      <c r="P52" s="192"/>
      <c r="AB52" s="192"/>
      <c r="AC52" s="192"/>
    </row>
    <row r="53" spans="2:29" s="441" customFormat="1" ht="14.25" x14ac:dyDescent="0.2">
      <c r="B53" s="441">
        <f t="shared" si="4"/>
        <v>2017</v>
      </c>
      <c r="C53" s="442">
        <v>42887</v>
      </c>
      <c r="D53" s="443">
        <v>2.5105</v>
      </c>
      <c r="E53" s="141" t="e">
        <v>#N/A</v>
      </c>
      <c r="F53" s="444">
        <f t="shared" si="8"/>
        <v>2.6535666666666664</v>
      </c>
      <c r="G53" s="444">
        <v>2.5105</v>
      </c>
      <c r="H53" s="445"/>
      <c r="I53" s="443">
        <v>1.1040000000000001</v>
      </c>
      <c r="J53" s="141" t="e">
        <v>#N/A</v>
      </c>
      <c r="K53" s="444">
        <f t="shared" si="10"/>
        <v>1.2916091269841272</v>
      </c>
      <c r="L53" s="444">
        <v>1.1040000000000001</v>
      </c>
      <c r="M53" s="445"/>
      <c r="O53" s="192"/>
      <c r="P53" s="192"/>
      <c r="AB53" s="192"/>
      <c r="AC53" s="192"/>
    </row>
    <row r="54" spans="2:29" s="441" customFormat="1" ht="14.25" x14ac:dyDescent="0.2">
      <c r="B54" s="441">
        <f t="shared" si="4"/>
        <v>2017</v>
      </c>
      <c r="C54" s="442">
        <v>42917</v>
      </c>
      <c r="D54" s="443">
        <v>2.4964</v>
      </c>
      <c r="E54" s="141" t="e">
        <v>#N/A</v>
      </c>
      <c r="F54" s="444">
        <f t="shared" si="8"/>
        <v>2.6535666666666664</v>
      </c>
      <c r="G54" s="444">
        <v>2.4964</v>
      </c>
      <c r="H54" s="445"/>
      <c r="I54" s="443">
        <v>1.1542619047619047</v>
      </c>
      <c r="J54" s="141" t="e">
        <v>#N/A</v>
      </c>
      <c r="K54" s="444">
        <f t="shared" si="10"/>
        <v>1.2916091269841272</v>
      </c>
      <c r="L54" s="444">
        <v>1.1542619047619047</v>
      </c>
      <c r="M54" s="445"/>
      <c r="O54" s="192"/>
      <c r="P54" s="192"/>
      <c r="AB54" s="192"/>
      <c r="AC54" s="192"/>
    </row>
    <row r="55" spans="2:29" s="441" customFormat="1" ht="14.25" x14ac:dyDescent="0.2">
      <c r="B55" s="441">
        <f t="shared" si="4"/>
        <v>2017</v>
      </c>
      <c r="C55" s="442">
        <v>42948</v>
      </c>
      <c r="D55" s="443">
        <v>2.5950000000000002</v>
      </c>
      <c r="E55" s="141" t="e">
        <v>#N/A</v>
      </c>
      <c r="F55" s="444">
        <f t="shared" si="8"/>
        <v>2.6535666666666664</v>
      </c>
      <c r="G55" s="444">
        <v>2.5950000000000002</v>
      </c>
      <c r="H55" s="445"/>
      <c r="I55" s="443">
        <v>1.2310476190476192</v>
      </c>
      <c r="J55" s="141" t="e">
        <v>#N/A</v>
      </c>
      <c r="K55" s="444">
        <f t="shared" si="10"/>
        <v>1.2916091269841272</v>
      </c>
      <c r="L55" s="444">
        <v>1.2310476190476192</v>
      </c>
      <c r="M55" s="445"/>
      <c r="O55" s="192"/>
      <c r="P55" s="192"/>
      <c r="AB55" s="192"/>
      <c r="AC55" s="192"/>
    </row>
    <row r="56" spans="2:29" s="441" customFormat="1" ht="14.25" x14ac:dyDescent="0.2">
      <c r="B56" s="441">
        <f t="shared" si="4"/>
        <v>2017</v>
      </c>
      <c r="C56" s="442">
        <v>42979</v>
      </c>
      <c r="D56" s="443">
        <v>2.7847500000000003</v>
      </c>
      <c r="E56" s="141" t="e">
        <v>#N/A</v>
      </c>
      <c r="F56" s="444">
        <f t="shared" si="8"/>
        <v>2.6535666666666664</v>
      </c>
      <c r="G56" s="444">
        <v>2.7847500000000003</v>
      </c>
      <c r="H56" s="445"/>
      <c r="I56" s="443">
        <v>1.3369761904761905</v>
      </c>
      <c r="J56" s="141" t="e">
        <v>#N/A</v>
      </c>
      <c r="K56" s="444">
        <f t="shared" si="10"/>
        <v>1.2916091269841272</v>
      </c>
      <c r="L56" s="444">
        <v>1.3369761904761905</v>
      </c>
      <c r="M56" s="445"/>
      <c r="O56" s="192"/>
      <c r="P56" s="192"/>
      <c r="AB56" s="192"/>
      <c r="AC56" s="192"/>
    </row>
    <row r="57" spans="2:29" s="441" customFormat="1" ht="14.25" x14ac:dyDescent="0.2">
      <c r="B57" s="441">
        <f t="shared" si="4"/>
        <v>2017</v>
      </c>
      <c r="C57" s="442">
        <v>43009</v>
      </c>
      <c r="D57" s="443">
        <v>2.7942</v>
      </c>
      <c r="E57" s="141" t="e">
        <v>#N/A</v>
      </c>
      <c r="F57" s="444">
        <f t="shared" si="8"/>
        <v>2.6535666666666664</v>
      </c>
      <c r="G57" s="444">
        <v>2.7942</v>
      </c>
      <c r="H57" s="445"/>
      <c r="I57" s="443">
        <v>1.3692380952380954</v>
      </c>
      <c r="J57" s="141" t="e">
        <v>#N/A</v>
      </c>
      <c r="K57" s="444">
        <f t="shared" si="10"/>
        <v>1.2916091269841272</v>
      </c>
      <c r="L57" s="444">
        <v>1.3692380952380954</v>
      </c>
      <c r="M57" s="445"/>
      <c r="O57" s="192"/>
      <c r="P57" s="192"/>
      <c r="AB57" s="192"/>
      <c r="AC57" s="192"/>
    </row>
    <row r="58" spans="2:29" s="441" customFormat="1" ht="14.25" x14ac:dyDescent="0.2">
      <c r="B58" s="441">
        <f t="shared" si="4"/>
        <v>2017</v>
      </c>
      <c r="C58" s="442">
        <v>43040</v>
      </c>
      <c r="D58" s="443">
        <v>2.9087499999999999</v>
      </c>
      <c r="E58" s="141" t="e">
        <v>#N/A</v>
      </c>
      <c r="F58" s="444">
        <f t="shared" si="8"/>
        <v>2.6535666666666664</v>
      </c>
      <c r="G58" s="444">
        <v>2.9087499999999999</v>
      </c>
      <c r="H58" s="445"/>
      <c r="I58" s="443">
        <v>1.4931904761904762</v>
      </c>
      <c r="J58" s="141" t="e">
        <v>#N/A</v>
      </c>
      <c r="K58" s="444">
        <f t="shared" si="10"/>
        <v>1.2916091269841272</v>
      </c>
      <c r="L58" s="444">
        <v>1.4931904761904762</v>
      </c>
      <c r="M58" s="445"/>
      <c r="O58" s="192"/>
      <c r="P58" s="192"/>
      <c r="AB58" s="192"/>
      <c r="AC58" s="192"/>
    </row>
    <row r="59" spans="2:29" s="441" customFormat="1" ht="14.25" x14ac:dyDescent="0.2">
      <c r="B59" s="441">
        <f t="shared" si="4"/>
        <v>2017</v>
      </c>
      <c r="C59" s="442">
        <v>43070</v>
      </c>
      <c r="D59" s="443">
        <v>2.9089999999999998</v>
      </c>
      <c r="E59" s="141" t="e">
        <v>#N/A</v>
      </c>
      <c r="F59" s="444"/>
      <c r="G59" s="444">
        <v>2.9089999999999998</v>
      </c>
      <c r="H59" s="445"/>
      <c r="I59" s="443">
        <v>1.5327142857142857</v>
      </c>
      <c r="J59" s="141" t="e">
        <v>#N/A</v>
      </c>
      <c r="K59" s="444"/>
      <c r="L59" s="444">
        <v>1.5327142857142857</v>
      </c>
      <c r="M59" s="445"/>
      <c r="O59" s="192"/>
      <c r="P59" s="192"/>
      <c r="AB59" s="192"/>
      <c r="AC59" s="192"/>
    </row>
    <row r="60" spans="2:29" s="441" customFormat="1" ht="14.25" x14ac:dyDescent="0.2">
      <c r="B60" s="441">
        <f t="shared" si="4"/>
        <v>2018</v>
      </c>
      <c r="C60" s="442">
        <v>43101</v>
      </c>
      <c r="D60" s="443">
        <v>3.0183999999999997</v>
      </c>
      <c r="E60" s="141" t="e">
        <v>#N/A</v>
      </c>
      <c r="F60" s="444"/>
      <c r="G60" s="444">
        <v>3.0183999999999997</v>
      </c>
      <c r="H60" s="445"/>
      <c r="I60" s="443">
        <v>1.6446904761904761</v>
      </c>
      <c r="J60" s="141" t="e">
        <v>#N/A</v>
      </c>
      <c r="K60" s="444"/>
      <c r="L60" s="444">
        <v>1.6446904761904761</v>
      </c>
      <c r="M60" s="445"/>
      <c r="O60" s="192"/>
      <c r="P60" s="192"/>
      <c r="AB60" s="192"/>
      <c r="AC60" s="192"/>
    </row>
    <row r="61" spans="2:29" s="441" customFormat="1" ht="14.25" x14ac:dyDescent="0.2">
      <c r="B61" s="441">
        <f t="shared" si="4"/>
        <v>2018</v>
      </c>
      <c r="C61" s="442">
        <v>43132</v>
      </c>
      <c r="D61" s="443">
        <v>3.04575</v>
      </c>
      <c r="E61" s="141" t="e">
        <v>#N/A</v>
      </c>
      <c r="F61" s="444">
        <f t="shared" ref="F61:F70" si="11">AVERAGEIF($B$36:$B$95,B61,$G$36:$G$95)</f>
        <v>3.1787458333333336</v>
      </c>
      <c r="G61" s="444">
        <v>3.04575</v>
      </c>
      <c r="H61" s="445"/>
      <c r="I61" s="443">
        <v>1.5551904761904762</v>
      </c>
      <c r="J61" s="141" t="e">
        <v>#N/A</v>
      </c>
      <c r="K61" s="444">
        <f t="shared" ref="K61" si="12">AVERAGEIF($B$36:$B$95,B61,$L$36:$L$95)</f>
        <v>1.6918908730158728</v>
      </c>
      <c r="L61" s="444">
        <v>1.5551904761904762</v>
      </c>
      <c r="M61" s="445"/>
      <c r="O61" s="192"/>
      <c r="P61" s="192"/>
      <c r="AB61" s="192"/>
      <c r="AC61" s="192"/>
    </row>
    <row r="62" spans="2:29" s="441" customFormat="1" ht="14.25" x14ac:dyDescent="0.2">
      <c r="B62" s="441">
        <f t="shared" si="4"/>
        <v>2018</v>
      </c>
      <c r="C62" s="442">
        <v>43160</v>
      </c>
      <c r="D62" s="443">
        <v>2.9874999999999998</v>
      </c>
      <c r="E62" s="141" t="e">
        <v>#N/A</v>
      </c>
      <c r="F62" s="444">
        <f t="shared" si="11"/>
        <v>3.1787458333333336</v>
      </c>
      <c r="G62" s="444">
        <v>2.9874999999999998</v>
      </c>
      <c r="H62" s="445"/>
      <c r="I62" s="443">
        <v>1.5718333333333332</v>
      </c>
      <c r="J62" s="141" t="e">
        <v>#N/A</v>
      </c>
      <c r="K62" s="444">
        <f t="shared" ref="K62:K70" si="13">AVERAGEIF($B$36:$B$95,B62,$L$36:$L$95)</f>
        <v>1.6918908730158728</v>
      </c>
      <c r="L62" s="444">
        <v>1.5718333333333332</v>
      </c>
      <c r="M62" s="445"/>
      <c r="O62" s="192"/>
      <c r="P62" s="192"/>
      <c r="AB62" s="192"/>
      <c r="AC62" s="192"/>
    </row>
    <row r="63" spans="2:29" s="441" customFormat="1" ht="14.25" x14ac:dyDescent="0.2">
      <c r="B63" s="441">
        <f t="shared" si="4"/>
        <v>2018</v>
      </c>
      <c r="C63" s="442">
        <v>43191</v>
      </c>
      <c r="D63" s="443">
        <v>3.0957999999999997</v>
      </c>
      <c r="E63" s="141" t="e">
        <v>#N/A</v>
      </c>
      <c r="F63" s="446">
        <f t="shared" si="11"/>
        <v>3.1787458333333336</v>
      </c>
      <c r="G63" s="444">
        <v>3.0957999999999997</v>
      </c>
      <c r="H63" s="445"/>
      <c r="I63" s="443">
        <v>1.7168095238095238</v>
      </c>
      <c r="J63" s="141" t="e">
        <v>#N/A</v>
      </c>
      <c r="K63" s="444">
        <f t="shared" si="13"/>
        <v>1.6918908730158728</v>
      </c>
      <c r="L63" s="444">
        <v>1.7168095238095238</v>
      </c>
      <c r="M63" s="445"/>
      <c r="O63" s="192"/>
      <c r="P63" s="192"/>
      <c r="AB63" s="192"/>
      <c r="AC63" s="192"/>
    </row>
    <row r="64" spans="2:29" s="441" customFormat="1" ht="14.25" x14ac:dyDescent="0.2">
      <c r="B64" s="441">
        <f t="shared" si="4"/>
        <v>2018</v>
      </c>
      <c r="C64" s="442">
        <v>43221</v>
      </c>
      <c r="D64" s="443">
        <v>3.2437499999999999</v>
      </c>
      <c r="E64" s="141" t="e">
        <v>#N/A</v>
      </c>
      <c r="F64" s="446">
        <f t="shared" si="11"/>
        <v>3.1787458333333336</v>
      </c>
      <c r="G64" s="444">
        <v>3.2437499999999999</v>
      </c>
      <c r="H64" s="445"/>
      <c r="I64" s="443">
        <v>1.8327380952380952</v>
      </c>
      <c r="J64" s="141" t="e">
        <v>#N/A</v>
      </c>
      <c r="K64" s="444">
        <f t="shared" si="13"/>
        <v>1.6918908730158728</v>
      </c>
      <c r="L64" s="444">
        <v>1.8327380952380952</v>
      </c>
      <c r="M64" s="445"/>
      <c r="O64" s="192"/>
      <c r="P64" s="192"/>
      <c r="AB64" s="192"/>
      <c r="AC64" s="192"/>
    </row>
    <row r="65" spans="2:29" s="441" customFormat="1" ht="14.25" x14ac:dyDescent="0.2">
      <c r="B65" s="441">
        <f t="shared" si="4"/>
        <v>2018</v>
      </c>
      <c r="C65" s="442">
        <v>43252</v>
      </c>
      <c r="D65" s="443">
        <v>3.2527499999999998</v>
      </c>
      <c r="E65" s="141" t="e">
        <v>#N/A</v>
      </c>
      <c r="F65" s="446">
        <f t="shared" si="11"/>
        <v>3.1787458333333336</v>
      </c>
      <c r="G65" s="444">
        <v>3.2527499999999998</v>
      </c>
      <c r="H65" s="445"/>
      <c r="I65" s="443">
        <v>1.7715476190476191</v>
      </c>
      <c r="J65" s="141" t="e">
        <v>#N/A</v>
      </c>
      <c r="K65" s="444">
        <f t="shared" si="13"/>
        <v>1.6918908730158728</v>
      </c>
      <c r="L65" s="444">
        <v>1.7715476190476191</v>
      </c>
      <c r="M65" s="445"/>
      <c r="O65" s="192"/>
      <c r="P65" s="192"/>
      <c r="AB65" s="192"/>
      <c r="AC65" s="192"/>
    </row>
    <row r="66" spans="2:29" s="441" customFormat="1" ht="14.25" x14ac:dyDescent="0.2">
      <c r="B66" s="441">
        <f t="shared" si="4"/>
        <v>2018</v>
      </c>
      <c r="C66" s="442">
        <v>43282</v>
      </c>
      <c r="D66" s="443">
        <v>3.2327999999999997</v>
      </c>
      <c r="E66" s="141" t="e">
        <v>#N/A</v>
      </c>
      <c r="F66" s="446">
        <f t="shared" si="11"/>
        <v>3.1787458333333336</v>
      </c>
      <c r="G66" s="444">
        <v>3.2327999999999997</v>
      </c>
      <c r="H66" s="445"/>
      <c r="I66" s="443">
        <v>1.7679523809523812</v>
      </c>
      <c r="J66" s="141" t="e">
        <v>#N/A</v>
      </c>
      <c r="K66" s="444">
        <f t="shared" si="13"/>
        <v>1.6918908730158728</v>
      </c>
      <c r="L66" s="444">
        <v>1.7679523809523812</v>
      </c>
      <c r="M66" s="445"/>
      <c r="O66" s="192"/>
      <c r="P66" s="192"/>
      <c r="AB66" s="192"/>
      <c r="AC66" s="192"/>
    </row>
    <row r="67" spans="2:29" s="441" customFormat="1" ht="14.25" x14ac:dyDescent="0.2">
      <c r="B67" s="441">
        <f t="shared" si="4"/>
        <v>2018</v>
      </c>
      <c r="C67" s="442">
        <v>43313</v>
      </c>
      <c r="D67" s="443">
        <v>3.2182499999999998</v>
      </c>
      <c r="E67" s="141" t="e">
        <v>#N/A</v>
      </c>
      <c r="F67" s="446">
        <f t="shared" si="11"/>
        <v>3.1787458333333336</v>
      </c>
      <c r="G67" s="444">
        <v>3.2182499999999998</v>
      </c>
      <c r="H67" s="445"/>
      <c r="I67" s="443">
        <v>1.7268571428571431</v>
      </c>
      <c r="J67" s="141" t="e">
        <v>#N/A</v>
      </c>
      <c r="K67" s="444">
        <f t="shared" si="13"/>
        <v>1.6918908730158728</v>
      </c>
      <c r="L67" s="444">
        <v>1.7268571428571431</v>
      </c>
      <c r="M67" s="445"/>
      <c r="O67" s="192"/>
      <c r="P67" s="192"/>
      <c r="AB67" s="192"/>
      <c r="AC67" s="192"/>
    </row>
    <row r="68" spans="2:29" s="441" customFormat="1" ht="14.25" x14ac:dyDescent="0.2">
      <c r="B68" s="441">
        <f t="shared" si="4"/>
        <v>2018</v>
      </c>
      <c r="C68" s="442">
        <v>43344</v>
      </c>
      <c r="D68" s="443">
        <v>3.2622500000000003</v>
      </c>
      <c r="E68" s="141" t="e">
        <v>#N/A</v>
      </c>
      <c r="F68" s="446">
        <f t="shared" si="11"/>
        <v>3.1787458333333336</v>
      </c>
      <c r="G68" s="444">
        <v>3.2622500000000003</v>
      </c>
      <c r="H68" s="445"/>
      <c r="I68" s="443">
        <v>1.8783571428571431</v>
      </c>
      <c r="J68" s="141" t="e">
        <v>#N/A</v>
      </c>
      <c r="K68" s="444">
        <f t="shared" si="13"/>
        <v>1.6918908730158728</v>
      </c>
      <c r="L68" s="444">
        <v>1.8783571428571431</v>
      </c>
      <c r="M68" s="445"/>
      <c r="O68" s="192"/>
      <c r="P68" s="192"/>
      <c r="AB68" s="192"/>
      <c r="AC68" s="192"/>
    </row>
    <row r="69" spans="2:29" s="441" customFormat="1" ht="14.25" x14ac:dyDescent="0.2">
      <c r="B69" s="441">
        <f t="shared" si="4"/>
        <v>2018</v>
      </c>
      <c r="C69" s="442">
        <v>43374</v>
      </c>
      <c r="D69" s="443">
        <v>3.3654000000000002</v>
      </c>
      <c r="E69" s="141" t="e">
        <v>#N/A</v>
      </c>
      <c r="F69" s="446">
        <f t="shared" si="11"/>
        <v>3.1787458333333336</v>
      </c>
      <c r="G69" s="444">
        <v>3.3654000000000002</v>
      </c>
      <c r="H69" s="445"/>
      <c r="I69" s="443">
        <v>1.9293333333333333</v>
      </c>
      <c r="J69" s="141" t="e">
        <v>#N/A</v>
      </c>
      <c r="K69" s="444">
        <f t="shared" si="13"/>
        <v>1.6918908730158728</v>
      </c>
      <c r="L69" s="444">
        <v>1.9293333333333333</v>
      </c>
      <c r="M69" s="445"/>
      <c r="O69" s="192"/>
      <c r="P69" s="192"/>
      <c r="AB69" s="192"/>
      <c r="AC69" s="192"/>
    </row>
    <row r="70" spans="2:29" s="441" customFormat="1" ht="14.25" x14ac:dyDescent="0.2">
      <c r="B70" s="441">
        <f t="shared" si="4"/>
        <v>2018</v>
      </c>
      <c r="C70" s="442">
        <v>43405</v>
      </c>
      <c r="D70" s="443">
        <v>3.2995000000000001</v>
      </c>
      <c r="E70" s="141" t="e">
        <v>#N/A</v>
      </c>
      <c r="F70" s="444">
        <f t="shared" si="11"/>
        <v>3.1787458333333336</v>
      </c>
      <c r="G70" s="444">
        <v>3.2995000000000001</v>
      </c>
      <c r="H70" s="445"/>
      <c r="I70" s="443">
        <v>1.5416190476190477</v>
      </c>
      <c r="J70" s="141" t="e">
        <v>#N/A</v>
      </c>
      <c r="K70" s="444">
        <f t="shared" si="13"/>
        <v>1.6918908730158728</v>
      </c>
      <c r="L70" s="444">
        <v>1.5416190476190477</v>
      </c>
      <c r="M70" s="445"/>
      <c r="O70" s="192"/>
      <c r="P70" s="192"/>
      <c r="AB70" s="192"/>
      <c r="AC70" s="192"/>
    </row>
    <row r="71" spans="2:29" s="441" customFormat="1" ht="14.25" x14ac:dyDescent="0.2">
      <c r="B71" s="441">
        <f t="shared" si="4"/>
        <v>2018</v>
      </c>
      <c r="C71" s="442">
        <v>43435</v>
      </c>
      <c r="D71" s="443">
        <v>3.1227999999999998</v>
      </c>
      <c r="E71" s="141" t="e">
        <v>#N/A</v>
      </c>
      <c r="F71" s="444"/>
      <c r="G71" s="444">
        <v>3.1227999999999998</v>
      </c>
      <c r="H71" s="445"/>
      <c r="I71" s="443">
        <v>1.3657619047619047</v>
      </c>
      <c r="J71" s="141" t="e">
        <v>#N/A</v>
      </c>
      <c r="K71" s="444"/>
      <c r="L71" s="444">
        <v>1.3657619047619047</v>
      </c>
      <c r="M71" s="445"/>
      <c r="O71" s="192"/>
      <c r="P71" s="192"/>
      <c r="AB71" s="192"/>
      <c r="AC71" s="192"/>
    </row>
    <row r="72" spans="2:29" s="441" customFormat="1" ht="14.25" x14ac:dyDescent="0.2">
      <c r="B72" s="441">
        <f t="shared" si="4"/>
        <v>2019</v>
      </c>
      <c r="C72" s="442">
        <v>43466</v>
      </c>
      <c r="D72" s="443">
        <v>2.9797500000000001</v>
      </c>
      <c r="E72" s="141" t="e">
        <v>#N/A</v>
      </c>
      <c r="F72" s="444"/>
      <c r="G72" s="444">
        <v>2.9797500000000001</v>
      </c>
      <c r="H72" s="445"/>
      <c r="I72" s="443">
        <v>1.4145238095238095</v>
      </c>
      <c r="J72" s="141" t="e">
        <v>#N/A</v>
      </c>
      <c r="K72" s="444"/>
      <c r="L72" s="444">
        <v>1.4145238095238095</v>
      </c>
      <c r="M72" s="445"/>
      <c r="O72" s="192"/>
      <c r="P72" s="192"/>
      <c r="AB72" s="192"/>
      <c r="AC72" s="192"/>
    </row>
    <row r="73" spans="2:29" s="441" customFormat="1" ht="14.25" x14ac:dyDescent="0.2">
      <c r="B73" s="441">
        <f t="shared" si="4"/>
        <v>2019</v>
      </c>
      <c r="C73" s="442">
        <v>43497</v>
      </c>
      <c r="D73" s="443">
        <v>2.9964999999999997</v>
      </c>
      <c r="E73" s="141" t="e">
        <v>#N/A</v>
      </c>
      <c r="F73" s="444">
        <f t="shared" ref="F73:F82" si="14">AVERAGEIF($B$36:$B$95,B73,$G$36:$G$95)</f>
        <v>3.1760749166666664</v>
      </c>
      <c r="G73" s="444">
        <v>2.9964999999999997</v>
      </c>
      <c r="H73" s="445"/>
      <c r="I73" s="443">
        <v>1.5228809523809523</v>
      </c>
      <c r="J73" s="141" t="e">
        <v>#N/A</v>
      </c>
      <c r="K73" s="444">
        <f t="shared" ref="K73" si="15">AVERAGEIF($B$36:$B$95,B73,$L$36:$L$95)</f>
        <v>1.6562301587301587</v>
      </c>
      <c r="L73" s="444">
        <v>1.5228809523809523</v>
      </c>
      <c r="M73" s="445"/>
      <c r="O73" s="192"/>
      <c r="P73" s="192"/>
      <c r="AB73" s="192"/>
      <c r="AC73" s="192"/>
    </row>
    <row r="74" spans="2:29" s="441" customFormat="1" ht="14.25" x14ac:dyDescent="0.2">
      <c r="B74" s="441">
        <f t="shared" si="4"/>
        <v>2019</v>
      </c>
      <c r="C74" s="442">
        <v>43525</v>
      </c>
      <c r="D74" s="443">
        <v>3.0762499999999999</v>
      </c>
      <c r="E74" s="141" t="e">
        <v>#N/A</v>
      </c>
      <c r="F74" s="444">
        <f t="shared" si="14"/>
        <v>3.1760749166666664</v>
      </c>
      <c r="G74" s="444">
        <v>3.0762499999999999</v>
      </c>
      <c r="H74" s="445"/>
      <c r="I74" s="443">
        <v>1.5747380952380952</v>
      </c>
      <c r="J74" s="141" t="e">
        <v>#N/A</v>
      </c>
      <c r="K74" s="444">
        <f t="shared" ref="K74:K82" si="16">AVERAGEIF($B$36:$B$95,B74,$L$36:$L$95)</f>
        <v>1.6562301587301587</v>
      </c>
      <c r="L74" s="444">
        <v>1.5747380952380952</v>
      </c>
      <c r="M74" s="445"/>
      <c r="O74" s="192"/>
      <c r="P74" s="192"/>
      <c r="AB74" s="192"/>
      <c r="AC74" s="192"/>
    </row>
    <row r="75" spans="2:29" s="441" customFormat="1" ht="14.25" x14ac:dyDescent="0.2">
      <c r="B75" s="441">
        <f t="shared" si="4"/>
        <v>2019</v>
      </c>
      <c r="C75" s="442">
        <v>43556</v>
      </c>
      <c r="D75" s="443">
        <v>3.1210000000000004</v>
      </c>
      <c r="E75" s="141">
        <v>3.1210000000000004</v>
      </c>
      <c r="F75" s="444">
        <f t="shared" si="14"/>
        <v>3.1760749166666664</v>
      </c>
      <c r="G75" s="444">
        <v>3.1210000000000004</v>
      </c>
      <c r="H75" s="445"/>
      <c r="I75" s="443">
        <v>1.6959523809523811</v>
      </c>
      <c r="J75" s="141">
        <v>1.6959523809523811</v>
      </c>
      <c r="K75" s="444">
        <f t="shared" si="16"/>
        <v>1.6562301587301587</v>
      </c>
      <c r="L75" s="444">
        <v>1.6959523809523811</v>
      </c>
      <c r="M75" s="445"/>
      <c r="O75" s="192"/>
      <c r="P75" s="192"/>
      <c r="AB75" s="192"/>
      <c r="AC75" s="192"/>
    </row>
    <row r="76" spans="2:29" s="441" customFormat="1" ht="14.25" x14ac:dyDescent="0.2">
      <c r="B76" s="441">
        <f t="shared" si="4"/>
        <v>2019</v>
      </c>
      <c r="C76" s="442">
        <v>43586</v>
      </c>
      <c r="D76" s="443" t="e">
        <v>#N/A</v>
      </c>
      <c r="E76" s="141">
        <v>3.1587349999999996</v>
      </c>
      <c r="F76" s="444">
        <f t="shared" si="14"/>
        <v>3.1760749166666664</v>
      </c>
      <c r="G76" s="444">
        <v>3.1587349999999996</v>
      </c>
      <c r="H76" s="445"/>
      <c r="I76" s="443" t="e">
        <v>#N/A</v>
      </c>
      <c r="J76" s="141">
        <v>1.7380952380952381</v>
      </c>
      <c r="K76" s="444">
        <f t="shared" si="16"/>
        <v>1.6562301587301587</v>
      </c>
      <c r="L76" s="444">
        <v>1.7380952380952381</v>
      </c>
      <c r="M76" s="445"/>
      <c r="O76" s="192"/>
      <c r="P76" s="192"/>
      <c r="AB76" s="192"/>
      <c r="AC76" s="192"/>
    </row>
    <row r="77" spans="2:29" s="441" customFormat="1" ht="14.25" x14ac:dyDescent="0.2">
      <c r="B77" s="441">
        <f t="shared" si="4"/>
        <v>2019</v>
      </c>
      <c r="C77" s="442">
        <v>43617</v>
      </c>
      <c r="D77" s="443" t="e">
        <v>#N/A</v>
      </c>
      <c r="E77" s="141">
        <v>3.1976209999999998</v>
      </c>
      <c r="F77" s="444">
        <f t="shared" si="14"/>
        <v>3.1760749166666664</v>
      </c>
      <c r="G77" s="444">
        <v>3.1976209999999998</v>
      </c>
      <c r="H77" s="445"/>
      <c r="I77" s="443" t="e">
        <v>#N/A</v>
      </c>
      <c r="J77" s="141">
        <v>1.7380952380952381</v>
      </c>
      <c r="K77" s="444">
        <f t="shared" si="16"/>
        <v>1.6562301587301587</v>
      </c>
      <c r="L77" s="444">
        <v>1.7380952380952381</v>
      </c>
      <c r="M77" s="445"/>
      <c r="O77" s="192"/>
      <c r="P77" s="192"/>
      <c r="AB77" s="192"/>
      <c r="AC77" s="192"/>
    </row>
    <row r="78" spans="2:29" s="441" customFormat="1" ht="14.25" x14ac:dyDescent="0.2">
      <c r="B78" s="441">
        <f t="shared" si="4"/>
        <v>2019</v>
      </c>
      <c r="C78" s="442">
        <v>43647</v>
      </c>
      <c r="D78" s="443" t="e">
        <v>#N/A</v>
      </c>
      <c r="E78" s="141">
        <v>3.2354000000000003</v>
      </c>
      <c r="F78" s="444">
        <f t="shared" si="14"/>
        <v>3.1760749166666664</v>
      </c>
      <c r="G78" s="444">
        <v>3.2354000000000003</v>
      </c>
      <c r="H78" s="445"/>
      <c r="I78" s="443" t="e">
        <v>#N/A</v>
      </c>
      <c r="J78" s="141">
        <v>1.7380952380952381</v>
      </c>
      <c r="K78" s="444">
        <f t="shared" si="16"/>
        <v>1.6562301587301587</v>
      </c>
      <c r="L78" s="444">
        <v>1.7380952380952381</v>
      </c>
      <c r="M78" s="445"/>
      <c r="O78" s="192"/>
      <c r="P78" s="192"/>
      <c r="AB78" s="192"/>
      <c r="AC78" s="192"/>
    </row>
    <row r="79" spans="2:29" s="441" customFormat="1" ht="14.25" x14ac:dyDescent="0.2">
      <c r="B79" s="441">
        <f t="shared" si="4"/>
        <v>2019</v>
      </c>
      <c r="C79" s="442">
        <v>43678</v>
      </c>
      <c r="D79" s="443" t="e">
        <v>#N/A</v>
      </c>
      <c r="E79" s="141">
        <v>3.2502359999999997</v>
      </c>
      <c r="F79" s="444">
        <f t="shared" si="14"/>
        <v>3.1760749166666664</v>
      </c>
      <c r="G79" s="444">
        <v>3.2502359999999997</v>
      </c>
      <c r="H79" s="445"/>
      <c r="I79" s="443" t="e">
        <v>#N/A</v>
      </c>
      <c r="J79" s="141">
        <v>1.7380952380952381</v>
      </c>
      <c r="K79" s="444">
        <f t="shared" si="16"/>
        <v>1.6562301587301587</v>
      </c>
      <c r="L79" s="444">
        <v>1.7380952380952381</v>
      </c>
      <c r="M79" s="445"/>
      <c r="O79" s="192"/>
      <c r="P79" s="192"/>
      <c r="AB79" s="192"/>
      <c r="AC79" s="192"/>
    </row>
    <row r="80" spans="2:29" s="441" customFormat="1" ht="14.25" x14ac:dyDescent="0.2">
      <c r="B80" s="441">
        <f t="shared" si="4"/>
        <v>2019</v>
      </c>
      <c r="C80" s="442">
        <v>43709</v>
      </c>
      <c r="D80" s="443" t="e">
        <v>#N/A</v>
      </c>
      <c r="E80" s="141">
        <v>3.2603460000000002</v>
      </c>
      <c r="F80" s="444">
        <f t="shared" si="14"/>
        <v>3.1760749166666664</v>
      </c>
      <c r="G80" s="444">
        <v>3.2603460000000002</v>
      </c>
      <c r="H80" s="445"/>
      <c r="I80" s="443" t="e">
        <v>#N/A</v>
      </c>
      <c r="J80" s="141">
        <v>1.7142857142857142</v>
      </c>
      <c r="K80" s="444">
        <f t="shared" si="16"/>
        <v>1.6562301587301587</v>
      </c>
      <c r="L80" s="444">
        <v>1.7142857142857142</v>
      </c>
      <c r="M80" s="445"/>
      <c r="O80" s="192"/>
      <c r="P80" s="192"/>
      <c r="AB80" s="192"/>
      <c r="AC80" s="192"/>
    </row>
    <row r="81" spans="2:29" s="441" customFormat="1" ht="14.25" x14ac:dyDescent="0.2">
      <c r="B81" s="441">
        <f t="shared" si="4"/>
        <v>2019</v>
      </c>
      <c r="C81" s="442">
        <v>43739</v>
      </c>
      <c r="D81" s="443" t="e">
        <v>#N/A</v>
      </c>
      <c r="E81" s="141">
        <v>3.2751359999999998</v>
      </c>
      <c r="F81" s="444">
        <f t="shared" si="14"/>
        <v>3.1760749166666664</v>
      </c>
      <c r="G81" s="444">
        <v>3.2751359999999998</v>
      </c>
      <c r="H81" s="445"/>
      <c r="I81" s="443" t="e">
        <v>#N/A</v>
      </c>
      <c r="J81" s="141">
        <v>1.6904761904761905</v>
      </c>
      <c r="K81" s="444">
        <f t="shared" si="16"/>
        <v>1.6562301587301587</v>
      </c>
      <c r="L81" s="444">
        <v>1.6904761904761905</v>
      </c>
      <c r="M81" s="445"/>
      <c r="O81" s="192"/>
      <c r="P81" s="192"/>
      <c r="AB81" s="192"/>
      <c r="AC81" s="192"/>
    </row>
    <row r="82" spans="2:29" s="441" customFormat="1" ht="14.25" x14ac:dyDescent="0.2">
      <c r="B82" s="441">
        <f t="shared" si="4"/>
        <v>2019</v>
      </c>
      <c r="C82" s="442">
        <v>43770</v>
      </c>
      <c r="D82" s="443" t="e">
        <v>#N/A</v>
      </c>
      <c r="E82" s="141">
        <v>3.2779520000000004</v>
      </c>
      <c r="F82" s="444">
        <f t="shared" si="14"/>
        <v>3.1760749166666664</v>
      </c>
      <c r="G82" s="444">
        <v>3.2779520000000004</v>
      </c>
      <c r="H82" s="445"/>
      <c r="I82" s="443" t="e">
        <v>#N/A</v>
      </c>
      <c r="J82" s="141">
        <v>1.6666666666666667</v>
      </c>
      <c r="K82" s="444">
        <f t="shared" si="16"/>
        <v>1.6562301587301587</v>
      </c>
      <c r="L82" s="444">
        <v>1.6666666666666667</v>
      </c>
      <c r="M82" s="445"/>
      <c r="O82" s="192"/>
      <c r="P82" s="192"/>
      <c r="AB82" s="192"/>
      <c r="AC82" s="192"/>
    </row>
    <row r="83" spans="2:29" s="441" customFormat="1" ht="14.25" x14ac:dyDescent="0.2">
      <c r="B83" s="441">
        <f t="shared" si="4"/>
        <v>2019</v>
      </c>
      <c r="C83" s="442">
        <v>43800</v>
      </c>
      <c r="D83" s="443" t="e">
        <v>#N/A</v>
      </c>
      <c r="E83" s="141">
        <v>3.2839729999999996</v>
      </c>
      <c r="F83" s="444"/>
      <c r="G83" s="444">
        <v>3.2839729999999996</v>
      </c>
      <c r="H83" s="445"/>
      <c r="I83" s="443" t="e">
        <v>#N/A</v>
      </c>
      <c r="J83" s="141">
        <v>1.6428571428571428</v>
      </c>
      <c r="K83" s="444"/>
      <c r="L83" s="444">
        <v>1.6428571428571428</v>
      </c>
      <c r="M83" s="445"/>
      <c r="O83" s="192"/>
      <c r="P83" s="192"/>
      <c r="AB83" s="192"/>
      <c r="AC83" s="192"/>
    </row>
    <row r="84" spans="2:29" s="441" customFormat="1" ht="14.25" x14ac:dyDescent="0.2">
      <c r="B84" s="441">
        <f t="shared" si="4"/>
        <v>2020</v>
      </c>
      <c r="C84" s="442">
        <v>43831</v>
      </c>
      <c r="D84" s="443" t="e">
        <v>#N/A</v>
      </c>
      <c r="E84" s="141">
        <v>3.2346069999999996</v>
      </c>
      <c r="F84" s="444"/>
      <c r="G84" s="444">
        <v>3.2346069999999996</v>
      </c>
      <c r="H84" s="445"/>
      <c r="I84" s="443" t="e">
        <v>#N/A</v>
      </c>
      <c r="J84" s="141">
        <v>1.5952380952380953</v>
      </c>
      <c r="K84" s="444"/>
      <c r="L84" s="444">
        <v>1.5952380952380953</v>
      </c>
      <c r="M84" s="445"/>
      <c r="O84" s="192"/>
      <c r="P84" s="192"/>
      <c r="AB84" s="192"/>
      <c r="AC84" s="192"/>
    </row>
    <row r="85" spans="2:29" s="441" customFormat="1" ht="14.25" x14ac:dyDescent="0.2">
      <c r="B85" s="441">
        <f t="shared" si="4"/>
        <v>2020</v>
      </c>
      <c r="C85" s="442">
        <v>43862</v>
      </c>
      <c r="D85" s="443" t="e">
        <v>#N/A</v>
      </c>
      <c r="E85" s="141">
        <v>3.2169720000000002</v>
      </c>
      <c r="F85" s="444">
        <f t="shared" ref="F85:F94" si="17">AVERAGEIF($B$36:$B$95,B85,$G$36:$G$95)</f>
        <v>3.2846110000000004</v>
      </c>
      <c r="G85" s="444">
        <v>3.2169720000000002</v>
      </c>
      <c r="H85" s="445"/>
      <c r="I85" s="443" t="e">
        <v>#N/A</v>
      </c>
      <c r="J85" s="141">
        <v>1.5952380952380953</v>
      </c>
      <c r="K85" s="444">
        <f t="shared" ref="K85:K94" si="18">AVERAGEIF($B$36:$B$95,B85,$L$36:$L$95)</f>
        <v>1.5952380952380951</v>
      </c>
      <c r="L85" s="444">
        <v>1.5952380952380953</v>
      </c>
      <c r="M85" s="445"/>
      <c r="O85" s="192"/>
      <c r="P85" s="192"/>
      <c r="AB85" s="192"/>
      <c r="AC85" s="192"/>
    </row>
    <row r="86" spans="2:29" s="441" customFormat="1" ht="14.25" x14ac:dyDescent="0.2">
      <c r="B86" s="441">
        <f t="shared" si="4"/>
        <v>2020</v>
      </c>
      <c r="C86" s="442">
        <v>43891</v>
      </c>
      <c r="D86" s="443" t="e">
        <v>#N/A</v>
      </c>
      <c r="E86" s="141">
        <v>3.267423</v>
      </c>
      <c r="F86" s="444">
        <f t="shared" si="17"/>
        <v>3.2846110000000004</v>
      </c>
      <c r="G86" s="444">
        <v>3.267423</v>
      </c>
      <c r="H86" s="445"/>
      <c r="I86" s="443" t="e">
        <v>#N/A</v>
      </c>
      <c r="J86" s="141">
        <v>1.5952380952380953</v>
      </c>
      <c r="K86" s="444">
        <f t="shared" si="18"/>
        <v>1.5952380952380951</v>
      </c>
      <c r="L86" s="444">
        <v>1.5952380952380953</v>
      </c>
      <c r="M86" s="445"/>
      <c r="O86" s="192"/>
      <c r="P86" s="192"/>
      <c r="AB86" s="192"/>
      <c r="AC86" s="192"/>
    </row>
    <row r="87" spans="2:29" s="441" customFormat="1" ht="14.25" x14ac:dyDescent="0.2">
      <c r="B87" s="441">
        <f t="shared" si="4"/>
        <v>2020</v>
      </c>
      <c r="C87" s="442">
        <v>43922</v>
      </c>
      <c r="D87" s="443" t="e">
        <v>#N/A</v>
      </c>
      <c r="E87" s="141">
        <v>3.2860260000000001</v>
      </c>
      <c r="F87" s="444">
        <f t="shared" si="17"/>
        <v>3.2846110000000004</v>
      </c>
      <c r="G87" s="444">
        <v>3.2860260000000001</v>
      </c>
      <c r="H87" s="445"/>
      <c r="I87" s="443" t="e">
        <v>#N/A</v>
      </c>
      <c r="J87" s="141">
        <v>1.5952380952380953</v>
      </c>
      <c r="K87" s="444">
        <f t="shared" si="18"/>
        <v>1.5952380952380951</v>
      </c>
      <c r="L87" s="444">
        <v>1.5952380952380953</v>
      </c>
      <c r="M87" s="445"/>
      <c r="O87" s="192"/>
      <c r="P87" s="192"/>
      <c r="AB87" s="192"/>
      <c r="AC87" s="192"/>
    </row>
    <row r="88" spans="2:29" s="441" customFormat="1" ht="14.25" x14ac:dyDescent="0.2">
      <c r="B88" s="441">
        <f t="shared" ref="B88:B95" si="19">YEAR(C88)</f>
        <v>2020</v>
      </c>
      <c r="C88" s="442">
        <v>43952</v>
      </c>
      <c r="D88" s="443" t="e">
        <v>#N/A</v>
      </c>
      <c r="E88" s="141">
        <v>3.2964499999999997</v>
      </c>
      <c r="F88" s="444">
        <f t="shared" si="17"/>
        <v>3.2846110000000004</v>
      </c>
      <c r="G88" s="444">
        <v>3.2964499999999997</v>
      </c>
      <c r="H88" s="445"/>
      <c r="I88" s="443" t="e">
        <v>#N/A</v>
      </c>
      <c r="J88" s="141">
        <v>1.5952380952380953</v>
      </c>
      <c r="K88" s="444">
        <f t="shared" si="18"/>
        <v>1.5952380952380951</v>
      </c>
      <c r="L88" s="444">
        <v>1.5952380952380953</v>
      </c>
      <c r="M88" s="445"/>
      <c r="O88" s="192"/>
      <c r="P88" s="192"/>
      <c r="AB88" s="192"/>
      <c r="AC88" s="192"/>
    </row>
    <row r="89" spans="2:29" s="441" customFormat="1" ht="14.25" x14ac:dyDescent="0.2">
      <c r="B89" s="441">
        <f t="shared" si="19"/>
        <v>2020</v>
      </c>
      <c r="C89" s="442">
        <v>43983</v>
      </c>
      <c r="D89" s="443" t="e">
        <v>#N/A</v>
      </c>
      <c r="E89" s="141">
        <v>3.2969789999999999</v>
      </c>
      <c r="F89" s="444">
        <f t="shared" si="17"/>
        <v>3.2846110000000004</v>
      </c>
      <c r="G89" s="444">
        <v>3.2969789999999999</v>
      </c>
      <c r="H89" s="445"/>
      <c r="I89" s="443" t="e">
        <v>#N/A</v>
      </c>
      <c r="J89" s="141">
        <v>1.5952380952380953</v>
      </c>
      <c r="K89" s="444">
        <f t="shared" si="18"/>
        <v>1.5952380952380951</v>
      </c>
      <c r="L89" s="444">
        <v>1.5952380952380953</v>
      </c>
      <c r="M89" s="445"/>
      <c r="O89" s="192"/>
      <c r="P89" s="192"/>
      <c r="AB89" s="192"/>
      <c r="AC89" s="192"/>
    </row>
    <row r="90" spans="2:29" s="441" customFormat="1" ht="14.25" x14ac:dyDescent="0.2">
      <c r="B90" s="441">
        <f t="shared" si="19"/>
        <v>2020</v>
      </c>
      <c r="C90" s="442">
        <v>44013</v>
      </c>
      <c r="D90" s="443" t="e">
        <v>#N/A</v>
      </c>
      <c r="E90" s="141">
        <v>3.290492</v>
      </c>
      <c r="F90" s="444">
        <f t="shared" si="17"/>
        <v>3.2846110000000004</v>
      </c>
      <c r="G90" s="444">
        <v>3.290492</v>
      </c>
      <c r="H90" s="445"/>
      <c r="I90" s="443" t="e">
        <v>#N/A</v>
      </c>
      <c r="J90" s="141">
        <v>1.5952380952380953</v>
      </c>
      <c r="K90" s="444">
        <f t="shared" si="18"/>
        <v>1.5952380952380951</v>
      </c>
      <c r="L90" s="444">
        <v>1.5952380952380953</v>
      </c>
      <c r="M90" s="445"/>
      <c r="O90" s="192"/>
      <c r="P90" s="192"/>
      <c r="AB90" s="192"/>
      <c r="AC90" s="192"/>
    </row>
    <row r="91" spans="2:29" s="441" customFormat="1" ht="14.25" x14ac:dyDescent="0.2">
      <c r="B91" s="441">
        <f t="shared" si="19"/>
        <v>2020</v>
      </c>
      <c r="C91" s="442">
        <v>44044</v>
      </c>
      <c r="D91" s="443" t="e">
        <v>#N/A</v>
      </c>
      <c r="E91" s="141">
        <v>3.2920199999999999</v>
      </c>
      <c r="F91" s="444">
        <f t="shared" si="17"/>
        <v>3.2846110000000004</v>
      </c>
      <c r="G91" s="444">
        <v>3.2920199999999999</v>
      </c>
      <c r="H91" s="445"/>
      <c r="I91" s="443" t="e">
        <v>#N/A</v>
      </c>
      <c r="J91" s="141">
        <v>1.5952380952380953</v>
      </c>
      <c r="K91" s="444">
        <f t="shared" si="18"/>
        <v>1.5952380952380951</v>
      </c>
      <c r="L91" s="444">
        <v>1.5952380952380953</v>
      </c>
      <c r="M91" s="445"/>
      <c r="O91" s="192"/>
      <c r="P91" s="192"/>
      <c r="AB91" s="192"/>
      <c r="AC91" s="192"/>
    </row>
    <row r="92" spans="2:29" s="441" customFormat="1" ht="14.25" x14ac:dyDescent="0.2">
      <c r="B92" s="441">
        <f t="shared" si="19"/>
        <v>2020</v>
      </c>
      <c r="C92" s="442">
        <v>44075</v>
      </c>
      <c r="D92" s="443" t="e">
        <v>#N/A</v>
      </c>
      <c r="E92" s="141">
        <v>3.2956029999999998</v>
      </c>
      <c r="F92" s="444">
        <f t="shared" si="17"/>
        <v>3.2846110000000004</v>
      </c>
      <c r="G92" s="444">
        <v>3.2956029999999998</v>
      </c>
      <c r="H92" s="445"/>
      <c r="I92" s="443" t="e">
        <v>#N/A</v>
      </c>
      <c r="J92" s="141">
        <v>1.5952380952380953</v>
      </c>
      <c r="K92" s="444">
        <f t="shared" si="18"/>
        <v>1.5952380952380951</v>
      </c>
      <c r="L92" s="444">
        <v>1.5952380952380953</v>
      </c>
      <c r="M92" s="445"/>
      <c r="O92" s="192"/>
      <c r="P92" s="192"/>
      <c r="AB92" s="192"/>
      <c r="AC92" s="192"/>
    </row>
    <row r="93" spans="2:29" s="441" customFormat="1" ht="14.25" x14ac:dyDescent="0.2">
      <c r="B93" s="441">
        <f t="shared" si="19"/>
        <v>2020</v>
      </c>
      <c r="C93" s="442">
        <v>44105</v>
      </c>
      <c r="D93" s="443" t="e">
        <v>#N/A</v>
      </c>
      <c r="E93" s="141">
        <v>3.3012259999999998</v>
      </c>
      <c r="F93" s="444">
        <f t="shared" si="17"/>
        <v>3.2846110000000004</v>
      </c>
      <c r="G93" s="444">
        <v>3.3012259999999998</v>
      </c>
      <c r="H93" s="445"/>
      <c r="I93" s="443" t="e">
        <v>#N/A</v>
      </c>
      <c r="J93" s="141">
        <v>1.5952380952380953</v>
      </c>
      <c r="K93" s="444">
        <f t="shared" si="18"/>
        <v>1.5952380952380951</v>
      </c>
      <c r="L93" s="444">
        <v>1.5952380952380953</v>
      </c>
      <c r="M93" s="445"/>
      <c r="O93" s="192"/>
      <c r="P93" s="192"/>
      <c r="AB93" s="192"/>
      <c r="AC93" s="192"/>
    </row>
    <row r="94" spans="2:29" s="441" customFormat="1" ht="14.25" x14ac:dyDescent="0.2">
      <c r="B94" s="441">
        <f t="shared" si="19"/>
        <v>2020</v>
      </c>
      <c r="C94" s="442">
        <v>44136</v>
      </c>
      <c r="D94" s="443" t="e">
        <v>#N/A</v>
      </c>
      <c r="E94" s="141">
        <v>3.3100940000000003</v>
      </c>
      <c r="F94" s="444">
        <f t="shared" si="17"/>
        <v>3.2846110000000004</v>
      </c>
      <c r="G94" s="444">
        <v>3.3100940000000003</v>
      </c>
      <c r="H94" s="445"/>
      <c r="I94" s="443" t="e">
        <v>#N/A</v>
      </c>
      <c r="J94" s="141">
        <v>1.5952380952380953</v>
      </c>
      <c r="K94" s="444">
        <f t="shared" si="18"/>
        <v>1.5952380952380951</v>
      </c>
      <c r="L94" s="444">
        <v>1.5952380952380953</v>
      </c>
      <c r="M94" s="445"/>
      <c r="O94" s="192"/>
      <c r="P94" s="192"/>
      <c r="AB94" s="192"/>
      <c r="AC94" s="192"/>
    </row>
    <row r="95" spans="2:29" s="441" customFormat="1" ht="14.25" x14ac:dyDescent="0.2">
      <c r="B95" s="441">
        <f t="shared" si="19"/>
        <v>2020</v>
      </c>
      <c r="C95" s="442">
        <v>44166</v>
      </c>
      <c r="D95" s="443" t="e">
        <v>#N/A</v>
      </c>
      <c r="E95" s="141">
        <v>3.3274400000000002</v>
      </c>
      <c r="F95" s="444"/>
      <c r="G95" s="444">
        <v>3.3274400000000002</v>
      </c>
      <c r="H95" s="445"/>
      <c r="I95" s="443" t="e">
        <v>#N/A</v>
      </c>
      <c r="J95" s="141">
        <v>1.5952380952380953</v>
      </c>
      <c r="K95" s="444"/>
      <c r="L95" s="444">
        <v>1.5952380952380953</v>
      </c>
      <c r="M95" s="445"/>
      <c r="O95" s="192"/>
      <c r="P95" s="192"/>
      <c r="AB95" s="192"/>
      <c r="AC95" s="192"/>
    </row>
    <row r="96" spans="2:29" s="441" customFormat="1" ht="14.25" x14ac:dyDescent="0.2">
      <c r="G96" s="444"/>
      <c r="O96" s="192"/>
      <c r="P96" s="192"/>
      <c r="AB96" s="192"/>
      <c r="AC96" s="192"/>
    </row>
    <row r="97" spans="2:29" s="441" customFormat="1" ht="14.25" x14ac:dyDescent="0.2">
      <c r="G97" s="444"/>
      <c r="O97" s="192"/>
      <c r="P97" s="192"/>
      <c r="AB97" s="192"/>
      <c r="AC97" s="192"/>
    </row>
    <row r="98" spans="2:29" s="441" customFormat="1" ht="14.25" x14ac:dyDescent="0.2">
      <c r="G98" s="444"/>
      <c r="O98" s="192"/>
      <c r="P98" s="192"/>
      <c r="AB98" s="192"/>
      <c r="AC98" s="192"/>
    </row>
    <row r="99" spans="2:29" s="441" customFormat="1" ht="14.25" x14ac:dyDescent="0.2">
      <c r="B99" s="75"/>
      <c r="C99" s="75" t="s">
        <v>0</v>
      </c>
      <c r="G99" s="444"/>
      <c r="O99" s="192"/>
      <c r="P99" s="192"/>
      <c r="AB99" s="192"/>
      <c r="AC99" s="192"/>
    </row>
    <row r="100" spans="2:29" s="441" customFormat="1" ht="14.25" x14ac:dyDescent="0.2">
      <c r="B100" s="30">
        <v>2.5</v>
      </c>
      <c r="C100" s="29">
        <v>-0.5</v>
      </c>
      <c r="G100" s="444"/>
      <c r="O100" s="192"/>
      <c r="P100" s="192"/>
      <c r="AB100" s="192"/>
      <c r="AC100" s="192"/>
    </row>
    <row r="101" spans="2:29" s="441" customFormat="1" ht="14.25" x14ac:dyDescent="0.2">
      <c r="B101" s="30">
        <v>2.5</v>
      </c>
      <c r="C101" s="29">
        <v>0.5</v>
      </c>
      <c r="G101" s="444"/>
      <c r="O101" s="192"/>
      <c r="P101" s="192"/>
      <c r="AB101" s="192"/>
      <c r="AC101" s="192"/>
    </row>
    <row r="102" spans="2:29" s="441" customFormat="1" ht="14.25" x14ac:dyDescent="0.2">
      <c r="G102" s="444"/>
      <c r="O102" s="192"/>
      <c r="P102" s="192"/>
      <c r="AB102" s="192"/>
      <c r="AC102" s="192"/>
    </row>
    <row r="103" spans="2:29" s="441" customFormat="1" ht="14.25" x14ac:dyDescent="0.2">
      <c r="G103" s="444"/>
      <c r="O103" s="192"/>
      <c r="P103" s="192"/>
      <c r="AB103" s="192"/>
      <c r="AC103" s="192"/>
    </row>
    <row r="104" spans="2:29" s="441" customFormat="1" ht="14.25" x14ac:dyDescent="0.2">
      <c r="G104" s="444"/>
      <c r="O104" s="192"/>
      <c r="P104" s="192"/>
      <c r="AB104" s="192"/>
      <c r="AC104" s="192"/>
    </row>
    <row r="105" spans="2:29" s="441" customFormat="1" ht="14.25" x14ac:dyDescent="0.2">
      <c r="G105" s="444"/>
      <c r="O105" s="192"/>
      <c r="P105" s="192"/>
      <c r="AB105" s="192"/>
      <c r="AC105" s="192"/>
    </row>
    <row r="106" spans="2:29" s="441" customFormat="1" ht="14.25" x14ac:dyDescent="0.2">
      <c r="G106" s="444"/>
      <c r="O106" s="192"/>
      <c r="P106" s="192"/>
      <c r="AB106" s="192"/>
      <c r="AC106" s="192"/>
    </row>
    <row r="107" spans="2:29" s="441" customFormat="1" ht="14.25" x14ac:dyDescent="0.2">
      <c r="G107" s="444"/>
      <c r="O107" s="192"/>
      <c r="P107" s="192"/>
      <c r="AB107" s="192"/>
      <c r="AC107" s="192"/>
    </row>
    <row r="108" spans="2:29" s="441" customFormat="1" ht="14.25" x14ac:dyDescent="0.2">
      <c r="G108" s="444"/>
      <c r="O108" s="192"/>
      <c r="P108" s="192"/>
      <c r="AB108" s="192"/>
      <c r="AC108" s="192"/>
    </row>
    <row r="109" spans="2:29" s="441" customFormat="1" ht="14.25" x14ac:dyDescent="0.2">
      <c r="G109" s="444"/>
      <c r="O109" s="192"/>
      <c r="P109" s="192"/>
      <c r="AB109" s="192"/>
      <c r="AC109" s="192"/>
    </row>
    <row r="110" spans="2:29" s="441" customFormat="1" ht="14.25" x14ac:dyDescent="0.2">
      <c r="G110" s="444"/>
      <c r="O110" s="192"/>
      <c r="P110" s="192"/>
      <c r="AB110" s="192"/>
      <c r="AC110" s="192"/>
    </row>
    <row r="111" spans="2:29" s="441" customFormat="1" ht="14.25" x14ac:dyDescent="0.2">
      <c r="G111" s="444"/>
      <c r="O111" s="192"/>
      <c r="P111" s="192"/>
      <c r="AB111" s="192"/>
      <c r="AC111" s="192"/>
    </row>
    <row r="112" spans="2:29" s="441" customFormat="1" ht="14.25" x14ac:dyDescent="0.2">
      <c r="G112" s="444"/>
      <c r="O112" s="192"/>
      <c r="P112" s="192"/>
      <c r="AB112" s="192"/>
      <c r="AC112" s="192"/>
    </row>
    <row r="113" spans="7:29" s="441" customFormat="1" ht="14.25" x14ac:dyDescent="0.2">
      <c r="G113" s="444"/>
      <c r="O113" s="192"/>
      <c r="P113" s="192"/>
      <c r="AB113" s="192"/>
      <c r="AC113" s="192"/>
    </row>
    <row r="114" spans="7:29" s="441" customFormat="1" ht="14.25" x14ac:dyDescent="0.2">
      <c r="G114" s="444"/>
      <c r="O114" s="192"/>
      <c r="P114" s="192"/>
      <c r="AB114" s="192"/>
      <c r="AC114" s="192"/>
    </row>
    <row r="115" spans="7:29" s="441" customFormat="1" ht="14.25" x14ac:dyDescent="0.2">
      <c r="G115" s="444"/>
      <c r="O115" s="192"/>
      <c r="P115" s="192"/>
      <c r="AB115" s="192"/>
      <c r="AC115" s="192"/>
    </row>
    <row r="116" spans="7:29" s="441" customFormat="1" ht="14.25" x14ac:dyDescent="0.2">
      <c r="G116" s="444"/>
      <c r="O116" s="192"/>
      <c r="P116" s="192"/>
      <c r="AB116" s="192"/>
      <c r="AC116" s="192"/>
    </row>
    <row r="117" spans="7:29" s="441" customFormat="1" ht="14.25" x14ac:dyDescent="0.2">
      <c r="G117" s="444"/>
      <c r="O117" s="192"/>
      <c r="P117" s="192"/>
      <c r="AB117" s="192"/>
      <c r="AC117" s="192"/>
    </row>
    <row r="118" spans="7:29" s="441" customFormat="1" ht="14.25" x14ac:dyDescent="0.2">
      <c r="G118" s="444"/>
      <c r="O118" s="192"/>
      <c r="P118" s="192"/>
      <c r="AB118" s="192"/>
      <c r="AC118" s="192"/>
    </row>
    <row r="119" spans="7:29" s="441" customFormat="1" ht="14.25" x14ac:dyDescent="0.2">
      <c r="G119" s="444"/>
      <c r="O119" s="192"/>
      <c r="P119" s="192"/>
      <c r="AB119" s="192"/>
      <c r="AC119" s="192"/>
    </row>
    <row r="120" spans="7:29" s="441" customFormat="1" ht="14.25" x14ac:dyDescent="0.2">
      <c r="O120" s="192"/>
      <c r="P120" s="192"/>
      <c r="AB120" s="192"/>
      <c r="AC120" s="192"/>
    </row>
    <row r="121" spans="7:29" s="441" customFormat="1" ht="14.25" x14ac:dyDescent="0.2">
      <c r="O121" s="192"/>
      <c r="P121" s="192"/>
      <c r="AB121" s="192"/>
      <c r="AC121" s="192"/>
    </row>
    <row r="122" spans="7:29" s="441" customFormat="1" ht="14.25" x14ac:dyDescent="0.2">
      <c r="O122" s="192"/>
      <c r="P122" s="192"/>
      <c r="AB122" s="192"/>
      <c r="AC122" s="192"/>
    </row>
  </sheetData>
  <mergeCells count="2">
    <mergeCell ref="D24:H24"/>
    <mergeCell ref="J24:M24"/>
  </mergeCells>
  <conditionalFormatting sqref="D36:E95 I36:J95">
    <cfRule type="expression" dxfId="118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549</v>
      </c>
    </row>
    <row r="3" spans="1:18" x14ac:dyDescent="0.2">
      <c r="A3" s="22" t="s">
        <v>16</v>
      </c>
    </row>
    <row r="5" spans="1:18" x14ac:dyDescent="0.2">
      <c r="Q5" s="180" t="s">
        <v>369</v>
      </c>
      <c r="R5" s="181"/>
    </row>
    <row r="6" spans="1:18" x14ac:dyDescent="0.2">
      <c r="Q6" s="341" t="s">
        <v>423</v>
      </c>
      <c r="R6" s="216" t="s">
        <v>297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63">
        <v>0.95</v>
      </c>
      <c r="I25" s="563"/>
    </row>
    <row r="26" spans="2:11" x14ac:dyDescent="0.2">
      <c r="J26" s="567"/>
      <c r="K26" s="567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4" t="s">
        <v>56</v>
      </c>
      <c r="I27" s="564"/>
      <c r="J27" s="568"/>
      <c r="K27" s="568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3"/>
      <c r="K28" s="93"/>
    </row>
    <row r="29" spans="2:11" x14ac:dyDescent="0.2">
      <c r="B29" s="129">
        <v>41640</v>
      </c>
      <c r="C29" s="130">
        <v>4.7130000000000001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3"/>
      <c r="K29" s="93"/>
    </row>
    <row r="30" spans="2:11" x14ac:dyDescent="0.2">
      <c r="B30" s="55">
        <v>41671</v>
      </c>
      <c r="C30" s="130">
        <v>5.9989999999999997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3"/>
      <c r="K30" s="93"/>
    </row>
    <row r="31" spans="2:11" x14ac:dyDescent="0.2">
      <c r="B31" s="55">
        <v>41699</v>
      </c>
      <c r="C31" s="130">
        <v>4.9029999999999996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3"/>
      <c r="K31" s="93"/>
    </row>
    <row r="32" spans="2:11" x14ac:dyDescent="0.2">
      <c r="B32" s="55">
        <v>41730</v>
      </c>
      <c r="C32" s="130">
        <v>4.6580000000000004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3"/>
      <c r="K32" s="93"/>
    </row>
    <row r="33" spans="1:11" x14ac:dyDescent="0.2">
      <c r="B33" s="55">
        <v>41760</v>
      </c>
      <c r="C33" s="130">
        <v>4.5810000000000004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3"/>
      <c r="K33" s="93"/>
    </row>
    <row r="34" spans="1:11" x14ac:dyDescent="0.2">
      <c r="A34">
        <v>2013</v>
      </c>
      <c r="B34" s="55">
        <v>41791</v>
      </c>
      <c r="C34" s="130">
        <v>4.5880000000000001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3"/>
      <c r="K34" s="93"/>
    </row>
    <row r="35" spans="1:11" x14ac:dyDescent="0.2">
      <c r="B35" s="55">
        <v>41821</v>
      </c>
      <c r="C35" s="130">
        <v>4.0490000000000004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3"/>
      <c r="K35" s="93"/>
    </row>
    <row r="36" spans="1:11" x14ac:dyDescent="0.2">
      <c r="B36" s="55">
        <v>41852</v>
      </c>
      <c r="C36" s="130">
        <v>3.9119999999999999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3"/>
      <c r="K36" s="93"/>
    </row>
    <row r="37" spans="1:11" x14ac:dyDescent="0.2">
      <c r="B37" s="55">
        <v>41883</v>
      </c>
      <c r="C37" s="130">
        <v>3.9239999999999999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3"/>
      <c r="K37" s="93"/>
    </row>
    <row r="38" spans="1:11" x14ac:dyDescent="0.2">
      <c r="B38" s="55">
        <v>41913</v>
      </c>
      <c r="C38" s="130">
        <v>3.7810000000000001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3"/>
      <c r="K38" s="93"/>
    </row>
    <row r="39" spans="1:11" x14ac:dyDescent="0.2">
      <c r="B39" s="55">
        <v>41944</v>
      </c>
      <c r="C39" s="130">
        <v>4.1219999999999999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3"/>
      <c r="K39" s="93"/>
    </row>
    <row r="40" spans="1:11" x14ac:dyDescent="0.2">
      <c r="B40" s="55">
        <v>41974</v>
      </c>
      <c r="C40" s="130">
        <v>3.4820000000000002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3"/>
      <c r="K40" s="93"/>
    </row>
    <row r="41" spans="1:11" x14ac:dyDescent="0.2">
      <c r="B41" s="55">
        <v>42005</v>
      </c>
      <c r="C41" s="130">
        <v>2.9940000000000002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3"/>
      <c r="K41" s="93"/>
    </row>
    <row r="42" spans="1:11" x14ac:dyDescent="0.2">
      <c r="B42" s="55">
        <v>42036</v>
      </c>
      <c r="C42" s="130">
        <v>2.8730000000000002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3"/>
      <c r="K42" s="93"/>
    </row>
    <row r="43" spans="1:11" x14ac:dyDescent="0.2">
      <c r="B43" s="55">
        <v>42064</v>
      </c>
      <c r="C43" s="130">
        <v>2.831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3"/>
      <c r="K43" s="93"/>
    </row>
    <row r="44" spans="1:11" x14ac:dyDescent="0.2">
      <c r="B44" s="55">
        <v>42095</v>
      </c>
      <c r="C44" s="130">
        <v>2.61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3"/>
      <c r="K44" s="93"/>
    </row>
    <row r="45" spans="1:11" x14ac:dyDescent="0.2">
      <c r="B45" s="55">
        <v>42125</v>
      </c>
      <c r="C45" s="130">
        <v>2.8490000000000002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3"/>
      <c r="K45" s="93"/>
    </row>
    <row r="46" spans="1:11" x14ac:dyDescent="0.2">
      <c r="A46">
        <v>2014</v>
      </c>
      <c r="B46" s="55">
        <v>42156</v>
      </c>
      <c r="C46" s="130">
        <v>2.7839999999999998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3"/>
      <c r="K46" s="93"/>
    </row>
    <row r="47" spans="1:11" x14ac:dyDescent="0.2">
      <c r="B47" s="55">
        <v>42186</v>
      </c>
      <c r="C47" s="130">
        <v>2.839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3"/>
      <c r="K47" s="93"/>
    </row>
    <row r="48" spans="1:11" x14ac:dyDescent="0.2">
      <c r="B48" s="55">
        <v>42217</v>
      </c>
      <c r="C48" s="130">
        <v>2.774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3"/>
      <c r="K48" s="93"/>
    </row>
    <row r="49" spans="1:11" x14ac:dyDescent="0.2">
      <c r="B49" s="55">
        <v>42248</v>
      </c>
      <c r="C49" s="130">
        <v>2.66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3"/>
      <c r="K49" s="93"/>
    </row>
    <row r="50" spans="1:11" x14ac:dyDescent="0.2">
      <c r="B50" s="55">
        <v>42278</v>
      </c>
      <c r="C50" s="130">
        <v>2.3410000000000002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3"/>
      <c r="K50" s="93"/>
    </row>
    <row r="51" spans="1:11" x14ac:dyDescent="0.2">
      <c r="B51" s="55">
        <v>42309</v>
      </c>
      <c r="C51" s="130">
        <v>2.093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3"/>
      <c r="K51" s="93"/>
    </row>
    <row r="52" spans="1:11" x14ac:dyDescent="0.2">
      <c r="B52" s="55">
        <v>42339</v>
      </c>
      <c r="C52" s="130">
        <v>1.929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3"/>
      <c r="K52" s="93"/>
    </row>
    <row r="53" spans="1:11" x14ac:dyDescent="0.2">
      <c r="B53" s="55">
        <v>42370</v>
      </c>
      <c r="C53" s="130">
        <v>2.2829999999999999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3"/>
      <c r="K53" s="93"/>
    </row>
    <row r="54" spans="1:11" x14ac:dyDescent="0.2">
      <c r="B54" s="55">
        <v>42401</v>
      </c>
      <c r="C54" s="130">
        <v>1.9890000000000001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3"/>
      <c r="K54" s="93"/>
    </row>
    <row r="55" spans="1:11" x14ac:dyDescent="0.2">
      <c r="B55" s="55">
        <v>42430</v>
      </c>
      <c r="C55" s="130">
        <v>1.7290000000000001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3"/>
      <c r="K55" s="93"/>
    </row>
    <row r="56" spans="1:11" x14ac:dyDescent="0.2">
      <c r="B56" s="55">
        <v>42461</v>
      </c>
      <c r="C56" s="130">
        <v>1.917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3"/>
      <c r="K56" s="93"/>
    </row>
    <row r="57" spans="1:11" x14ac:dyDescent="0.2">
      <c r="B57" s="55">
        <v>42491</v>
      </c>
      <c r="C57" s="130">
        <v>1.9219999999999999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3"/>
      <c r="K57" s="93"/>
    </row>
    <row r="58" spans="1:11" x14ac:dyDescent="0.2">
      <c r="A58">
        <v>2015</v>
      </c>
      <c r="B58" s="55">
        <v>42522</v>
      </c>
      <c r="C58" s="130">
        <v>2.5870000000000002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3"/>
      <c r="K58" s="93"/>
    </row>
    <row r="59" spans="1:11" x14ac:dyDescent="0.2">
      <c r="B59" s="55">
        <v>42552</v>
      </c>
      <c r="C59" s="130">
        <v>2.8220000000000001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3"/>
      <c r="K59" s="93"/>
    </row>
    <row r="60" spans="1:11" x14ac:dyDescent="0.2">
      <c r="B60" s="55">
        <v>42583</v>
      </c>
      <c r="C60" s="130">
        <v>2.8220000000000001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3"/>
      <c r="K60" s="93"/>
    </row>
    <row r="61" spans="1:11" x14ac:dyDescent="0.2">
      <c r="B61" s="55">
        <v>42614</v>
      </c>
      <c r="C61" s="130">
        <v>2.992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3"/>
      <c r="K61" s="93"/>
    </row>
    <row r="62" spans="1:11" x14ac:dyDescent="0.2">
      <c r="B62" s="55">
        <v>42644</v>
      </c>
      <c r="C62" s="130">
        <v>2.9769999999999999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3"/>
      <c r="K62" s="93"/>
    </row>
    <row r="63" spans="1:11" x14ac:dyDescent="0.2">
      <c r="B63" s="55">
        <v>42675</v>
      </c>
      <c r="C63" s="130">
        <v>2.548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3"/>
      <c r="K63" s="93"/>
    </row>
    <row r="64" spans="1:11" x14ac:dyDescent="0.2">
      <c r="B64" s="55">
        <v>42705</v>
      </c>
      <c r="C64" s="130">
        <v>3.5910000000000002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3"/>
      <c r="K64" s="93"/>
    </row>
    <row r="65" spans="1:11" x14ac:dyDescent="0.2">
      <c r="B65" s="55">
        <v>42736</v>
      </c>
      <c r="C65" s="130">
        <v>3.3039999999999998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3"/>
      <c r="K65" s="93"/>
    </row>
    <row r="66" spans="1:11" x14ac:dyDescent="0.2">
      <c r="B66" s="55">
        <v>42767</v>
      </c>
      <c r="C66" s="130">
        <v>2.8519999999999999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3"/>
      <c r="K66" s="93"/>
    </row>
    <row r="67" spans="1:11" x14ac:dyDescent="0.2">
      <c r="B67" s="55">
        <v>42795</v>
      </c>
      <c r="C67" s="130">
        <v>2.88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3"/>
      <c r="K67" s="93"/>
    </row>
    <row r="68" spans="1:11" x14ac:dyDescent="0.2">
      <c r="B68" s="55">
        <v>42826</v>
      </c>
      <c r="C68" s="130">
        <v>3.1030000000000002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3"/>
      <c r="K68" s="93"/>
    </row>
    <row r="69" spans="1:11" x14ac:dyDescent="0.2">
      <c r="B69" s="55">
        <v>42856</v>
      </c>
      <c r="C69" s="130">
        <v>3.15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3"/>
      <c r="K69" s="93"/>
    </row>
    <row r="70" spans="1:11" x14ac:dyDescent="0.2">
      <c r="A70">
        <v>2016</v>
      </c>
      <c r="B70" s="55">
        <v>42887</v>
      </c>
      <c r="C70" s="130">
        <v>2.9750000000000001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3"/>
      <c r="K70" s="93"/>
    </row>
    <row r="71" spans="1:11" x14ac:dyDescent="0.2">
      <c r="B71" s="55">
        <v>42917</v>
      </c>
      <c r="C71" s="130">
        <v>2.984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3"/>
      <c r="K71" s="93"/>
    </row>
    <row r="72" spans="1:11" x14ac:dyDescent="0.2">
      <c r="B72" s="55">
        <v>42948</v>
      </c>
      <c r="C72" s="130">
        <v>2.9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3"/>
      <c r="K72" s="93"/>
    </row>
    <row r="73" spans="1:11" x14ac:dyDescent="0.2">
      <c r="B73" s="55">
        <v>42979</v>
      </c>
      <c r="C73" s="130">
        <v>2.976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3"/>
      <c r="K73" s="93"/>
    </row>
    <row r="74" spans="1:11" x14ac:dyDescent="0.2">
      <c r="B74" s="55">
        <v>43009</v>
      </c>
      <c r="C74" s="130">
        <v>2.879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3"/>
      <c r="K74" s="93"/>
    </row>
    <row r="75" spans="1:11" x14ac:dyDescent="0.2">
      <c r="B75" s="55">
        <v>43040</v>
      </c>
      <c r="C75" s="130">
        <v>3.0139999999999998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3"/>
      <c r="K75" s="93"/>
    </row>
    <row r="76" spans="1:11" x14ac:dyDescent="0.2">
      <c r="B76" s="55">
        <v>43070</v>
      </c>
      <c r="C76" s="130">
        <v>2.8210000000000002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3"/>
      <c r="K76" s="93"/>
    </row>
    <row r="77" spans="1:11" x14ac:dyDescent="0.2">
      <c r="B77" s="101">
        <v>43101</v>
      </c>
      <c r="C77" s="100">
        <v>3.69</v>
      </c>
      <c r="D77" s="100" t="e">
        <v>#N/A</v>
      </c>
      <c r="E77" s="100" t="e">
        <v>#N/A</v>
      </c>
      <c r="F77" s="102" t="e">
        <v>#N/A</v>
      </c>
      <c r="G77" s="103" t="e">
        <v>#N/A</v>
      </c>
      <c r="H77" s="100" t="e">
        <f t="shared" ref="H77:H112" si="2">$E77*EXP((+NORMSINV((1-$H$25)/2)*$F77*SQRT($G77/252)))</f>
        <v>#N/A</v>
      </c>
      <c r="I77" s="100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1:11" x14ac:dyDescent="0.2">
      <c r="B78" s="101">
        <v>43132</v>
      </c>
      <c r="C78" s="100">
        <v>2.67</v>
      </c>
      <c r="D78" s="104" t="e">
        <v>#N/A</v>
      </c>
      <c r="E78" s="104" t="e">
        <v>#N/A</v>
      </c>
      <c r="F78" s="105" t="e">
        <v>#N/A</v>
      </c>
      <c r="G78" s="106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1:11" x14ac:dyDescent="0.2">
      <c r="B79" s="101">
        <v>43160</v>
      </c>
      <c r="C79" s="100">
        <v>2.6930000000000001</v>
      </c>
      <c r="D79" s="104" t="e">
        <v>#N/A</v>
      </c>
      <c r="E79" s="104" t="e">
        <v>#N/A</v>
      </c>
      <c r="F79" s="105" t="e">
        <v>#N/A</v>
      </c>
      <c r="G79" s="106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1:11" x14ac:dyDescent="0.2">
      <c r="B80" s="101">
        <v>43191</v>
      </c>
      <c r="C80" s="100">
        <v>2.7959999999999998</v>
      </c>
      <c r="D80" s="104" t="e">
        <v>#N/A</v>
      </c>
      <c r="E80" s="104" t="e">
        <v>#N/A</v>
      </c>
      <c r="F80" s="105" t="e">
        <v>#N/A</v>
      </c>
      <c r="G80" s="106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1:11" x14ac:dyDescent="0.2">
      <c r="B81" s="101">
        <v>43221</v>
      </c>
      <c r="C81" s="100">
        <v>2.8</v>
      </c>
      <c r="D81" s="104" t="e">
        <v>#N/A</v>
      </c>
      <c r="E81" s="104" t="e">
        <v>#N/A</v>
      </c>
      <c r="F81" s="105" t="e">
        <v>#N/A</v>
      </c>
      <c r="G81" s="106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1:11" x14ac:dyDescent="0.2">
      <c r="A82">
        <v>2017</v>
      </c>
      <c r="B82" s="101">
        <v>43252</v>
      </c>
      <c r="C82" s="100">
        <v>2.9670000000000001</v>
      </c>
      <c r="D82" s="104" t="e">
        <v>#N/A</v>
      </c>
      <c r="E82" s="104" t="e">
        <v>#N/A</v>
      </c>
      <c r="F82" s="105" t="e">
        <v>#N/A</v>
      </c>
      <c r="G82" s="106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1:11" x14ac:dyDescent="0.2">
      <c r="B83" s="101">
        <v>43282</v>
      </c>
      <c r="C83" s="100">
        <v>2.8330000000000002</v>
      </c>
      <c r="D83" s="104" t="e">
        <v>#N/A</v>
      </c>
      <c r="E83" s="104" t="e">
        <v>#N/A</v>
      </c>
      <c r="F83" s="105" t="e">
        <v>#N/A</v>
      </c>
      <c r="G83" s="106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1:11" x14ac:dyDescent="0.2">
      <c r="B84" s="101">
        <v>43313</v>
      </c>
      <c r="C84" s="100">
        <v>2.9609999999999999</v>
      </c>
      <c r="D84" s="104" t="e">
        <v>#N/A</v>
      </c>
      <c r="E84" s="104" t="e">
        <v>#N/A</v>
      </c>
      <c r="F84" s="105" t="e">
        <v>#N/A</v>
      </c>
      <c r="G84" s="106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1:11" x14ac:dyDescent="0.2">
      <c r="B85" s="101">
        <v>43344</v>
      </c>
      <c r="C85" s="100">
        <v>2.9950000000000001</v>
      </c>
      <c r="D85" s="104" t="e">
        <v>#N/A</v>
      </c>
      <c r="E85" s="104" t="e">
        <v>#N/A</v>
      </c>
      <c r="F85" s="105" t="e">
        <v>#N/A</v>
      </c>
      <c r="G85" s="106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1:11" x14ac:dyDescent="0.2">
      <c r="B86" s="101">
        <v>43374</v>
      </c>
      <c r="C86" s="100">
        <v>3.2759999999999998</v>
      </c>
      <c r="D86" s="104" t="e">
        <v>#N/A</v>
      </c>
      <c r="E86" s="104" t="e">
        <v>#N/A</v>
      </c>
      <c r="F86" s="105" t="e">
        <v>#N/A</v>
      </c>
      <c r="G86" s="106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1:11" x14ac:dyDescent="0.2">
      <c r="B87" s="101">
        <v>43405</v>
      </c>
      <c r="C87" s="100">
        <v>4.0910000000000002</v>
      </c>
      <c r="D87" s="104" t="e">
        <v>#N/A</v>
      </c>
      <c r="E87" s="104" t="e">
        <v>#N/A</v>
      </c>
      <c r="F87" s="105" t="e">
        <v>#N/A</v>
      </c>
      <c r="G87" s="106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1:11" x14ac:dyDescent="0.2">
      <c r="B88" s="101">
        <v>43435</v>
      </c>
      <c r="C88" s="100">
        <v>4.0410000000000004</v>
      </c>
      <c r="D88" s="104" t="e">
        <v>#N/A</v>
      </c>
      <c r="E88" s="104" t="e">
        <v>#N/A</v>
      </c>
      <c r="F88" s="105" t="e">
        <v>#N/A</v>
      </c>
      <c r="G88" s="106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1:11" x14ac:dyDescent="0.2">
      <c r="B89" s="101">
        <v>43466</v>
      </c>
      <c r="C89" s="100">
        <v>3.109</v>
      </c>
      <c r="D89" s="104" t="e">
        <v>#N/A</v>
      </c>
      <c r="E89" s="104" t="e">
        <v>#N/A</v>
      </c>
      <c r="F89" s="105" t="e">
        <v>#N/A</v>
      </c>
      <c r="G89" s="106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1:11" x14ac:dyDescent="0.2">
      <c r="B90" s="101">
        <v>43497</v>
      </c>
      <c r="C90" s="100">
        <v>2.6909999999999998</v>
      </c>
      <c r="D90" s="104" t="e">
        <v>#N/A</v>
      </c>
      <c r="E90" s="104" t="e">
        <v>#N/A</v>
      </c>
      <c r="F90" s="105" t="e">
        <v>#N/A</v>
      </c>
      <c r="G90" s="106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1:11" x14ac:dyDescent="0.2">
      <c r="B91" s="101">
        <v>43525</v>
      </c>
      <c r="C91" s="100">
        <v>2.948</v>
      </c>
      <c r="D91" s="104" t="e">
        <v>#N/A</v>
      </c>
      <c r="E91" s="104" t="e">
        <v>#N/A</v>
      </c>
      <c r="F91" s="105" t="e">
        <v>#N/A</v>
      </c>
      <c r="G91" s="106" t="e">
        <v>#N/A</v>
      </c>
      <c r="H91" s="51" t="e">
        <f t="shared" si="2"/>
        <v>#N/A</v>
      </c>
      <c r="I91" s="51" t="e">
        <f t="shared" si="3"/>
        <v>#N/A</v>
      </c>
      <c r="J91" s="51" t="e">
        <f t="shared" si="4"/>
        <v>#N/A</v>
      </c>
      <c r="K91" s="51" t="e">
        <f t="shared" si="5"/>
        <v>#N/A</v>
      </c>
    </row>
    <row r="92" spans="1:11" x14ac:dyDescent="0.2">
      <c r="B92" s="101">
        <v>43556</v>
      </c>
      <c r="C92" s="100">
        <v>2.6419999999999999</v>
      </c>
      <c r="D92" s="104">
        <v>2.6419999999999999</v>
      </c>
      <c r="E92" s="104" t="e">
        <v>#N/A</v>
      </c>
      <c r="F92" s="105" t="e">
        <v>#N/A</v>
      </c>
      <c r="G92" s="106" t="e">
        <v>#N/A</v>
      </c>
      <c r="H92" s="51" t="e">
        <f t="shared" si="2"/>
        <v>#N/A</v>
      </c>
      <c r="I92" s="51" t="e">
        <f t="shared" si="3"/>
        <v>#N/A</v>
      </c>
      <c r="J92" s="51" t="e">
        <f t="shared" si="4"/>
        <v>#N/A</v>
      </c>
      <c r="K92" s="51" t="e">
        <f t="shared" si="5"/>
        <v>#N/A</v>
      </c>
    </row>
    <row r="93" spans="1:11" x14ac:dyDescent="0.2">
      <c r="B93" s="101">
        <v>43586</v>
      </c>
      <c r="C93" s="100" t="e">
        <v>#N/A</v>
      </c>
      <c r="D93" s="104">
        <v>2.5837370000000002</v>
      </c>
      <c r="E93" s="104" t="e">
        <v>#N/A</v>
      </c>
      <c r="F93" s="105" t="e">
        <v>#N/A</v>
      </c>
      <c r="G93" s="106" t="e">
        <v>#N/A</v>
      </c>
      <c r="H93" s="51" t="e">
        <f t="shared" si="2"/>
        <v>#N/A</v>
      </c>
      <c r="I93" s="51" t="e">
        <f t="shared" si="3"/>
        <v>#N/A</v>
      </c>
      <c r="J93" s="51" t="e">
        <f t="shared" si="4"/>
        <v>#N/A</v>
      </c>
      <c r="K93" s="51" t="e">
        <f t="shared" si="5"/>
        <v>#N/A</v>
      </c>
    </row>
    <row r="94" spans="1:11" x14ac:dyDescent="0.2">
      <c r="A94">
        <v>2018</v>
      </c>
      <c r="B94" s="101">
        <v>43617</v>
      </c>
      <c r="C94" s="100" t="e">
        <v>#N/A</v>
      </c>
      <c r="D94" s="104">
        <v>2.6305700000000001</v>
      </c>
      <c r="E94" s="104">
        <v>2.5914000000000001</v>
      </c>
      <c r="F94" s="105">
        <v>0.22397502500000002</v>
      </c>
      <c r="G94" s="106">
        <v>17</v>
      </c>
      <c r="H94" s="51">
        <f t="shared" si="2"/>
        <v>2.3121565847469614</v>
      </c>
      <c r="I94" s="51">
        <f t="shared" si="3"/>
        <v>2.904368157546267</v>
      </c>
      <c r="J94" s="51">
        <f t="shared" si="4"/>
        <v>2.3121565846850958</v>
      </c>
      <c r="K94" s="51">
        <f t="shared" si="5"/>
        <v>2.9043681576239777</v>
      </c>
    </row>
    <row r="95" spans="1:11" x14ac:dyDescent="0.2">
      <c r="B95" s="101">
        <v>43647</v>
      </c>
      <c r="C95" s="100" t="e">
        <v>#N/A</v>
      </c>
      <c r="D95" s="104">
        <v>2.6890939999999999</v>
      </c>
      <c r="E95" s="104">
        <v>2.6337999999999999</v>
      </c>
      <c r="F95" s="105">
        <v>0.2261851</v>
      </c>
      <c r="G95" s="106">
        <v>37</v>
      </c>
      <c r="H95" s="51">
        <f t="shared" si="2"/>
        <v>2.2223367657612316</v>
      </c>
      <c r="I95" s="51">
        <f t="shared" si="3"/>
        <v>3.1214452043787602</v>
      </c>
      <c r="J95" s="51">
        <f t="shared" si="4"/>
        <v>2.2223367656726425</v>
      </c>
      <c r="K95" s="51">
        <f t="shared" si="5"/>
        <v>3.1214452045031904</v>
      </c>
    </row>
    <row r="96" spans="1:11" x14ac:dyDescent="0.2">
      <c r="B96" s="101">
        <v>43678</v>
      </c>
      <c r="C96" s="100" t="e">
        <v>#N/A</v>
      </c>
      <c r="D96" s="104">
        <v>2.6888320000000001</v>
      </c>
      <c r="E96" s="104">
        <v>2.6551999999999998</v>
      </c>
      <c r="F96" s="105">
        <v>0.22633727500000003</v>
      </c>
      <c r="G96" s="106">
        <v>59</v>
      </c>
      <c r="H96" s="51">
        <f t="shared" si="2"/>
        <v>2.1422795395771872</v>
      </c>
      <c r="I96" s="51">
        <f t="shared" si="3"/>
        <v>3.2909276822909139</v>
      </c>
      <c r="J96" s="51">
        <f t="shared" si="4"/>
        <v>2.1422795394692762</v>
      </c>
      <c r="K96" s="51">
        <f t="shared" si="5"/>
        <v>3.2909276824566849</v>
      </c>
    </row>
    <row r="97" spans="1:11" x14ac:dyDescent="0.2">
      <c r="B97" s="101">
        <v>43709</v>
      </c>
      <c r="C97" s="100" t="e">
        <v>#N/A</v>
      </c>
      <c r="D97" s="104">
        <v>2.6792690000000001</v>
      </c>
      <c r="E97" s="104">
        <v>2.6496</v>
      </c>
      <c r="F97" s="105">
        <v>0.22555920000000002</v>
      </c>
      <c r="G97" s="106">
        <v>81</v>
      </c>
      <c r="H97" s="51">
        <f t="shared" si="2"/>
        <v>2.062189742919569</v>
      </c>
      <c r="I97" s="51">
        <f t="shared" si="3"/>
        <v>3.4043327895040418</v>
      </c>
      <c r="J97" s="51">
        <f t="shared" si="4"/>
        <v>2.0621897427982754</v>
      </c>
      <c r="K97" s="51">
        <f t="shared" si="5"/>
        <v>3.4043327897042781</v>
      </c>
    </row>
    <row r="98" spans="1:11" x14ac:dyDescent="0.2">
      <c r="B98" s="101">
        <v>43739</v>
      </c>
      <c r="C98" s="100" t="e">
        <v>#N/A</v>
      </c>
      <c r="D98" s="104">
        <v>2.809647</v>
      </c>
      <c r="E98" s="104">
        <v>2.681</v>
      </c>
      <c r="F98" s="105">
        <v>0.22477405</v>
      </c>
      <c r="G98" s="106">
        <v>101</v>
      </c>
      <c r="H98" s="51">
        <f t="shared" si="2"/>
        <v>2.0284782891913546</v>
      </c>
      <c r="I98" s="51">
        <f t="shared" si="3"/>
        <v>3.5434251568279658</v>
      </c>
      <c r="J98" s="51">
        <f t="shared" si="4"/>
        <v>2.0284782890585897</v>
      </c>
      <c r="K98" s="51">
        <f t="shared" si="5"/>
        <v>3.5434251570598851</v>
      </c>
    </row>
    <row r="99" spans="1:11" x14ac:dyDescent="0.2">
      <c r="B99" s="101">
        <v>43770</v>
      </c>
      <c r="C99" s="100" t="e">
        <v>#N/A</v>
      </c>
      <c r="D99" s="104">
        <v>2.9602189999999999</v>
      </c>
      <c r="E99" s="104">
        <v>2.7567999999999997</v>
      </c>
      <c r="F99" s="105">
        <v>0.23361517500000001</v>
      </c>
      <c r="G99" s="106">
        <v>124</v>
      </c>
      <c r="H99" s="51">
        <f t="shared" si="2"/>
        <v>1.9994702879584287</v>
      </c>
      <c r="I99" s="51">
        <f t="shared" si="3"/>
        <v>3.8009798323934931</v>
      </c>
      <c r="J99" s="51">
        <f t="shared" si="4"/>
        <v>1.9994702878077217</v>
      </c>
      <c r="K99" s="51">
        <f t="shared" si="5"/>
        <v>3.8009798326799866</v>
      </c>
    </row>
    <row r="100" spans="1:11" x14ac:dyDescent="0.2">
      <c r="B100" s="101">
        <v>43800</v>
      </c>
      <c r="C100" s="100" t="e">
        <v>#N/A</v>
      </c>
      <c r="D100" s="104">
        <v>3.0609220000000001</v>
      </c>
      <c r="E100" s="104">
        <v>2.9104000000000001</v>
      </c>
      <c r="F100" s="105">
        <v>0.24875122499999999</v>
      </c>
      <c r="G100" s="106">
        <v>144</v>
      </c>
      <c r="H100" s="51">
        <f t="shared" si="2"/>
        <v>2.0132338875327203</v>
      </c>
      <c r="I100" s="51">
        <f t="shared" si="3"/>
        <v>4.2073741220304859</v>
      </c>
      <c r="J100" s="51">
        <f t="shared" si="4"/>
        <v>2.0132338873586004</v>
      </c>
      <c r="K100" s="51">
        <f t="shared" si="5"/>
        <v>4.2073741223943708</v>
      </c>
    </row>
    <row r="101" spans="1:11" x14ac:dyDescent="0.2">
      <c r="B101" s="101">
        <v>43831</v>
      </c>
      <c r="C101" s="100" t="e">
        <v>#N/A</v>
      </c>
      <c r="D101" s="104">
        <v>3.1513810000000002</v>
      </c>
      <c r="E101" s="104">
        <v>2.9934000000000003</v>
      </c>
      <c r="F101" s="105">
        <v>0.29179571785714287</v>
      </c>
      <c r="G101" s="106">
        <v>165</v>
      </c>
      <c r="H101" s="51">
        <f t="shared" si="2"/>
        <v>1.8844502336678577</v>
      </c>
      <c r="I101" s="51">
        <f t="shared" si="3"/>
        <v>4.7549377531501946</v>
      </c>
      <c r="J101" s="51">
        <f t="shared" si="4"/>
        <v>1.8844502334632072</v>
      </c>
      <c r="K101" s="51">
        <f t="shared" si="5"/>
        <v>4.754937753666578</v>
      </c>
    </row>
    <row r="102" spans="1:11" x14ac:dyDescent="0.2">
      <c r="B102" s="101">
        <v>43862</v>
      </c>
      <c r="C102" s="100" t="e">
        <v>#N/A</v>
      </c>
      <c r="D102" s="104">
        <v>3.071847</v>
      </c>
      <c r="E102" s="104">
        <v>2.9438</v>
      </c>
      <c r="F102" s="105">
        <v>0.30935164285714284</v>
      </c>
      <c r="G102" s="106">
        <v>186</v>
      </c>
      <c r="H102" s="51">
        <f t="shared" si="2"/>
        <v>1.7485702092148363</v>
      </c>
      <c r="I102" s="51">
        <f t="shared" si="3"/>
        <v>4.9560254397169965</v>
      </c>
      <c r="J102" s="51">
        <f t="shared" si="4"/>
        <v>1.7485702090010899</v>
      </c>
      <c r="K102" s="51">
        <f t="shared" si="5"/>
        <v>4.9560254403228248</v>
      </c>
    </row>
    <row r="103" spans="1:11" x14ac:dyDescent="0.2">
      <c r="B103" s="101">
        <v>43891</v>
      </c>
      <c r="C103" s="100" t="e">
        <v>#N/A</v>
      </c>
      <c r="D103" s="104">
        <v>2.8024939999999998</v>
      </c>
      <c r="E103" s="104">
        <v>2.8266</v>
      </c>
      <c r="F103" s="105">
        <v>0.31663600000000003</v>
      </c>
      <c r="G103" s="106">
        <v>205</v>
      </c>
      <c r="H103" s="51">
        <f t="shared" si="2"/>
        <v>1.6150020947352521</v>
      </c>
      <c r="I103" s="51">
        <f t="shared" si="3"/>
        <v>4.9471561591440221</v>
      </c>
      <c r="J103" s="51">
        <f t="shared" si="4"/>
        <v>1.6150020945231143</v>
      </c>
      <c r="K103" s="51">
        <f t="shared" si="5"/>
        <v>4.9471561597938525</v>
      </c>
    </row>
    <row r="104" spans="1:11" x14ac:dyDescent="0.2">
      <c r="B104" s="101">
        <v>43922</v>
      </c>
      <c r="C104" s="100" t="e">
        <v>#N/A</v>
      </c>
      <c r="D104" s="104">
        <v>2.622976</v>
      </c>
      <c r="E104" s="104">
        <v>2.5653999999999999</v>
      </c>
      <c r="F104" s="105">
        <v>0.19090345</v>
      </c>
      <c r="G104" s="106">
        <v>227</v>
      </c>
      <c r="H104" s="51">
        <f t="shared" si="2"/>
        <v>1.7985754002161949</v>
      </c>
      <c r="I104" s="51">
        <f t="shared" si="3"/>
        <v>3.6591611111821662</v>
      </c>
      <c r="J104" s="51">
        <f t="shared" si="4"/>
        <v>1.7985754000663081</v>
      </c>
      <c r="K104" s="51">
        <f t="shared" si="5"/>
        <v>3.6591611114871068</v>
      </c>
    </row>
    <row r="105" spans="1:11" x14ac:dyDescent="0.2">
      <c r="B105" s="101">
        <v>43952</v>
      </c>
      <c r="C105" s="100" t="e">
        <v>#N/A</v>
      </c>
      <c r="D105" s="104">
        <v>2.5547680000000001</v>
      </c>
      <c r="E105" s="104">
        <v>2.5309999999999997</v>
      </c>
      <c r="F105" s="105">
        <v>0.1689462642857143</v>
      </c>
      <c r="G105" s="106">
        <v>248</v>
      </c>
      <c r="H105" s="51">
        <f t="shared" si="2"/>
        <v>1.8223454954290279</v>
      </c>
      <c r="I105" s="51">
        <f t="shared" si="3"/>
        <v>3.5152285974684876</v>
      </c>
      <c r="J105" s="51">
        <f t="shared" si="4"/>
        <v>1.8223454952885487</v>
      </c>
      <c r="K105" s="51">
        <f t="shared" si="5"/>
        <v>3.5152285977394664</v>
      </c>
    </row>
    <row r="106" spans="1:11" x14ac:dyDescent="0.2">
      <c r="A106">
        <v>2019</v>
      </c>
      <c r="B106" s="101">
        <v>43983</v>
      </c>
      <c r="C106" s="100" t="e">
        <v>#N/A</v>
      </c>
      <c r="D106" s="104">
        <v>2.5560659999999999</v>
      </c>
      <c r="E106" s="104">
        <v>2.5636000000000001</v>
      </c>
      <c r="F106" s="105">
        <v>0.16276960000000001</v>
      </c>
      <c r="G106" s="106">
        <v>268</v>
      </c>
      <c r="H106" s="51">
        <f t="shared" si="2"/>
        <v>1.8448871575763555</v>
      </c>
      <c r="I106" s="51">
        <f t="shared" si="3"/>
        <v>3.5623018638352679</v>
      </c>
      <c r="J106" s="51">
        <f t="shared" si="4"/>
        <v>1.8448871574339201</v>
      </c>
      <c r="K106" s="51">
        <f t="shared" si="5"/>
        <v>3.5623018641102968</v>
      </c>
    </row>
    <row r="107" spans="1:11" x14ac:dyDescent="0.2">
      <c r="B107" s="101">
        <v>44013</v>
      </c>
      <c r="C107" s="100" t="e">
        <v>#N/A</v>
      </c>
      <c r="D107" s="104">
        <v>2.6669320000000001</v>
      </c>
      <c r="E107" s="104">
        <v>2.5990000000000002</v>
      </c>
      <c r="F107" s="105">
        <v>0.16061424999999999</v>
      </c>
      <c r="G107" s="106">
        <v>290</v>
      </c>
      <c r="H107" s="51">
        <f t="shared" si="2"/>
        <v>1.8541509557734592</v>
      </c>
      <c r="I107" s="51">
        <f t="shared" si="3"/>
        <v>3.6430696103609508</v>
      </c>
      <c r="J107" s="51">
        <f t="shared" si="4"/>
        <v>1.854150955626521</v>
      </c>
      <c r="K107" s="51">
        <f t="shared" si="5"/>
        <v>3.6430696106496585</v>
      </c>
    </row>
    <row r="108" spans="1:11" x14ac:dyDescent="0.2">
      <c r="B108" s="101">
        <v>44044</v>
      </c>
      <c r="C108" s="100" t="e">
        <v>#N/A</v>
      </c>
      <c r="D108" s="104">
        <v>2.6277050000000002</v>
      </c>
      <c r="E108" s="104">
        <v>2.6084000000000001</v>
      </c>
      <c r="F108" s="105">
        <v>0.16064232499999997</v>
      </c>
      <c r="G108" s="106">
        <v>312</v>
      </c>
      <c r="H108" s="51">
        <f t="shared" si="2"/>
        <v>1.8374904208757668</v>
      </c>
      <c r="I108" s="51">
        <f t="shared" si="3"/>
        <v>3.7027406960615679</v>
      </c>
      <c r="J108" s="51">
        <f t="shared" si="4"/>
        <v>1.8374904207246998</v>
      </c>
      <c r="K108" s="51">
        <f t="shared" si="5"/>
        <v>3.7027406963659839</v>
      </c>
    </row>
    <row r="109" spans="1:11" x14ac:dyDescent="0.2">
      <c r="B109" s="101">
        <v>44075</v>
      </c>
      <c r="C109" s="100" t="e">
        <v>#N/A</v>
      </c>
      <c r="D109" s="104">
        <v>2.6182259999999999</v>
      </c>
      <c r="E109" s="104">
        <v>2.5940000000000003</v>
      </c>
      <c r="F109" s="105">
        <v>0.16146665000000002</v>
      </c>
      <c r="G109" s="106">
        <v>333</v>
      </c>
      <c r="H109" s="51">
        <f t="shared" si="2"/>
        <v>1.8029232901063932</v>
      </c>
      <c r="I109" s="51">
        <f t="shared" si="3"/>
        <v>3.7321809734916251</v>
      </c>
      <c r="J109" s="51">
        <f t="shared" si="4"/>
        <v>1.8029232899524754</v>
      </c>
      <c r="K109" s="51">
        <f t="shared" si="5"/>
        <v>3.7321809738102463</v>
      </c>
    </row>
    <row r="110" spans="1:11" x14ac:dyDescent="0.2">
      <c r="B110" s="101">
        <v>44105</v>
      </c>
      <c r="C110" s="100" t="e">
        <v>#N/A</v>
      </c>
      <c r="D110" s="104">
        <v>2.7285330000000001</v>
      </c>
      <c r="E110" s="104">
        <v>2.6168000000000005</v>
      </c>
      <c r="F110" s="105">
        <v>0.16276072499999999</v>
      </c>
      <c r="G110" s="106">
        <v>354</v>
      </c>
      <c r="H110" s="51">
        <f t="shared" si="2"/>
        <v>1.7929437507040382</v>
      </c>
      <c r="I110" s="51">
        <f t="shared" si="3"/>
        <v>3.8192175506404635</v>
      </c>
      <c r="J110" s="51">
        <f t="shared" si="4"/>
        <v>1.7929437505449548</v>
      </c>
      <c r="K110" s="51">
        <f t="shared" si="5"/>
        <v>3.8192175509793329</v>
      </c>
    </row>
    <row r="111" spans="1:11" x14ac:dyDescent="0.2">
      <c r="B111" s="101">
        <v>44136</v>
      </c>
      <c r="C111" s="100" t="e">
        <v>#N/A</v>
      </c>
      <c r="D111" s="104">
        <v>2.8887350000000001</v>
      </c>
      <c r="E111" s="104">
        <v>2.6681999999999997</v>
      </c>
      <c r="F111" s="105">
        <v>0.17274515000000001</v>
      </c>
      <c r="G111" s="106">
        <v>376</v>
      </c>
      <c r="H111" s="51">
        <f t="shared" si="2"/>
        <v>1.7644436738750486</v>
      </c>
      <c r="I111" s="51">
        <f t="shared" si="3"/>
        <v>4.0348645555597145</v>
      </c>
      <c r="J111" s="51">
        <f t="shared" si="4"/>
        <v>1.7644436737038049</v>
      </c>
      <c r="K111" s="51">
        <f t="shared" si="5"/>
        <v>4.0348645559513079</v>
      </c>
    </row>
    <row r="112" spans="1:11" x14ac:dyDescent="0.2">
      <c r="B112" s="107">
        <v>44166</v>
      </c>
      <c r="C112" s="100" t="e">
        <v>#N/A</v>
      </c>
      <c r="D112" s="108">
        <v>3.0588690000000001</v>
      </c>
      <c r="E112" s="108">
        <v>2.8270000000000004</v>
      </c>
      <c r="F112" s="109">
        <v>0.17992872499999998</v>
      </c>
      <c r="G112" s="76">
        <v>396</v>
      </c>
      <c r="H112" s="53">
        <f t="shared" si="2"/>
        <v>1.8169170186282677</v>
      </c>
      <c r="I112" s="53">
        <f t="shared" si="3"/>
        <v>4.3986208054970684</v>
      </c>
      <c r="J112" s="51">
        <f t="shared" si="4"/>
        <v>1.8169170184397767</v>
      </c>
      <c r="K112" s="51">
        <f t="shared" si="5"/>
        <v>4.3986208059533904</v>
      </c>
    </row>
    <row r="113" spans="2:13" x14ac:dyDescent="0.2">
      <c r="B113" s="32" t="s">
        <v>550</v>
      </c>
    </row>
    <row r="114" spans="2:13" ht="12.75" customHeight="1" x14ac:dyDescent="0.2">
      <c r="B114" s="565" t="s">
        <v>548</v>
      </c>
      <c r="C114" s="565"/>
      <c r="D114" s="565"/>
      <c r="E114" s="565"/>
      <c r="F114" s="565"/>
      <c r="G114" s="565"/>
      <c r="H114" s="565"/>
      <c r="I114" s="565"/>
      <c r="J114" s="565"/>
      <c r="K114" s="565"/>
      <c r="L114" s="565"/>
      <c r="M114" s="565"/>
    </row>
    <row r="115" spans="2:13" x14ac:dyDescent="0.2">
      <c r="B115" s="565"/>
      <c r="C115" s="565"/>
      <c r="D115" s="565"/>
      <c r="E115" s="565"/>
      <c r="F115" s="565"/>
      <c r="G115" s="565"/>
      <c r="H115" s="565"/>
      <c r="I115" s="565"/>
      <c r="J115" s="565"/>
      <c r="K115" s="565"/>
      <c r="L115" s="565"/>
      <c r="M115" s="565"/>
    </row>
    <row r="116" spans="2:13" x14ac:dyDescent="0.2">
      <c r="B116" s="373"/>
      <c r="C116" s="373"/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5" type="noConversion"/>
  <conditionalFormatting sqref="C77:K112">
    <cfRule type="expression" dxfId="117" priority="10" stopIfTrue="1">
      <formula>ISNA(C77)</formula>
    </cfRule>
  </conditionalFormatting>
  <conditionalFormatting sqref="C77:G112">
    <cfRule type="expression" dxfId="116" priority="9" stopIfTrue="1">
      <formula>ISNA(C77)</formula>
    </cfRule>
  </conditionalFormatting>
  <conditionalFormatting sqref="H77:I77">
    <cfRule type="expression" dxfId="115" priority="8" stopIfTrue="1">
      <formula>ISNA(H77)</formula>
    </cfRule>
  </conditionalFormatting>
  <conditionalFormatting sqref="E41:I52">
    <cfRule type="expression" dxfId="114" priority="5" stopIfTrue="1">
      <formula>ISNA(E41)</formula>
    </cfRule>
  </conditionalFormatting>
  <conditionalFormatting sqref="C30:C76">
    <cfRule type="expression" dxfId="113" priority="1" stopIfTrue="1">
      <formula>ISNA(C30)</formula>
    </cfRule>
  </conditionalFormatting>
  <conditionalFormatting sqref="C29:I29 E30:I40">
    <cfRule type="expression" dxfId="112" priority="7" stopIfTrue="1">
      <formula>ISNA(C29)</formula>
    </cfRule>
  </conditionalFormatting>
  <conditionalFormatting sqref="C29">
    <cfRule type="expression" dxfId="111" priority="6" stopIfTrue="1">
      <formula>ISNA(C29)</formula>
    </cfRule>
  </conditionalFormatting>
  <conditionalFormatting sqref="E65:I76">
    <cfRule type="expression" dxfId="110" priority="3" stopIfTrue="1">
      <formula>ISNA(E65)</formula>
    </cfRule>
  </conditionalFormatting>
  <conditionalFormatting sqref="E53:I64">
    <cfRule type="expression" dxfId="109" priority="4" stopIfTrue="1">
      <formula>ISNA(E53)</formula>
    </cfRule>
  </conditionalFormatting>
  <conditionalFormatting sqref="C30:D76">
    <cfRule type="expression" dxfId="108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46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5.85546875" style="131" customWidth="1"/>
    <col min="18" max="18" width="10.5703125" style="131" customWidth="1"/>
    <col min="19" max="27" width="9.140625" style="131"/>
    <col min="28" max="29" width="9.140625" style="133"/>
    <col min="30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369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462" t="s">
        <v>422</v>
      </c>
      <c r="R6" s="463" t="s">
        <v>298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464" t="s">
        <v>423</v>
      </c>
      <c r="R7" s="465" t="s">
        <v>300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3" spans="1:29" x14ac:dyDescent="0.25">
      <c r="A23" s="327"/>
      <c r="B23" s="327"/>
      <c r="C23" s="327"/>
      <c r="D23" s="327"/>
      <c r="E23" s="327"/>
      <c r="F23" s="327"/>
      <c r="G23" s="327"/>
      <c r="H23" s="327"/>
      <c r="I23" s="327"/>
      <c r="J23" s="327"/>
    </row>
    <row r="24" spans="1:29" x14ac:dyDescent="0.25">
      <c r="B24"/>
      <c r="C24"/>
      <c r="D24" s="566"/>
      <c r="E24" s="566"/>
      <c r="F24" s="566"/>
      <c r="G24" s="566"/>
      <c r="H24" s="566"/>
      <c r="I24" s="32"/>
      <c r="J24" s="566"/>
      <c r="K24" s="566"/>
      <c r="L24" s="566"/>
      <c r="M24" s="566"/>
    </row>
    <row r="25" spans="1:29" s="393" customFormat="1" x14ac:dyDescent="0.25">
      <c r="D25" s="438" t="s">
        <v>542</v>
      </c>
      <c r="E25" s="438" t="s">
        <v>301</v>
      </c>
      <c r="F25" s="472" t="s">
        <v>543</v>
      </c>
      <c r="G25" s="472" t="s">
        <v>498</v>
      </c>
      <c r="H25" s="438"/>
      <c r="I25" s="439" t="s">
        <v>540</v>
      </c>
      <c r="J25" s="438" t="s">
        <v>242</v>
      </c>
      <c r="K25" s="472" t="s">
        <v>541</v>
      </c>
      <c r="L25" s="472" t="s">
        <v>498</v>
      </c>
      <c r="O25" s="461"/>
      <c r="P25" s="461"/>
      <c r="AB25" s="461"/>
      <c r="AC25" s="461"/>
    </row>
    <row r="26" spans="1:29" x14ac:dyDescent="0.25">
      <c r="B26" s="131">
        <f t="shared" ref="B26:B73" si="0">YEAR(C26)</f>
        <v>2015</v>
      </c>
      <c r="C26" s="134">
        <v>42005</v>
      </c>
      <c r="D26" s="135">
        <v>9.5</v>
      </c>
      <c r="E26" s="141" t="e">
        <v>#N/A</v>
      </c>
      <c r="F26" s="140"/>
      <c r="G26" s="545">
        <v>9.5</v>
      </c>
      <c r="H26" s="138"/>
      <c r="I26" s="135">
        <v>3.1077720000000002</v>
      </c>
      <c r="J26" s="141" t="e">
        <v>#N/A</v>
      </c>
      <c r="K26" s="140"/>
      <c r="L26" s="140">
        <v>3.1077720000000002</v>
      </c>
      <c r="M26" s="140"/>
    </row>
    <row r="27" spans="1:29" x14ac:dyDescent="0.25">
      <c r="B27" s="131">
        <f t="shared" si="0"/>
        <v>2015</v>
      </c>
      <c r="C27" s="134">
        <v>42036</v>
      </c>
      <c r="D27" s="135">
        <v>9.08</v>
      </c>
      <c r="E27" s="141" t="e">
        <v>#N/A</v>
      </c>
      <c r="F27" s="149">
        <f t="shared" ref="F27:F36" si="1">AVERAGEIF($B$26:$B$97,B27,$G$26:$G$97)</f>
        <v>12.295000000000002</v>
      </c>
      <c r="G27" s="140">
        <v>9.08</v>
      </c>
      <c r="H27" s="138"/>
      <c r="I27" s="135">
        <v>2.9821740000000001</v>
      </c>
      <c r="J27" s="141" t="e">
        <v>#N/A</v>
      </c>
      <c r="K27" s="149">
        <f t="shared" ref="K27:K36" si="2">AVERAGEIF($B$26:$B$97,B27,$L$26:$L$97)</f>
        <v>2.7314104999999995</v>
      </c>
      <c r="L27" s="140">
        <v>2.9821740000000001</v>
      </c>
      <c r="M27" s="138"/>
    </row>
    <row r="28" spans="1:29" x14ac:dyDescent="0.25">
      <c r="B28" s="131">
        <f t="shared" si="0"/>
        <v>2015</v>
      </c>
      <c r="C28" s="134">
        <v>42064</v>
      </c>
      <c r="D28" s="135">
        <v>9.2799999999999994</v>
      </c>
      <c r="E28" s="141" t="e">
        <v>#N/A</v>
      </c>
      <c r="F28" s="149">
        <f t="shared" si="1"/>
        <v>12.295000000000002</v>
      </c>
      <c r="G28" s="140">
        <v>9.2799999999999994</v>
      </c>
      <c r="H28" s="138"/>
      <c r="I28" s="135">
        <v>2.9385780000000001</v>
      </c>
      <c r="J28" s="141" t="e">
        <v>#N/A</v>
      </c>
      <c r="K28" s="149">
        <f t="shared" si="2"/>
        <v>2.7314104999999995</v>
      </c>
      <c r="L28" s="140">
        <v>2.9385780000000001</v>
      </c>
      <c r="M28" s="138"/>
    </row>
    <row r="29" spans="1:29" x14ac:dyDescent="0.25">
      <c r="B29" s="131">
        <f t="shared" si="0"/>
        <v>2015</v>
      </c>
      <c r="C29" s="134">
        <v>42095</v>
      </c>
      <c r="D29" s="135">
        <v>10.43</v>
      </c>
      <c r="E29" s="141" t="e">
        <v>#N/A</v>
      </c>
      <c r="F29" s="149">
        <f t="shared" si="1"/>
        <v>12.295000000000002</v>
      </c>
      <c r="G29" s="140">
        <v>10.43</v>
      </c>
      <c r="H29" s="138"/>
      <c r="I29" s="135">
        <v>2.7091799999999999</v>
      </c>
      <c r="J29" s="141" t="e">
        <v>#N/A</v>
      </c>
      <c r="K29" s="140">
        <f t="shared" si="2"/>
        <v>2.7314104999999995</v>
      </c>
      <c r="L29" s="140">
        <v>2.7091799999999999</v>
      </c>
      <c r="M29" s="138"/>
    </row>
    <row r="30" spans="1:29" x14ac:dyDescent="0.25">
      <c r="B30" s="131">
        <f t="shared" si="0"/>
        <v>2015</v>
      </c>
      <c r="C30" s="134">
        <v>42125</v>
      </c>
      <c r="D30" s="135">
        <v>12.73</v>
      </c>
      <c r="E30" s="141" t="e">
        <v>#N/A</v>
      </c>
      <c r="F30" s="149">
        <f t="shared" si="1"/>
        <v>12.295000000000002</v>
      </c>
      <c r="G30" s="140">
        <v>12.73</v>
      </c>
      <c r="H30" s="138"/>
      <c r="I30" s="135">
        <v>2.9572620000000001</v>
      </c>
      <c r="J30" s="141" t="e">
        <v>#N/A</v>
      </c>
      <c r="K30" s="140">
        <f t="shared" si="2"/>
        <v>2.7314104999999995</v>
      </c>
      <c r="L30" s="140">
        <v>2.9572620000000001</v>
      </c>
      <c r="M30" s="138"/>
    </row>
    <row r="31" spans="1:29" x14ac:dyDescent="0.25">
      <c r="B31" s="131">
        <f t="shared" si="0"/>
        <v>2015</v>
      </c>
      <c r="C31" s="134">
        <v>42156</v>
      </c>
      <c r="D31" s="135">
        <v>15.07</v>
      </c>
      <c r="E31" s="141" t="e">
        <v>#N/A</v>
      </c>
      <c r="F31" s="149">
        <f t="shared" si="1"/>
        <v>12.295000000000002</v>
      </c>
      <c r="G31" s="140">
        <v>15.07</v>
      </c>
      <c r="H31" s="138"/>
      <c r="I31" s="135">
        <v>2.8897919999999999</v>
      </c>
      <c r="J31" s="141" t="e">
        <v>#N/A</v>
      </c>
      <c r="K31" s="140">
        <f t="shared" si="2"/>
        <v>2.7314104999999995</v>
      </c>
      <c r="L31" s="140">
        <v>2.8897919999999999</v>
      </c>
      <c r="M31" s="138"/>
    </row>
    <row r="32" spans="1:29" x14ac:dyDescent="0.25">
      <c r="B32" s="131">
        <f t="shared" si="0"/>
        <v>2015</v>
      </c>
      <c r="C32" s="134">
        <v>42186</v>
      </c>
      <c r="D32" s="135">
        <v>16.28</v>
      </c>
      <c r="E32" s="141" t="e">
        <v>#N/A</v>
      </c>
      <c r="F32" s="149">
        <f t="shared" si="1"/>
        <v>12.295000000000002</v>
      </c>
      <c r="G32" s="140">
        <v>16.28</v>
      </c>
      <c r="H32" s="138"/>
      <c r="I32" s="135">
        <v>2.946882</v>
      </c>
      <c r="J32" s="141" t="e">
        <v>#N/A</v>
      </c>
      <c r="K32" s="140">
        <f t="shared" si="2"/>
        <v>2.7314104999999995</v>
      </c>
      <c r="L32" s="140">
        <v>2.946882</v>
      </c>
      <c r="M32" s="138"/>
    </row>
    <row r="33" spans="2:13" x14ac:dyDescent="0.25">
      <c r="B33" s="131">
        <f t="shared" si="0"/>
        <v>2015</v>
      </c>
      <c r="C33" s="134">
        <v>42217</v>
      </c>
      <c r="D33" s="135">
        <v>16.88</v>
      </c>
      <c r="E33" s="141" t="e">
        <v>#N/A</v>
      </c>
      <c r="F33" s="149">
        <f t="shared" si="1"/>
        <v>12.295000000000002</v>
      </c>
      <c r="G33" s="140">
        <v>16.88</v>
      </c>
      <c r="H33" s="138"/>
      <c r="I33" s="135">
        <v>2.8794119999999999</v>
      </c>
      <c r="J33" s="141" t="e">
        <v>#N/A</v>
      </c>
      <c r="K33" s="140">
        <f t="shared" si="2"/>
        <v>2.7314104999999995</v>
      </c>
      <c r="L33" s="140">
        <v>2.8794119999999999</v>
      </c>
      <c r="M33" s="138"/>
    </row>
    <row r="34" spans="2:13" x14ac:dyDescent="0.25">
      <c r="B34" s="131">
        <f t="shared" si="0"/>
        <v>2015</v>
      </c>
      <c r="C34" s="134">
        <v>42248</v>
      </c>
      <c r="D34" s="135">
        <v>16.399999999999999</v>
      </c>
      <c r="E34" s="141" t="e">
        <v>#N/A</v>
      </c>
      <c r="F34" s="149">
        <f t="shared" si="1"/>
        <v>12.295000000000002</v>
      </c>
      <c r="G34" s="140">
        <v>16.399999999999999</v>
      </c>
      <c r="H34" s="138"/>
      <c r="I34" s="135">
        <v>2.7610800000000002</v>
      </c>
      <c r="J34" s="141" t="e">
        <v>#N/A</v>
      </c>
      <c r="K34" s="140">
        <f t="shared" si="2"/>
        <v>2.7314104999999995</v>
      </c>
      <c r="L34" s="140">
        <v>2.7610800000000002</v>
      </c>
      <c r="M34" s="138"/>
    </row>
    <row r="35" spans="2:13" x14ac:dyDescent="0.25">
      <c r="B35" s="131">
        <f t="shared" si="0"/>
        <v>2015</v>
      </c>
      <c r="C35" s="134">
        <v>42278</v>
      </c>
      <c r="D35" s="135">
        <v>12.6</v>
      </c>
      <c r="E35" s="141" t="e">
        <v>#N/A</v>
      </c>
      <c r="F35" s="149">
        <f t="shared" si="1"/>
        <v>12.295000000000002</v>
      </c>
      <c r="G35" s="140">
        <v>12.6</v>
      </c>
      <c r="H35" s="138"/>
      <c r="I35" s="135">
        <v>2.4299580000000001</v>
      </c>
      <c r="J35" s="141" t="e">
        <v>#N/A</v>
      </c>
      <c r="K35" s="140">
        <f t="shared" si="2"/>
        <v>2.7314104999999995</v>
      </c>
      <c r="L35" s="140">
        <v>2.4299580000000001</v>
      </c>
      <c r="M35" s="138"/>
    </row>
    <row r="36" spans="2:13" x14ac:dyDescent="0.25">
      <c r="B36" s="131">
        <f t="shared" si="0"/>
        <v>2015</v>
      </c>
      <c r="C36" s="134">
        <v>42309</v>
      </c>
      <c r="D36" s="135">
        <v>10.02</v>
      </c>
      <c r="E36" s="141" t="e">
        <v>#N/A</v>
      </c>
      <c r="F36" s="149">
        <f t="shared" si="1"/>
        <v>12.295000000000002</v>
      </c>
      <c r="G36" s="140">
        <v>10.02</v>
      </c>
      <c r="H36" s="138"/>
      <c r="I36" s="135">
        <v>2.1725340000000002</v>
      </c>
      <c r="J36" s="141" t="e">
        <v>#N/A</v>
      </c>
      <c r="K36" s="149">
        <f t="shared" si="2"/>
        <v>2.7314104999999995</v>
      </c>
      <c r="L36" s="140">
        <v>2.1725340000000002</v>
      </c>
      <c r="M36" s="138"/>
    </row>
    <row r="37" spans="2:13" x14ac:dyDescent="0.25">
      <c r="B37" s="131">
        <f t="shared" si="0"/>
        <v>2015</v>
      </c>
      <c r="C37" s="134">
        <v>42339</v>
      </c>
      <c r="D37" s="135">
        <v>9.27</v>
      </c>
      <c r="E37" s="141" t="e">
        <v>#N/A</v>
      </c>
      <c r="F37" s="140"/>
      <c r="G37" s="140">
        <v>9.27</v>
      </c>
      <c r="H37" s="138"/>
      <c r="I37" s="135">
        <v>2.0023019999999998</v>
      </c>
      <c r="J37" s="141" t="e">
        <v>#N/A</v>
      </c>
      <c r="K37" s="140"/>
      <c r="L37" s="140">
        <v>2.0023019999999998</v>
      </c>
      <c r="M37" s="138"/>
    </row>
    <row r="38" spans="2:13" x14ac:dyDescent="0.25">
      <c r="B38" s="131">
        <f t="shared" si="0"/>
        <v>2016</v>
      </c>
      <c r="C38" s="134">
        <v>42370</v>
      </c>
      <c r="D38" s="135">
        <v>8.2799999999999994</v>
      </c>
      <c r="E38" s="141" t="e">
        <v>#N/A</v>
      </c>
      <c r="F38" s="140"/>
      <c r="G38" s="140">
        <v>8.2799999999999994</v>
      </c>
      <c r="H38" s="138"/>
      <c r="I38" s="135">
        <v>2.3674710000000001</v>
      </c>
      <c r="J38" s="141" t="e">
        <v>#N/A</v>
      </c>
      <c r="K38" s="140"/>
      <c r="L38" s="140">
        <v>2.3674710000000001</v>
      </c>
      <c r="M38" s="138"/>
    </row>
    <row r="39" spans="2:13" x14ac:dyDescent="0.25">
      <c r="B39" s="131">
        <f t="shared" si="0"/>
        <v>2016</v>
      </c>
      <c r="C39" s="134">
        <v>42401</v>
      </c>
      <c r="D39" s="135">
        <v>8.36</v>
      </c>
      <c r="E39" s="141" t="e">
        <v>#N/A</v>
      </c>
      <c r="F39" s="149">
        <f t="shared" ref="F39" si="3">AVERAGEIF($B$26:$B$97,B39,$G$26:$G$97)</f>
        <v>12.17</v>
      </c>
      <c r="G39" s="140">
        <v>8.36</v>
      </c>
      <c r="H39" s="138"/>
      <c r="I39" s="135">
        <v>2.0625930000000001</v>
      </c>
      <c r="J39" s="141" t="e">
        <v>#N/A</v>
      </c>
      <c r="K39" s="149">
        <f t="shared" ref="K39" si="4">AVERAGEIF($B$26:$B$97,B39,$L$26:$L$97)</f>
        <v>2.6079685833333328</v>
      </c>
      <c r="L39" s="140">
        <v>2.0625930000000001</v>
      </c>
      <c r="M39" s="138"/>
    </row>
    <row r="40" spans="2:13" x14ac:dyDescent="0.25">
      <c r="B40" s="131">
        <f t="shared" si="0"/>
        <v>2016</v>
      </c>
      <c r="C40" s="134">
        <v>42430</v>
      </c>
      <c r="D40" s="135">
        <v>9.19</v>
      </c>
      <c r="E40" s="141" t="e">
        <v>#N/A</v>
      </c>
      <c r="F40" s="140">
        <f t="shared" ref="F40:F48" si="5">AVERAGEIF($B$26:$B$97,B40,$G$26:$G$97)</f>
        <v>12.17</v>
      </c>
      <c r="G40" s="140">
        <v>9.19</v>
      </c>
      <c r="H40" s="138"/>
      <c r="I40" s="135">
        <v>1.7929729999999999</v>
      </c>
      <c r="J40" s="141" t="e">
        <v>#N/A</v>
      </c>
      <c r="K40" s="140">
        <f t="shared" ref="K40:K48" si="6">AVERAGEIF($B$26:$B$97,B40,$L$26:$L$97)</f>
        <v>2.6079685833333328</v>
      </c>
      <c r="L40" s="140">
        <v>1.7929729999999999</v>
      </c>
      <c r="M40" s="138"/>
    </row>
    <row r="41" spans="2:13" x14ac:dyDescent="0.25">
      <c r="B41" s="131">
        <f t="shared" si="0"/>
        <v>2016</v>
      </c>
      <c r="C41" s="134">
        <v>42461</v>
      </c>
      <c r="D41" s="135">
        <v>9.65</v>
      </c>
      <c r="E41" s="141" t="e">
        <v>#N/A</v>
      </c>
      <c r="F41" s="140">
        <f t="shared" si="5"/>
        <v>12.17</v>
      </c>
      <c r="G41" s="140">
        <v>9.65</v>
      </c>
      <c r="H41" s="138"/>
      <c r="I41" s="135">
        <v>1.9879290000000001</v>
      </c>
      <c r="J41" s="141" t="e">
        <v>#N/A</v>
      </c>
      <c r="K41" s="140">
        <f t="shared" si="6"/>
        <v>2.6079685833333328</v>
      </c>
      <c r="L41" s="140">
        <v>1.9879290000000001</v>
      </c>
      <c r="M41" s="138"/>
    </row>
    <row r="42" spans="2:13" x14ac:dyDescent="0.25">
      <c r="B42" s="131">
        <f t="shared" si="0"/>
        <v>2016</v>
      </c>
      <c r="C42" s="134">
        <v>42491</v>
      </c>
      <c r="D42" s="135">
        <v>11.62</v>
      </c>
      <c r="E42" s="141" t="e">
        <v>#N/A</v>
      </c>
      <c r="F42" s="140">
        <f t="shared" si="5"/>
        <v>12.17</v>
      </c>
      <c r="G42" s="140">
        <v>11.62</v>
      </c>
      <c r="H42" s="138"/>
      <c r="I42" s="135">
        <v>1.9931140000000001</v>
      </c>
      <c r="J42" s="141" t="e">
        <v>#N/A</v>
      </c>
      <c r="K42" s="140">
        <f t="shared" si="6"/>
        <v>2.6079685833333328</v>
      </c>
      <c r="L42" s="140">
        <v>1.9931140000000001</v>
      </c>
      <c r="M42" s="138"/>
    </row>
    <row r="43" spans="2:13" x14ac:dyDescent="0.25">
      <c r="B43" s="131">
        <f t="shared" si="0"/>
        <v>2016</v>
      </c>
      <c r="C43" s="134">
        <v>42522</v>
      </c>
      <c r="D43" s="135">
        <v>14.43</v>
      </c>
      <c r="E43" s="141" t="e">
        <v>#N/A</v>
      </c>
      <c r="F43" s="140">
        <f t="shared" si="5"/>
        <v>12.17</v>
      </c>
      <c r="G43" s="140">
        <v>14.43</v>
      </c>
      <c r="H43" s="138"/>
      <c r="I43" s="135">
        <v>2.6827190000000001</v>
      </c>
      <c r="J43" s="141" t="e">
        <v>#N/A</v>
      </c>
      <c r="K43" s="140">
        <f t="shared" si="6"/>
        <v>2.6079685833333328</v>
      </c>
      <c r="L43" s="140">
        <v>2.6827190000000001</v>
      </c>
      <c r="M43" s="138"/>
    </row>
    <row r="44" spans="2:13" x14ac:dyDescent="0.25">
      <c r="B44" s="131">
        <f t="shared" si="0"/>
        <v>2016</v>
      </c>
      <c r="C44" s="134">
        <v>42552</v>
      </c>
      <c r="D44" s="135">
        <v>16.559999999999999</v>
      </c>
      <c r="E44" s="141" t="e">
        <v>#N/A</v>
      </c>
      <c r="F44" s="140">
        <f t="shared" si="5"/>
        <v>12.17</v>
      </c>
      <c r="G44" s="140">
        <v>16.559999999999999</v>
      </c>
      <c r="H44" s="138"/>
      <c r="I44" s="135">
        <v>2.9264139999999998</v>
      </c>
      <c r="J44" s="141" t="e">
        <v>#N/A</v>
      </c>
      <c r="K44" s="140">
        <f t="shared" si="6"/>
        <v>2.6079685833333328</v>
      </c>
      <c r="L44" s="140">
        <v>2.9264139999999998</v>
      </c>
      <c r="M44" s="138"/>
    </row>
    <row r="45" spans="2:13" x14ac:dyDescent="0.25">
      <c r="B45" s="131">
        <f t="shared" si="0"/>
        <v>2016</v>
      </c>
      <c r="C45" s="134">
        <v>42583</v>
      </c>
      <c r="D45" s="135">
        <v>17.600000000000001</v>
      </c>
      <c r="E45" s="141" t="e">
        <v>#N/A</v>
      </c>
      <c r="F45" s="140">
        <f t="shared" si="5"/>
        <v>12.17</v>
      </c>
      <c r="G45" s="140">
        <v>17.600000000000001</v>
      </c>
      <c r="H45" s="138"/>
      <c r="I45" s="135">
        <v>2.9264139999999998</v>
      </c>
      <c r="J45" s="141" t="e">
        <v>#N/A</v>
      </c>
      <c r="K45" s="140">
        <f t="shared" si="6"/>
        <v>2.6079685833333328</v>
      </c>
      <c r="L45" s="140">
        <v>2.9264139999999998</v>
      </c>
      <c r="M45" s="138"/>
    </row>
    <row r="46" spans="2:13" x14ac:dyDescent="0.25">
      <c r="B46" s="131">
        <f t="shared" si="0"/>
        <v>2016</v>
      </c>
      <c r="C46" s="134">
        <v>42614</v>
      </c>
      <c r="D46" s="135">
        <v>16.78</v>
      </c>
      <c r="E46" s="141" t="e">
        <v>#N/A</v>
      </c>
      <c r="F46" s="140">
        <f t="shared" si="5"/>
        <v>12.17</v>
      </c>
      <c r="G46" s="140">
        <v>16.78</v>
      </c>
      <c r="H46" s="138"/>
      <c r="I46" s="135">
        <v>3.1027040000000001</v>
      </c>
      <c r="J46" s="141" t="e">
        <v>#N/A</v>
      </c>
      <c r="K46" s="140">
        <f t="shared" si="6"/>
        <v>2.6079685833333328</v>
      </c>
      <c r="L46" s="140">
        <v>3.1027040000000001</v>
      </c>
      <c r="M46" s="138"/>
    </row>
    <row r="47" spans="2:13" x14ac:dyDescent="0.25">
      <c r="B47" s="131">
        <f t="shared" si="0"/>
        <v>2016</v>
      </c>
      <c r="C47" s="134">
        <v>42644</v>
      </c>
      <c r="D47" s="135">
        <v>13.74</v>
      </c>
      <c r="E47" s="141" t="e">
        <v>#N/A</v>
      </c>
      <c r="F47" s="140">
        <f t="shared" si="5"/>
        <v>12.17</v>
      </c>
      <c r="G47" s="140">
        <v>13.74</v>
      </c>
      <c r="H47" s="138"/>
      <c r="I47" s="135">
        <v>3.0871490000000001</v>
      </c>
      <c r="J47" s="141" t="e">
        <v>#N/A</v>
      </c>
      <c r="K47" s="140">
        <f t="shared" si="6"/>
        <v>2.6079685833333328</v>
      </c>
      <c r="L47" s="140">
        <v>3.0871490000000001</v>
      </c>
      <c r="M47" s="138"/>
    </row>
    <row r="48" spans="2:13" x14ac:dyDescent="0.25">
      <c r="B48" s="131">
        <f t="shared" si="0"/>
        <v>2016</v>
      </c>
      <c r="C48" s="134">
        <v>42675</v>
      </c>
      <c r="D48" s="135">
        <v>10.77</v>
      </c>
      <c r="E48" s="141" t="e">
        <v>#N/A</v>
      </c>
      <c r="F48" s="149">
        <f t="shared" si="5"/>
        <v>12.17</v>
      </c>
      <c r="G48" s="140">
        <v>10.77</v>
      </c>
      <c r="H48" s="138"/>
      <c r="I48" s="135">
        <v>2.6422759999999998</v>
      </c>
      <c r="J48" s="141" t="e">
        <v>#N/A</v>
      </c>
      <c r="K48" s="149">
        <f t="shared" si="6"/>
        <v>2.6079685833333328</v>
      </c>
      <c r="L48" s="140">
        <v>2.6422759999999998</v>
      </c>
      <c r="M48" s="138"/>
    </row>
    <row r="49" spans="2:13" x14ac:dyDescent="0.25">
      <c r="B49" s="131">
        <f t="shared" si="0"/>
        <v>2016</v>
      </c>
      <c r="C49" s="134">
        <v>42705</v>
      </c>
      <c r="D49" s="135">
        <v>9.06</v>
      </c>
      <c r="E49" s="141" t="e">
        <v>#N/A</v>
      </c>
      <c r="F49" s="140"/>
      <c r="G49" s="140">
        <v>9.06</v>
      </c>
      <c r="H49" s="138"/>
      <c r="I49" s="135">
        <v>3.7238669999999998</v>
      </c>
      <c r="J49" s="141" t="e">
        <v>#N/A</v>
      </c>
      <c r="K49" s="140"/>
      <c r="L49" s="140">
        <v>3.7238669999999998</v>
      </c>
      <c r="M49" s="138"/>
    </row>
    <row r="50" spans="2:13" x14ac:dyDescent="0.25">
      <c r="B50" s="131">
        <f t="shared" si="0"/>
        <v>2017</v>
      </c>
      <c r="C50" s="134">
        <v>42736</v>
      </c>
      <c r="D50" s="135">
        <v>9.32</v>
      </c>
      <c r="E50" s="141" t="e">
        <v>#N/A</v>
      </c>
      <c r="F50" s="140"/>
      <c r="G50" s="140">
        <v>9.32</v>
      </c>
      <c r="H50" s="138"/>
      <c r="I50" s="135">
        <v>3.4262480000000002</v>
      </c>
      <c r="J50" s="141" t="e">
        <v>#N/A</v>
      </c>
      <c r="K50" s="140"/>
      <c r="L50" s="140">
        <v>3.4262480000000002</v>
      </c>
      <c r="M50" s="138"/>
    </row>
    <row r="51" spans="2:13" x14ac:dyDescent="0.25">
      <c r="B51" s="131">
        <f t="shared" si="0"/>
        <v>2017</v>
      </c>
      <c r="C51" s="134">
        <v>42767</v>
      </c>
      <c r="D51" s="135">
        <v>10.01</v>
      </c>
      <c r="E51" s="141" t="e">
        <v>#N/A</v>
      </c>
      <c r="F51" s="149">
        <f t="shared" ref="F51" si="7">AVERAGEIF($B$26:$B$97,B51,$G$26:$G$97)</f>
        <v>12.970833333333331</v>
      </c>
      <c r="G51" s="140">
        <v>10.01</v>
      </c>
      <c r="H51" s="138"/>
      <c r="I51" s="135">
        <v>2.9575239999999998</v>
      </c>
      <c r="J51" s="141" t="e">
        <v>#N/A</v>
      </c>
      <c r="K51" s="149">
        <f t="shared" ref="K51" si="8">AVERAGEIF($B$26:$B$97,B51,$L$26:$L$97)</f>
        <v>3.0970005</v>
      </c>
      <c r="L51" s="140">
        <v>2.9575239999999998</v>
      </c>
      <c r="M51" s="138"/>
    </row>
    <row r="52" spans="2:13" x14ac:dyDescent="0.25">
      <c r="B52" s="131">
        <f t="shared" si="0"/>
        <v>2017</v>
      </c>
      <c r="C52" s="134">
        <v>42795</v>
      </c>
      <c r="D52" s="135">
        <v>9.86</v>
      </c>
      <c r="E52" s="141" t="e">
        <v>#N/A</v>
      </c>
      <c r="F52" s="140">
        <f t="shared" ref="F52:F60" si="9">AVERAGEIF($B$26:$B$97,B52,$G$26:$G$97)</f>
        <v>12.970833333333331</v>
      </c>
      <c r="G52" s="140">
        <v>9.86</v>
      </c>
      <c r="H52" s="138"/>
      <c r="I52" s="135">
        <v>2.9865599999999999</v>
      </c>
      <c r="J52" s="141" t="e">
        <v>#N/A</v>
      </c>
      <c r="K52" s="140">
        <f t="shared" ref="K52:K60" si="10">AVERAGEIF($B$26:$B$97,B52,$L$26:$L$97)</f>
        <v>3.0970005</v>
      </c>
      <c r="L52" s="140">
        <v>2.9865599999999999</v>
      </c>
      <c r="M52" s="138"/>
    </row>
    <row r="53" spans="2:13" x14ac:dyDescent="0.25">
      <c r="B53" s="131">
        <f t="shared" si="0"/>
        <v>2017</v>
      </c>
      <c r="C53" s="134">
        <v>42826</v>
      </c>
      <c r="D53" s="135">
        <v>11.34</v>
      </c>
      <c r="E53" s="141" t="e">
        <v>#N/A</v>
      </c>
      <c r="F53" s="140">
        <f t="shared" si="9"/>
        <v>12.970833333333331</v>
      </c>
      <c r="G53" s="140">
        <v>11.34</v>
      </c>
      <c r="H53" s="138"/>
      <c r="I53" s="135">
        <v>3.2178110000000002</v>
      </c>
      <c r="J53" s="141" t="e">
        <v>#N/A</v>
      </c>
      <c r="K53" s="140">
        <f t="shared" si="10"/>
        <v>3.0970005</v>
      </c>
      <c r="L53" s="140">
        <v>3.2178110000000002</v>
      </c>
      <c r="M53" s="138"/>
    </row>
    <row r="54" spans="2:13" x14ac:dyDescent="0.25">
      <c r="B54" s="131">
        <f t="shared" si="0"/>
        <v>2017</v>
      </c>
      <c r="C54" s="134">
        <v>42856</v>
      </c>
      <c r="D54" s="135">
        <v>13.26</v>
      </c>
      <c r="E54" s="141" t="e">
        <v>#N/A</v>
      </c>
      <c r="F54" s="140">
        <f t="shared" si="9"/>
        <v>12.970833333333331</v>
      </c>
      <c r="G54" s="140">
        <v>13.26</v>
      </c>
      <c r="H54" s="138"/>
      <c r="I54" s="135">
        <v>3.2665500000000001</v>
      </c>
      <c r="J54" s="141" t="e">
        <v>#N/A</v>
      </c>
      <c r="K54" s="140">
        <f t="shared" si="10"/>
        <v>3.0970005</v>
      </c>
      <c r="L54" s="140">
        <v>3.2665500000000001</v>
      </c>
      <c r="M54" s="138"/>
    </row>
    <row r="55" spans="2:13" x14ac:dyDescent="0.25">
      <c r="B55" s="131">
        <f t="shared" si="0"/>
        <v>2017</v>
      </c>
      <c r="C55" s="134">
        <v>42887</v>
      </c>
      <c r="D55" s="135">
        <v>16.059999999999999</v>
      </c>
      <c r="E55" s="141" t="e">
        <v>#N/A</v>
      </c>
      <c r="F55" s="140">
        <f t="shared" si="9"/>
        <v>12.970833333333331</v>
      </c>
      <c r="G55" s="140">
        <v>16.059999999999999</v>
      </c>
      <c r="H55" s="138"/>
      <c r="I55" s="135">
        <v>3.0850749999999998</v>
      </c>
      <c r="J55" s="141" t="e">
        <v>#N/A</v>
      </c>
      <c r="K55" s="140">
        <f t="shared" si="10"/>
        <v>3.0970005</v>
      </c>
      <c r="L55" s="140">
        <v>3.0850749999999998</v>
      </c>
      <c r="M55" s="138"/>
    </row>
    <row r="56" spans="2:13" x14ac:dyDescent="0.25">
      <c r="B56" s="131">
        <f t="shared" si="0"/>
        <v>2017</v>
      </c>
      <c r="C56" s="134">
        <v>42917</v>
      </c>
      <c r="D56" s="135">
        <v>17.86</v>
      </c>
      <c r="E56" s="141" t="e">
        <v>#N/A</v>
      </c>
      <c r="F56" s="140">
        <f t="shared" si="9"/>
        <v>12.970833333333331</v>
      </c>
      <c r="G56" s="140">
        <v>17.86</v>
      </c>
      <c r="H56" s="138"/>
      <c r="I56" s="135">
        <v>3.094408</v>
      </c>
      <c r="J56" s="141" t="e">
        <v>#N/A</v>
      </c>
      <c r="K56" s="140">
        <f t="shared" si="10"/>
        <v>3.0970005</v>
      </c>
      <c r="L56" s="140">
        <v>3.094408</v>
      </c>
      <c r="M56" s="138"/>
    </row>
    <row r="57" spans="2:13" x14ac:dyDescent="0.25">
      <c r="B57" s="131">
        <f t="shared" si="0"/>
        <v>2017</v>
      </c>
      <c r="C57" s="134">
        <v>42948</v>
      </c>
      <c r="D57" s="135">
        <v>18.22</v>
      </c>
      <c r="E57" s="141" t="e">
        <v>#N/A</v>
      </c>
      <c r="F57" s="140">
        <f t="shared" si="9"/>
        <v>12.970833333333331</v>
      </c>
      <c r="G57" s="140">
        <v>18.22</v>
      </c>
      <c r="H57" s="138"/>
      <c r="I57" s="135">
        <v>3.0072999999999999</v>
      </c>
      <c r="J57" s="141" t="e">
        <v>#N/A</v>
      </c>
      <c r="K57" s="140">
        <f t="shared" si="10"/>
        <v>3.0970005</v>
      </c>
      <c r="L57" s="140">
        <v>3.0072999999999999</v>
      </c>
      <c r="M57" s="138"/>
    </row>
    <row r="58" spans="2:13" x14ac:dyDescent="0.25">
      <c r="B58" s="131">
        <f t="shared" si="0"/>
        <v>2017</v>
      </c>
      <c r="C58" s="134">
        <v>42979</v>
      </c>
      <c r="D58" s="135">
        <v>16.920000000000002</v>
      </c>
      <c r="E58" s="141" t="e">
        <v>#N/A</v>
      </c>
      <c r="F58" s="140">
        <f t="shared" si="9"/>
        <v>12.970833333333331</v>
      </c>
      <c r="G58" s="140">
        <v>16.920000000000002</v>
      </c>
      <c r="H58" s="138"/>
      <c r="I58" s="135">
        <v>3.086112</v>
      </c>
      <c r="J58" s="141" t="e">
        <v>#N/A</v>
      </c>
      <c r="K58" s="140">
        <f t="shared" si="10"/>
        <v>3.0970005</v>
      </c>
      <c r="L58" s="140">
        <v>3.086112</v>
      </c>
      <c r="M58" s="138"/>
    </row>
    <row r="59" spans="2:13" x14ac:dyDescent="0.25">
      <c r="B59" s="131">
        <f t="shared" si="0"/>
        <v>2017</v>
      </c>
      <c r="C59" s="134">
        <v>43009</v>
      </c>
      <c r="D59" s="135">
        <v>13.36</v>
      </c>
      <c r="E59" s="141" t="e">
        <v>#N/A</v>
      </c>
      <c r="F59" s="140">
        <f t="shared" si="9"/>
        <v>12.970833333333331</v>
      </c>
      <c r="G59" s="140">
        <v>13.36</v>
      </c>
      <c r="H59" s="138"/>
      <c r="I59" s="135">
        <v>2.9855230000000001</v>
      </c>
      <c r="J59" s="141" t="e">
        <v>#N/A</v>
      </c>
      <c r="K59" s="140">
        <f t="shared" si="10"/>
        <v>3.0970005</v>
      </c>
      <c r="L59" s="140">
        <v>2.9855230000000001</v>
      </c>
      <c r="M59" s="138"/>
    </row>
    <row r="60" spans="2:13" x14ac:dyDescent="0.25">
      <c r="B60" s="131">
        <f t="shared" si="0"/>
        <v>2017</v>
      </c>
      <c r="C60" s="134">
        <v>43040</v>
      </c>
      <c r="D60" s="135">
        <v>10.15</v>
      </c>
      <c r="E60" s="141" t="e">
        <v>#N/A</v>
      </c>
      <c r="F60" s="149">
        <f t="shared" si="9"/>
        <v>12.970833333333331</v>
      </c>
      <c r="G60" s="140">
        <v>10.15</v>
      </c>
      <c r="H60" s="138"/>
      <c r="I60" s="135">
        <v>3.125518</v>
      </c>
      <c r="J60" s="141" t="e">
        <v>#N/A</v>
      </c>
      <c r="K60" s="149">
        <f t="shared" si="10"/>
        <v>3.0970005</v>
      </c>
      <c r="L60" s="140">
        <v>3.125518</v>
      </c>
      <c r="M60" s="138"/>
    </row>
    <row r="61" spans="2:13" x14ac:dyDescent="0.25">
      <c r="B61" s="131">
        <f t="shared" si="0"/>
        <v>2017</v>
      </c>
      <c r="C61" s="134">
        <v>43070</v>
      </c>
      <c r="D61" s="135">
        <v>9.2899999999999991</v>
      </c>
      <c r="E61" s="141" t="e">
        <v>#N/A</v>
      </c>
      <c r="F61" s="140"/>
      <c r="G61" s="140">
        <v>9.2899999999999991</v>
      </c>
      <c r="H61" s="138"/>
      <c r="I61" s="135">
        <v>2.9253770000000001</v>
      </c>
      <c r="J61" s="141" t="e">
        <v>#N/A</v>
      </c>
      <c r="K61" s="140"/>
      <c r="L61" s="140">
        <v>2.9253770000000001</v>
      </c>
      <c r="M61" s="138"/>
    </row>
    <row r="62" spans="2:13" x14ac:dyDescent="0.25">
      <c r="B62" s="131">
        <f t="shared" si="0"/>
        <v>2018</v>
      </c>
      <c r="C62" s="134">
        <v>43101</v>
      </c>
      <c r="D62" s="135">
        <v>8.91</v>
      </c>
      <c r="E62" s="141" t="e">
        <v>#N/A</v>
      </c>
      <c r="F62" s="140"/>
      <c r="G62" s="140">
        <v>8.91</v>
      </c>
      <c r="H62" s="138"/>
      <c r="I62" s="135">
        <v>3.82653</v>
      </c>
      <c r="J62" s="141" t="e">
        <v>#N/A</v>
      </c>
      <c r="K62" s="140"/>
      <c r="L62" s="140">
        <v>3.82653</v>
      </c>
      <c r="M62" s="138"/>
    </row>
    <row r="63" spans="2:13" x14ac:dyDescent="0.25">
      <c r="B63" s="131">
        <f t="shared" si="0"/>
        <v>2018</v>
      </c>
      <c r="C63" s="134">
        <v>43132</v>
      </c>
      <c r="D63" s="135">
        <v>9.64</v>
      </c>
      <c r="E63" s="141" t="e">
        <v>#N/A</v>
      </c>
      <c r="F63" s="140">
        <f t="shared" ref="F63:F72" si="11">AVERAGEIF($B$26:$B$97,B63,$G$26:$G$97)</f>
        <v>12.808333333333332</v>
      </c>
      <c r="G63" s="140">
        <v>9.64</v>
      </c>
      <c r="H63" s="138"/>
      <c r="I63" s="135">
        <v>2.7687900000000001</v>
      </c>
      <c r="J63" s="141" t="e">
        <v>#N/A</v>
      </c>
      <c r="K63" s="149">
        <f t="shared" ref="K63" si="12">AVERAGEIF($B$26:$B$97,B63,$L$26:$L$97)</f>
        <v>3.2676734166666663</v>
      </c>
      <c r="L63" s="140">
        <v>2.7687900000000001</v>
      </c>
      <c r="M63" s="138"/>
    </row>
    <row r="64" spans="2:13" x14ac:dyDescent="0.25">
      <c r="B64" s="131">
        <f t="shared" si="0"/>
        <v>2018</v>
      </c>
      <c r="C64" s="134">
        <v>43160</v>
      </c>
      <c r="D64" s="135">
        <v>9.7799999999999994</v>
      </c>
      <c r="E64" s="141" t="e">
        <v>#N/A</v>
      </c>
      <c r="F64" s="140">
        <f t="shared" si="11"/>
        <v>12.808333333333332</v>
      </c>
      <c r="G64" s="140">
        <v>9.7799999999999994</v>
      </c>
      <c r="H64" s="138"/>
      <c r="I64" s="135">
        <v>2.7926410000000002</v>
      </c>
      <c r="J64" s="141" t="e">
        <v>#N/A</v>
      </c>
      <c r="K64" s="140">
        <f t="shared" ref="K64:K72" si="13">AVERAGEIF($B$26:$B$97,B64,$L$26:$L$97)</f>
        <v>3.2676734166666663</v>
      </c>
      <c r="L64" s="140">
        <v>2.7926410000000002</v>
      </c>
      <c r="M64" s="138"/>
    </row>
    <row r="65" spans="2:13" x14ac:dyDescent="0.25">
      <c r="B65" s="131">
        <f t="shared" si="0"/>
        <v>2018</v>
      </c>
      <c r="C65" s="134">
        <v>43191</v>
      </c>
      <c r="D65" s="135">
        <v>10.039999999999999</v>
      </c>
      <c r="E65" s="141" t="e">
        <v>#N/A</v>
      </c>
      <c r="F65" s="150">
        <f t="shared" si="11"/>
        <v>12.808333333333332</v>
      </c>
      <c r="G65" s="140">
        <v>10.039999999999999</v>
      </c>
      <c r="H65" s="138"/>
      <c r="I65" s="135">
        <v>2.8994520000000001</v>
      </c>
      <c r="J65" s="141" t="e">
        <v>#N/A</v>
      </c>
      <c r="K65" s="140">
        <f t="shared" si="13"/>
        <v>3.2676734166666663</v>
      </c>
      <c r="L65" s="140">
        <v>2.8994520000000001</v>
      </c>
      <c r="M65" s="138"/>
    </row>
    <row r="66" spans="2:13" x14ac:dyDescent="0.25">
      <c r="B66" s="131">
        <f t="shared" si="0"/>
        <v>2018</v>
      </c>
      <c r="C66" s="134">
        <v>43221</v>
      </c>
      <c r="D66" s="135">
        <v>13.64</v>
      </c>
      <c r="E66" s="141" t="e">
        <v>#N/A</v>
      </c>
      <c r="F66" s="150">
        <f t="shared" si="11"/>
        <v>12.808333333333332</v>
      </c>
      <c r="G66" s="140">
        <v>13.64</v>
      </c>
      <c r="H66" s="138"/>
      <c r="I66" s="135">
        <v>2.9036</v>
      </c>
      <c r="J66" s="141" t="e">
        <v>#N/A</v>
      </c>
      <c r="K66" s="140">
        <f t="shared" si="13"/>
        <v>3.2676734166666663</v>
      </c>
      <c r="L66" s="140">
        <v>2.9036</v>
      </c>
      <c r="M66" s="138"/>
    </row>
    <row r="67" spans="2:13" x14ac:dyDescent="0.25">
      <c r="B67" s="131">
        <f t="shared" si="0"/>
        <v>2018</v>
      </c>
      <c r="C67" s="134">
        <v>43252</v>
      </c>
      <c r="D67" s="135">
        <v>16.510000000000002</v>
      </c>
      <c r="E67" s="141" t="e">
        <v>#N/A</v>
      </c>
      <c r="F67" s="150">
        <f t="shared" si="11"/>
        <v>12.808333333333332</v>
      </c>
      <c r="G67" s="140">
        <v>16.510000000000002</v>
      </c>
      <c r="H67" s="138"/>
      <c r="I67" s="135">
        <v>3.0767790000000002</v>
      </c>
      <c r="J67" s="141" t="e">
        <v>#N/A</v>
      </c>
      <c r="K67" s="140">
        <f t="shared" si="13"/>
        <v>3.2676734166666663</v>
      </c>
      <c r="L67" s="140">
        <v>3.0767790000000002</v>
      </c>
      <c r="M67" s="138"/>
    </row>
    <row r="68" spans="2:13" x14ac:dyDescent="0.25">
      <c r="B68" s="131">
        <f t="shared" si="0"/>
        <v>2018</v>
      </c>
      <c r="C68" s="134">
        <v>43282</v>
      </c>
      <c r="D68" s="135">
        <v>17.920000000000002</v>
      </c>
      <c r="E68" s="141" t="e">
        <v>#N/A</v>
      </c>
      <c r="F68" s="150">
        <f t="shared" si="11"/>
        <v>12.808333333333332</v>
      </c>
      <c r="G68" s="140">
        <v>17.920000000000002</v>
      </c>
      <c r="H68" s="138"/>
      <c r="I68" s="135">
        <v>2.937821</v>
      </c>
      <c r="J68" s="141" t="e">
        <v>#N/A</v>
      </c>
      <c r="K68" s="140">
        <f t="shared" si="13"/>
        <v>3.2676734166666663</v>
      </c>
      <c r="L68" s="140">
        <v>2.937821</v>
      </c>
      <c r="M68" s="138"/>
    </row>
    <row r="69" spans="2:13" x14ac:dyDescent="0.25">
      <c r="B69" s="131">
        <f t="shared" si="0"/>
        <v>2018</v>
      </c>
      <c r="C69" s="134">
        <v>43313</v>
      </c>
      <c r="D69" s="135">
        <v>18.63</v>
      </c>
      <c r="E69" s="141" t="e">
        <v>#N/A</v>
      </c>
      <c r="F69" s="150">
        <f t="shared" si="11"/>
        <v>12.808333333333332</v>
      </c>
      <c r="G69" s="140">
        <v>18.63</v>
      </c>
      <c r="H69" s="138"/>
      <c r="I69" s="135">
        <v>3.070557</v>
      </c>
      <c r="J69" s="141" t="e">
        <v>#N/A</v>
      </c>
      <c r="K69" s="140">
        <f t="shared" si="13"/>
        <v>3.2676734166666663</v>
      </c>
      <c r="L69" s="140">
        <v>3.070557</v>
      </c>
      <c r="M69" s="138"/>
    </row>
    <row r="70" spans="2:13" x14ac:dyDescent="0.25">
      <c r="B70" s="131">
        <f t="shared" si="0"/>
        <v>2018</v>
      </c>
      <c r="C70" s="134">
        <v>43344</v>
      </c>
      <c r="D70" s="135">
        <v>17.309999999999999</v>
      </c>
      <c r="E70" s="141" t="e">
        <v>#N/A</v>
      </c>
      <c r="F70" s="150">
        <f t="shared" si="11"/>
        <v>12.808333333333332</v>
      </c>
      <c r="G70" s="140">
        <v>17.309999999999999</v>
      </c>
      <c r="H70" s="138"/>
      <c r="I70" s="135">
        <v>3.1058150000000002</v>
      </c>
      <c r="J70" s="141" t="e">
        <v>#N/A</v>
      </c>
      <c r="K70" s="140">
        <f t="shared" si="13"/>
        <v>3.2676734166666663</v>
      </c>
      <c r="L70" s="140">
        <v>3.1058150000000002</v>
      </c>
      <c r="M70" s="138"/>
    </row>
    <row r="71" spans="2:13" x14ac:dyDescent="0.25">
      <c r="B71" s="131">
        <f t="shared" si="0"/>
        <v>2018</v>
      </c>
      <c r="C71" s="134">
        <v>43374</v>
      </c>
      <c r="D71" s="135">
        <v>12.26</v>
      </c>
      <c r="E71" s="141" t="e">
        <v>#N/A</v>
      </c>
      <c r="F71" s="150">
        <f t="shared" si="11"/>
        <v>12.808333333333332</v>
      </c>
      <c r="G71" s="140">
        <v>12.26</v>
      </c>
      <c r="H71" s="138"/>
      <c r="I71" s="135">
        <v>3.3972120000000001</v>
      </c>
      <c r="J71" s="141" t="e">
        <v>#N/A</v>
      </c>
      <c r="K71" s="140">
        <f t="shared" si="13"/>
        <v>3.2676734166666663</v>
      </c>
      <c r="L71" s="140">
        <v>3.3972120000000001</v>
      </c>
      <c r="M71" s="138"/>
    </row>
    <row r="72" spans="2:13" x14ac:dyDescent="0.25">
      <c r="B72" s="131">
        <f t="shared" si="0"/>
        <v>2018</v>
      </c>
      <c r="C72" s="134">
        <v>43405</v>
      </c>
      <c r="D72" s="135">
        <v>9.43</v>
      </c>
      <c r="E72" s="141" t="e">
        <v>#N/A</v>
      </c>
      <c r="F72" s="140">
        <f t="shared" si="11"/>
        <v>12.808333333333332</v>
      </c>
      <c r="G72" s="140">
        <v>9.43</v>
      </c>
      <c r="H72" s="138"/>
      <c r="I72" s="135">
        <v>4.2423669999999998</v>
      </c>
      <c r="J72" s="141" t="e">
        <v>#N/A</v>
      </c>
      <c r="K72" s="149">
        <f t="shared" si="13"/>
        <v>3.2676734166666663</v>
      </c>
      <c r="L72" s="140">
        <v>4.2423669999999998</v>
      </c>
      <c r="M72" s="138"/>
    </row>
    <row r="73" spans="2:13" x14ac:dyDescent="0.25">
      <c r="B73" s="131">
        <f t="shared" si="0"/>
        <v>2018</v>
      </c>
      <c r="C73" s="134">
        <v>43435</v>
      </c>
      <c r="D73" s="135">
        <v>9.6300000000000008</v>
      </c>
      <c r="E73" s="141" t="e">
        <v>#N/A</v>
      </c>
      <c r="F73" s="140"/>
      <c r="G73" s="140">
        <v>9.6300000000000008</v>
      </c>
      <c r="H73" s="138"/>
      <c r="I73" s="135">
        <v>4.1905169999999998</v>
      </c>
      <c r="J73" s="141" t="e">
        <v>#N/A</v>
      </c>
      <c r="K73" s="140"/>
      <c r="L73" s="140">
        <v>4.1905169999999998</v>
      </c>
      <c r="M73" s="138"/>
    </row>
    <row r="74" spans="2:13" x14ac:dyDescent="0.25">
      <c r="B74" s="131">
        <f t="shared" ref="B74:B97" si="14">YEAR(C74)</f>
        <v>2019</v>
      </c>
      <c r="C74" s="134">
        <v>43466</v>
      </c>
      <c r="D74" s="135">
        <v>9.43</v>
      </c>
      <c r="E74" s="141" t="e">
        <v>#N/A</v>
      </c>
      <c r="F74" s="140"/>
      <c r="G74" s="140">
        <v>9.43</v>
      </c>
      <c r="H74" s="138"/>
      <c r="I74" s="135">
        <v>3.2240329999999999</v>
      </c>
      <c r="J74" s="141" t="e">
        <v>#N/A</v>
      </c>
      <c r="K74" s="140"/>
      <c r="L74" s="140">
        <v>3.2240329999999999</v>
      </c>
      <c r="M74" s="138"/>
    </row>
    <row r="75" spans="2:13" x14ac:dyDescent="0.25">
      <c r="B75" s="131">
        <f t="shared" si="14"/>
        <v>2019</v>
      </c>
      <c r="C75" s="134">
        <v>43497</v>
      </c>
      <c r="D75" s="135">
        <v>9.49</v>
      </c>
      <c r="E75" s="141" t="e">
        <v>#N/A</v>
      </c>
      <c r="F75" s="140">
        <f t="shared" ref="F75" si="15">AVERAGEIF($B$26:$B$97,B75,$G$26:$G$97)</f>
        <v>12.41364875</v>
      </c>
      <c r="G75" s="140">
        <v>9.49</v>
      </c>
      <c r="H75" s="138"/>
      <c r="I75" s="135">
        <v>2.7905669999999998</v>
      </c>
      <c r="J75" s="141" t="e">
        <v>#N/A</v>
      </c>
      <c r="K75" s="149">
        <f t="shared" ref="K75" si="16">AVERAGEIF($B$26:$B$97,B75,$L$26:$L$97)</f>
        <v>2.8942920833333332</v>
      </c>
      <c r="L75" s="140">
        <v>2.7905669999999998</v>
      </c>
      <c r="M75" s="138"/>
    </row>
    <row r="76" spans="2:13" x14ac:dyDescent="0.25">
      <c r="B76" s="131">
        <f t="shared" si="14"/>
        <v>2019</v>
      </c>
      <c r="C76" s="134">
        <v>43525</v>
      </c>
      <c r="D76" s="135">
        <v>9.3555449999999993</v>
      </c>
      <c r="E76" s="141" t="e">
        <v>#N/A</v>
      </c>
      <c r="F76" s="140">
        <f t="shared" ref="F76:F84" si="17">AVERAGEIF($B$26:$B$97,B76,$G$26:$G$97)</f>
        <v>12.41364875</v>
      </c>
      <c r="G76" s="140">
        <v>9.3555449999999993</v>
      </c>
      <c r="H76" s="138"/>
      <c r="I76" s="135">
        <v>3.0570759999999999</v>
      </c>
      <c r="J76" s="141" t="e">
        <v>#N/A</v>
      </c>
      <c r="K76" s="140">
        <f t="shared" ref="K76:K84" si="18">AVERAGEIF($B$26:$B$97,B76,$L$26:$L$97)</f>
        <v>2.8942920833333332</v>
      </c>
      <c r="L76" s="140">
        <v>3.0570759999999999</v>
      </c>
      <c r="M76" s="138"/>
    </row>
    <row r="77" spans="2:13" x14ac:dyDescent="0.25">
      <c r="B77" s="131">
        <f t="shared" si="14"/>
        <v>2019</v>
      </c>
      <c r="C77" s="134">
        <v>43556</v>
      </c>
      <c r="D77" s="135">
        <v>10.49851</v>
      </c>
      <c r="E77" s="141">
        <v>10.49851</v>
      </c>
      <c r="F77" s="140">
        <f t="shared" si="17"/>
        <v>12.41364875</v>
      </c>
      <c r="G77" s="140">
        <v>10.49851</v>
      </c>
      <c r="H77" s="138"/>
      <c r="I77" s="135">
        <v>2.739754</v>
      </c>
      <c r="J77" s="141">
        <v>2.739754</v>
      </c>
      <c r="K77" s="140">
        <f t="shared" si="18"/>
        <v>2.8942920833333332</v>
      </c>
      <c r="L77" s="140">
        <v>2.739754</v>
      </c>
      <c r="M77" s="138"/>
    </row>
    <row r="78" spans="2:13" x14ac:dyDescent="0.25">
      <c r="B78" s="131">
        <f t="shared" si="14"/>
        <v>2019</v>
      </c>
      <c r="C78" s="134">
        <v>43586</v>
      </c>
      <c r="D78" s="135" t="e">
        <v>#N/A</v>
      </c>
      <c r="E78" s="141">
        <v>12.49231</v>
      </c>
      <c r="F78" s="140">
        <f t="shared" si="17"/>
        <v>12.41364875</v>
      </c>
      <c r="G78" s="140">
        <v>12.49231</v>
      </c>
      <c r="H78" s="138"/>
      <c r="I78" s="135" t="e">
        <v>#N/A</v>
      </c>
      <c r="J78" s="141">
        <v>2.679335</v>
      </c>
      <c r="K78" s="140">
        <f t="shared" si="18"/>
        <v>2.8942920833333332</v>
      </c>
      <c r="L78" s="140">
        <v>2.679335</v>
      </c>
      <c r="M78" s="138"/>
    </row>
    <row r="79" spans="2:13" x14ac:dyDescent="0.25">
      <c r="B79" s="131">
        <f t="shared" si="14"/>
        <v>2019</v>
      </c>
      <c r="C79" s="134">
        <v>43617</v>
      </c>
      <c r="D79" s="135" t="e">
        <v>#N/A</v>
      </c>
      <c r="E79" s="141">
        <v>14.805389999999999</v>
      </c>
      <c r="F79" s="140">
        <f t="shared" si="17"/>
        <v>12.41364875</v>
      </c>
      <c r="G79" s="140">
        <v>14.805389999999999</v>
      </c>
      <c r="H79" s="138"/>
      <c r="I79" s="135" t="e">
        <v>#N/A</v>
      </c>
      <c r="J79" s="141">
        <v>2.7279010000000001</v>
      </c>
      <c r="K79" s="140">
        <f t="shared" si="18"/>
        <v>2.8942920833333332</v>
      </c>
      <c r="L79" s="140">
        <v>2.7279010000000001</v>
      </c>
      <c r="M79" s="138"/>
    </row>
    <row r="80" spans="2:13" x14ac:dyDescent="0.25">
      <c r="B80" s="131">
        <f t="shared" si="14"/>
        <v>2019</v>
      </c>
      <c r="C80" s="134">
        <v>43647</v>
      </c>
      <c r="D80" s="135" t="e">
        <v>#N/A</v>
      </c>
      <c r="E80" s="141">
        <v>16.238669999999999</v>
      </c>
      <c r="F80" s="140">
        <f t="shared" si="17"/>
        <v>12.41364875</v>
      </c>
      <c r="G80" s="140">
        <v>16.238669999999999</v>
      </c>
      <c r="H80" s="138"/>
      <c r="I80" s="135" t="e">
        <v>#N/A</v>
      </c>
      <c r="J80" s="141">
        <v>2.7885909999999998</v>
      </c>
      <c r="K80" s="140">
        <f t="shared" si="18"/>
        <v>2.8942920833333332</v>
      </c>
      <c r="L80" s="140">
        <v>2.7885909999999998</v>
      </c>
      <c r="M80" s="138"/>
    </row>
    <row r="81" spans="2:13" x14ac:dyDescent="0.25">
      <c r="B81" s="131">
        <f t="shared" si="14"/>
        <v>2019</v>
      </c>
      <c r="C81" s="134">
        <v>43678</v>
      </c>
      <c r="D81" s="135" t="e">
        <v>#N/A</v>
      </c>
      <c r="E81" s="141">
        <v>17.062570000000001</v>
      </c>
      <c r="F81" s="140">
        <f t="shared" si="17"/>
        <v>12.41364875</v>
      </c>
      <c r="G81" s="140">
        <v>17.062570000000001</v>
      </c>
      <c r="H81" s="138"/>
      <c r="I81" s="135" t="e">
        <v>#N/A</v>
      </c>
      <c r="J81" s="141">
        <v>2.788319</v>
      </c>
      <c r="K81" s="140">
        <f t="shared" si="18"/>
        <v>2.8942920833333332</v>
      </c>
      <c r="L81" s="140">
        <v>2.788319</v>
      </c>
      <c r="M81" s="138"/>
    </row>
    <row r="82" spans="2:13" x14ac:dyDescent="0.25">
      <c r="B82" s="131">
        <f t="shared" si="14"/>
        <v>2019</v>
      </c>
      <c r="C82" s="134">
        <v>43709</v>
      </c>
      <c r="D82" s="135" t="e">
        <v>#N/A</v>
      </c>
      <c r="E82" s="141">
        <v>16.08399</v>
      </c>
      <c r="F82" s="140">
        <f t="shared" si="17"/>
        <v>12.41364875</v>
      </c>
      <c r="G82" s="140">
        <v>16.08399</v>
      </c>
      <c r="H82" s="138"/>
      <c r="I82" s="135" t="e">
        <v>#N/A</v>
      </c>
      <c r="J82" s="141">
        <v>2.7784019999999998</v>
      </c>
      <c r="K82" s="140">
        <f t="shared" si="18"/>
        <v>2.8942920833333332</v>
      </c>
      <c r="L82" s="140">
        <v>2.7784019999999998</v>
      </c>
      <c r="M82" s="138"/>
    </row>
    <row r="83" spans="2:13" x14ac:dyDescent="0.25">
      <c r="B83" s="131">
        <f t="shared" si="14"/>
        <v>2019</v>
      </c>
      <c r="C83" s="134">
        <v>43739</v>
      </c>
      <c r="D83" s="135" t="e">
        <v>#N/A</v>
      </c>
      <c r="E83" s="141">
        <v>13.04509</v>
      </c>
      <c r="F83" s="140">
        <f t="shared" si="17"/>
        <v>12.41364875</v>
      </c>
      <c r="G83" s="140">
        <v>13.04509</v>
      </c>
      <c r="H83" s="138"/>
      <c r="I83" s="135" t="e">
        <v>#N/A</v>
      </c>
      <c r="J83" s="141">
        <v>2.9136039999999999</v>
      </c>
      <c r="K83" s="140">
        <f t="shared" si="18"/>
        <v>2.8942920833333332</v>
      </c>
      <c r="L83" s="140">
        <v>2.9136039999999999</v>
      </c>
      <c r="M83" s="138"/>
    </row>
    <row r="84" spans="2:13" x14ac:dyDescent="0.25">
      <c r="B84" s="131">
        <f t="shared" si="14"/>
        <v>2019</v>
      </c>
      <c r="C84" s="134">
        <v>43770</v>
      </c>
      <c r="D84" s="135" t="e">
        <v>#N/A</v>
      </c>
      <c r="E84" s="141">
        <v>10.6455</v>
      </c>
      <c r="F84" s="140">
        <f t="shared" si="17"/>
        <v>12.41364875</v>
      </c>
      <c r="G84" s="140">
        <v>10.6455</v>
      </c>
      <c r="H84" s="138"/>
      <c r="I84" s="135" t="e">
        <v>#N/A</v>
      </c>
      <c r="J84" s="141">
        <v>3.069747</v>
      </c>
      <c r="K84" s="149">
        <f t="shared" si="18"/>
        <v>2.8942920833333332</v>
      </c>
      <c r="L84" s="140">
        <v>3.069747</v>
      </c>
      <c r="M84" s="138"/>
    </row>
    <row r="85" spans="2:13" x14ac:dyDescent="0.25">
      <c r="B85" s="131">
        <f t="shared" si="14"/>
        <v>2019</v>
      </c>
      <c r="C85" s="134">
        <v>43800</v>
      </c>
      <c r="D85" s="135" t="e">
        <v>#N/A</v>
      </c>
      <c r="E85" s="141">
        <v>9.8162099999999999</v>
      </c>
      <c r="F85" s="140"/>
      <c r="G85" s="140">
        <v>9.8162099999999999</v>
      </c>
      <c r="H85" s="138"/>
      <c r="I85" s="135" t="e">
        <v>#N/A</v>
      </c>
      <c r="J85" s="141">
        <v>3.1741760000000001</v>
      </c>
      <c r="K85" s="140"/>
      <c r="L85" s="140">
        <v>3.1741760000000001</v>
      </c>
      <c r="M85" s="138"/>
    </row>
    <row r="86" spans="2:13" x14ac:dyDescent="0.25">
      <c r="B86" s="131">
        <f t="shared" si="14"/>
        <v>2020</v>
      </c>
      <c r="C86" s="134">
        <v>43831</v>
      </c>
      <c r="D86" s="135" t="e">
        <v>#N/A</v>
      </c>
      <c r="E86" s="141">
        <v>9.6769169999999995</v>
      </c>
      <c r="F86" s="140"/>
      <c r="G86" s="140">
        <v>9.6769169999999995</v>
      </c>
      <c r="H86" s="138"/>
      <c r="I86" s="135" t="e">
        <v>#N/A</v>
      </c>
      <c r="J86" s="141">
        <v>3.2679819999999999</v>
      </c>
      <c r="K86" s="140"/>
      <c r="L86" s="140">
        <v>3.2679819999999999</v>
      </c>
      <c r="M86" s="138"/>
    </row>
    <row r="87" spans="2:13" x14ac:dyDescent="0.25">
      <c r="B87" s="131">
        <f t="shared" si="14"/>
        <v>2020</v>
      </c>
      <c r="C87" s="134">
        <v>43862</v>
      </c>
      <c r="D87" s="135" t="e">
        <v>#N/A</v>
      </c>
      <c r="E87" s="141">
        <v>9.8390120000000003</v>
      </c>
      <c r="F87" s="149">
        <f t="shared" ref="F87" si="19">AVERAGEIF($B$26:$B$97,B87,$G$26:$G$97)</f>
        <v>12.7310395</v>
      </c>
      <c r="G87" s="140">
        <v>9.8390120000000003</v>
      </c>
      <c r="H87" s="138"/>
      <c r="I87" s="135" t="e">
        <v>#N/A</v>
      </c>
      <c r="J87" s="141">
        <v>3.185505</v>
      </c>
      <c r="K87" s="149">
        <f t="shared" ref="K87" si="20">AVERAGEIF($B$26:$B$97,B87,$L$26:$L$97)</f>
        <v>2.8818690833333336</v>
      </c>
      <c r="L87" s="140">
        <v>3.185505</v>
      </c>
      <c r="M87" s="138"/>
    </row>
    <row r="88" spans="2:13" x14ac:dyDescent="0.25">
      <c r="B88" s="131">
        <f t="shared" si="14"/>
        <v>2020</v>
      </c>
      <c r="C88" s="134">
        <v>43891</v>
      </c>
      <c r="D88" s="135" t="e">
        <v>#N/A</v>
      </c>
      <c r="E88" s="141">
        <v>10.119339999999999</v>
      </c>
      <c r="F88" s="140">
        <f t="shared" ref="F88:F96" si="21">AVERAGEIF($B$26:$B$97,B88,$G$26:$G$97)</f>
        <v>12.7310395</v>
      </c>
      <c r="G88" s="140">
        <v>10.119339999999999</v>
      </c>
      <c r="H88" s="138"/>
      <c r="I88" s="135" t="e">
        <v>#N/A</v>
      </c>
      <c r="J88" s="141">
        <v>2.9061859999999999</v>
      </c>
      <c r="K88" s="140">
        <f t="shared" ref="K88:K96" si="22">AVERAGEIF($B$26:$B$97,B88,$L$26:$L$97)</f>
        <v>2.8818690833333336</v>
      </c>
      <c r="L88" s="140">
        <v>2.9061859999999999</v>
      </c>
      <c r="M88" s="138"/>
    </row>
    <row r="89" spans="2:13" x14ac:dyDescent="0.25">
      <c r="B89" s="131">
        <f t="shared" si="14"/>
        <v>2020</v>
      </c>
      <c r="C89" s="134">
        <v>43922</v>
      </c>
      <c r="D89" s="135" t="e">
        <v>#N/A</v>
      </c>
      <c r="E89" s="141">
        <v>10.93352</v>
      </c>
      <c r="F89" s="140">
        <f t="shared" si="21"/>
        <v>12.7310395</v>
      </c>
      <c r="G89" s="140">
        <v>10.93352</v>
      </c>
      <c r="H89" s="138"/>
      <c r="I89" s="135" t="e">
        <v>#N/A</v>
      </c>
      <c r="J89" s="141">
        <v>2.7200259999999998</v>
      </c>
      <c r="K89" s="140">
        <f t="shared" si="22"/>
        <v>2.8818690833333336</v>
      </c>
      <c r="L89" s="140">
        <v>2.7200259999999998</v>
      </c>
      <c r="M89" s="138"/>
    </row>
    <row r="90" spans="2:13" x14ac:dyDescent="0.25">
      <c r="B90" s="131">
        <f t="shared" si="14"/>
        <v>2020</v>
      </c>
      <c r="C90" s="134">
        <v>43952</v>
      </c>
      <c r="D90" s="135" t="e">
        <v>#N/A</v>
      </c>
      <c r="E90" s="141">
        <v>12.91093</v>
      </c>
      <c r="F90" s="140">
        <f t="shared" si="21"/>
        <v>12.7310395</v>
      </c>
      <c r="G90" s="140">
        <v>12.91093</v>
      </c>
      <c r="H90" s="138"/>
      <c r="I90" s="135" t="e">
        <v>#N/A</v>
      </c>
      <c r="J90" s="141">
        <v>2.6492939999999998</v>
      </c>
      <c r="K90" s="140">
        <f t="shared" si="22"/>
        <v>2.8818690833333336</v>
      </c>
      <c r="L90" s="140">
        <v>2.6492939999999998</v>
      </c>
      <c r="M90" s="138"/>
    </row>
    <row r="91" spans="2:13" x14ac:dyDescent="0.25">
      <c r="B91" s="131">
        <f t="shared" si="14"/>
        <v>2020</v>
      </c>
      <c r="C91" s="134">
        <v>43983</v>
      </c>
      <c r="D91" s="135" t="e">
        <v>#N/A</v>
      </c>
      <c r="E91" s="141">
        <v>15.20889</v>
      </c>
      <c r="F91" s="140">
        <f t="shared" si="21"/>
        <v>12.7310395</v>
      </c>
      <c r="G91" s="140">
        <v>15.20889</v>
      </c>
      <c r="H91" s="138"/>
      <c r="I91" s="135" t="e">
        <v>#N/A</v>
      </c>
      <c r="J91" s="141">
        <v>2.6506409999999998</v>
      </c>
      <c r="K91" s="140">
        <f t="shared" si="22"/>
        <v>2.8818690833333336</v>
      </c>
      <c r="L91" s="140">
        <v>2.6506409999999998</v>
      </c>
      <c r="M91" s="138"/>
    </row>
    <row r="92" spans="2:13" x14ac:dyDescent="0.25">
      <c r="B92" s="131">
        <f t="shared" si="14"/>
        <v>2020</v>
      </c>
      <c r="C92" s="134">
        <v>44013</v>
      </c>
      <c r="D92" s="135" t="e">
        <v>#N/A</v>
      </c>
      <c r="E92" s="141">
        <v>16.58886</v>
      </c>
      <c r="F92" s="140">
        <f t="shared" si="21"/>
        <v>12.7310395</v>
      </c>
      <c r="G92" s="140">
        <v>16.58886</v>
      </c>
      <c r="H92" s="138"/>
      <c r="I92" s="135" t="e">
        <v>#N/A</v>
      </c>
      <c r="J92" s="141">
        <v>2.765609</v>
      </c>
      <c r="K92" s="140">
        <f t="shared" si="22"/>
        <v>2.8818690833333336</v>
      </c>
      <c r="L92" s="140">
        <v>2.765609</v>
      </c>
      <c r="M92" s="138"/>
    </row>
    <row r="93" spans="2:13" x14ac:dyDescent="0.25">
      <c r="B93" s="131">
        <f t="shared" si="14"/>
        <v>2020</v>
      </c>
      <c r="C93" s="134">
        <v>44044</v>
      </c>
      <c r="D93" s="135" t="e">
        <v>#N/A</v>
      </c>
      <c r="E93" s="141">
        <v>17.353639999999999</v>
      </c>
      <c r="F93" s="140">
        <f t="shared" si="21"/>
        <v>12.7310395</v>
      </c>
      <c r="G93" s="140">
        <v>17.353639999999999</v>
      </c>
      <c r="H93" s="138"/>
      <c r="I93" s="135" t="e">
        <v>#N/A</v>
      </c>
      <c r="J93" s="141">
        <v>2.7249300000000001</v>
      </c>
      <c r="K93" s="140">
        <f t="shared" si="22"/>
        <v>2.8818690833333336</v>
      </c>
      <c r="L93" s="140">
        <v>2.7249300000000001</v>
      </c>
      <c r="M93" s="138"/>
    </row>
    <row r="94" spans="2:13" x14ac:dyDescent="0.25">
      <c r="B94" s="131">
        <f t="shared" si="14"/>
        <v>2020</v>
      </c>
      <c r="C94" s="134">
        <v>44075</v>
      </c>
      <c r="D94" s="135" t="e">
        <v>#N/A</v>
      </c>
      <c r="E94" s="141">
        <v>16.325839999999999</v>
      </c>
      <c r="F94" s="140">
        <f t="shared" si="21"/>
        <v>12.7310395</v>
      </c>
      <c r="G94" s="140">
        <v>16.325839999999999</v>
      </c>
      <c r="H94" s="138"/>
      <c r="I94" s="135" t="e">
        <v>#N/A</v>
      </c>
      <c r="J94" s="141">
        <v>2.7151010000000002</v>
      </c>
      <c r="K94" s="140">
        <f t="shared" si="22"/>
        <v>2.8818690833333336</v>
      </c>
      <c r="L94" s="140">
        <v>2.7151010000000002</v>
      </c>
      <c r="M94" s="138"/>
    </row>
    <row r="95" spans="2:13" x14ac:dyDescent="0.25">
      <c r="B95" s="131">
        <f t="shared" si="14"/>
        <v>2020</v>
      </c>
      <c r="C95" s="134">
        <v>44105</v>
      </c>
      <c r="D95" s="135" t="e">
        <v>#N/A</v>
      </c>
      <c r="E95" s="141">
        <v>13.19365</v>
      </c>
      <c r="F95" s="140">
        <f t="shared" si="21"/>
        <v>12.7310395</v>
      </c>
      <c r="G95" s="140">
        <v>13.19365</v>
      </c>
      <c r="H95" s="138"/>
      <c r="I95" s="135" t="e">
        <v>#N/A</v>
      </c>
      <c r="J95" s="141">
        <v>2.8294890000000001</v>
      </c>
      <c r="K95" s="140">
        <f t="shared" si="22"/>
        <v>2.8818690833333336</v>
      </c>
      <c r="L95" s="140">
        <v>2.8294890000000001</v>
      </c>
      <c r="M95" s="138"/>
    </row>
    <row r="96" spans="2:13" x14ac:dyDescent="0.25">
      <c r="B96" s="131">
        <f t="shared" si="14"/>
        <v>2020</v>
      </c>
      <c r="C96" s="134">
        <v>44136</v>
      </c>
      <c r="D96" s="135" t="e">
        <v>#N/A</v>
      </c>
      <c r="E96" s="141">
        <v>10.726089999999999</v>
      </c>
      <c r="F96" s="149">
        <f t="shared" si="21"/>
        <v>12.7310395</v>
      </c>
      <c r="G96" s="140">
        <v>10.726089999999999</v>
      </c>
      <c r="H96" s="138"/>
      <c r="I96" s="135" t="e">
        <v>#N/A</v>
      </c>
      <c r="J96" s="141">
        <v>2.9956179999999999</v>
      </c>
      <c r="K96" s="149">
        <f t="shared" si="22"/>
        <v>2.8818690833333336</v>
      </c>
      <c r="L96" s="140">
        <v>2.9956179999999999</v>
      </c>
      <c r="M96" s="138"/>
    </row>
    <row r="97" spans="2:13" x14ac:dyDescent="0.25">
      <c r="B97" s="131">
        <f t="shared" si="14"/>
        <v>2020</v>
      </c>
      <c r="C97" s="134">
        <v>44166</v>
      </c>
      <c r="D97" s="135" t="e">
        <v>#N/A</v>
      </c>
      <c r="E97" s="141">
        <v>9.8957850000000001</v>
      </c>
      <c r="F97" s="140"/>
      <c r="G97" s="140">
        <v>9.8957850000000001</v>
      </c>
      <c r="H97" s="138"/>
      <c r="I97" s="135" t="e">
        <v>#N/A</v>
      </c>
      <c r="J97" s="141">
        <v>3.1720480000000002</v>
      </c>
      <c r="K97" s="140"/>
      <c r="L97" s="140">
        <v>3.1720480000000002</v>
      </c>
      <c r="M97" s="138"/>
    </row>
    <row r="98" spans="2:13" x14ac:dyDescent="0.25">
      <c r="G98" s="140"/>
    </row>
    <row r="109" spans="2:13" x14ac:dyDescent="0.25">
      <c r="G109" s="140"/>
    </row>
    <row r="110" spans="2:13" x14ac:dyDescent="0.25">
      <c r="G110" s="140"/>
    </row>
    <row r="111" spans="2:13" x14ac:dyDescent="0.25">
      <c r="B111" s="32"/>
      <c r="G111" s="140"/>
    </row>
    <row r="112" spans="2:13" x14ac:dyDescent="0.25">
      <c r="B112" s="32" t="s">
        <v>552</v>
      </c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RowHeight="12.75" x14ac:dyDescent="0.2"/>
  <cols>
    <col min="1" max="1" width="9.140625" style="98" customWidth="1"/>
    <col min="2" max="2" width="5.28515625" style="98" customWidth="1"/>
    <col min="3" max="3" width="4.140625" style="98" customWidth="1"/>
    <col min="4" max="16" width="9.140625" style="98"/>
    <col min="17" max="17" width="21.85546875" style="98" bestFit="1" customWidth="1"/>
    <col min="18" max="18" width="22" style="98" customWidth="1"/>
    <col min="19" max="16384" width="9.140625" style="98"/>
  </cols>
  <sheetData>
    <row r="1" spans="1:24" x14ac:dyDescent="0.2">
      <c r="R1" s="178"/>
      <c r="S1" s="178"/>
      <c r="T1" s="178"/>
      <c r="U1" s="178"/>
      <c r="V1" s="178"/>
      <c r="W1" s="178"/>
      <c r="X1" s="178"/>
    </row>
    <row r="2" spans="1:24" ht="15.75" x14ac:dyDescent="0.25">
      <c r="A2" s="44" t="s">
        <v>549</v>
      </c>
      <c r="G2" s="120"/>
    </row>
    <row r="3" spans="1:24" x14ac:dyDescent="0.2">
      <c r="A3" s="22" t="s">
        <v>16</v>
      </c>
      <c r="G3" s="120"/>
    </row>
    <row r="4" spans="1:24" x14ac:dyDescent="0.2"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24" x14ac:dyDescent="0.2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Q5" s="180" t="s">
        <v>369</v>
      </c>
      <c r="R5" s="181"/>
    </row>
    <row r="6" spans="1:24" x14ac:dyDescent="0.2"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Q6" s="203" t="s">
        <v>507</v>
      </c>
      <c r="R6" s="204" t="s">
        <v>318</v>
      </c>
    </row>
    <row r="7" spans="1:24" x14ac:dyDescent="0.2"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Q7" s="203" t="s">
        <v>506</v>
      </c>
      <c r="R7" s="204" t="s">
        <v>319</v>
      </c>
    </row>
    <row r="8" spans="1:24" x14ac:dyDescent="0.2"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Q8" s="247" t="s">
        <v>505</v>
      </c>
      <c r="R8" s="248" t="s">
        <v>320</v>
      </c>
    </row>
    <row r="9" spans="1:24" x14ac:dyDescent="0.2"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</row>
    <row r="10" spans="1:24" x14ac:dyDescent="0.2">
      <c r="C10" s="184"/>
      <c r="D10" s="184"/>
      <c r="E10" s="184"/>
      <c r="F10" s="184"/>
      <c r="G10" s="184"/>
      <c r="H10" s="184"/>
      <c r="I10" s="184"/>
      <c r="J10" s="184"/>
      <c r="K10" s="184"/>
      <c r="L10" s="184"/>
      <c r="M10" s="184"/>
    </row>
    <row r="11" spans="1:24" x14ac:dyDescent="0.2"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</row>
    <row r="12" spans="1:24" x14ac:dyDescent="0.2"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</row>
    <row r="13" spans="1:24" x14ac:dyDescent="0.2"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</row>
    <row r="14" spans="1:24" x14ac:dyDescent="0.2"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</row>
    <row r="15" spans="1:24" x14ac:dyDescent="0.2"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</row>
    <row r="16" spans="1:24" x14ac:dyDescent="0.2"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</row>
    <row r="17" spans="1:13" x14ac:dyDescent="0.2"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</row>
    <row r="18" spans="1:13" x14ac:dyDescent="0.2"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</row>
    <row r="19" spans="1:13" x14ac:dyDescent="0.2"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</row>
    <row r="20" spans="1:13" x14ac:dyDescent="0.2"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</row>
    <row r="21" spans="1:13" x14ac:dyDescent="0.2"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</row>
    <row r="22" spans="1:13" x14ac:dyDescent="0.2"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</row>
    <row r="23" spans="1:13" x14ac:dyDescent="0.2"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</row>
    <row r="24" spans="1:13" x14ac:dyDescent="0.2">
      <c r="C24" s="205"/>
      <c r="D24" s="205"/>
      <c r="E24" s="206"/>
      <c r="F24" s="206"/>
      <c r="G24" s="206"/>
      <c r="H24" s="206"/>
      <c r="I24" s="206"/>
      <c r="J24" s="206"/>
      <c r="K24" s="205"/>
      <c r="L24" s="205"/>
      <c r="M24" s="205"/>
    </row>
    <row r="25" spans="1:13" x14ac:dyDescent="0.2">
      <c r="C25" s="99"/>
      <c r="D25" s="99"/>
      <c r="F25" s="121"/>
      <c r="G25" s="121"/>
      <c r="I25" s="122"/>
    </row>
    <row r="26" spans="1:13" s="119" customFormat="1" x14ac:dyDescent="0.2">
      <c r="C26" s="466"/>
      <c r="D26" s="466"/>
      <c r="E26" s="471" t="s">
        <v>36</v>
      </c>
    </row>
    <row r="27" spans="1:13" x14ac:dyDescent="0.2">
      <c r="A27" s="123" t="s">
        <v>509</v>
      </c>
      <c r="D27" s="123" t="s">
        <v>508</v>
      </c>
      <c r="E27" s="469" t="s">
        <v>507</v>
      </c>
      <c r="F27" s="468"/>
      <c r="G27" s="469" t="s">
        <v>506</v>
      </c>
      <c r="H27" s="468"/>
      <c r="I27" s="469" t="s">
        <v>505</v>
      </c>
      <c r="J27" s="470" t="s">
        <v>234</v>
      </c>
      <c r="K27" s="470" t="s">
        <v>233</v>
      </c>
    </row>
    <row r="28" spans="1:13" x14ac:dyDescent="0.2">
      <c r="A28" s="16" t="s">
        <v>553</v>
      </c>
      <c r="B28" s="570" t="str">
        <f>LEFT(A28,4)</f>
        <v>2014</v>
      </c>
      <c r="C28" s="179" t="str">
        <f t="shared" ref="C28:C55" si="0">RIGHT(A28,2)</f>
        <v>Q1</v>
      </c>
      <c r="D28" s="80">
        <v>41640</v>
      </c>
      <c r="E28" s="321">
        <v>92.687296721999999</v>
      </c>
      <c r="G28" s="6">
        <v>92.928463765000004</v>
      </c>
      <c r="I28" s="6">
        <v>0.24116704292999999</v>
      </c>
      <c r="J28" s="165">
        <f>+IF(I28&gt;0,+I28,0)*-1</f>
        <v>-0.24116704292999999</v>
      </c>
      <c r="K28" s="165">
        <f>+IF(I28&lt;0,+I28,0)*-1</f>
        <v>0</v>
      </c>
    </row>
    <row r="29" spans="1:13" x14ac:dyDescent="0.2">
      <c r="A29" s="16" t="s">
        <v>554</v>
      </c>
      <c r="B29" s="569"/>
      <c r="C29" s="179" t="str">
        <f t="shared" si="0"/>
        <v>Q2</v>
      </c>
      <c r="D29" s="80">
        <v>41730</v>
      </c>
      <c r="E29" s="6">
        <v>93.348933076999998</v>
      </c>
      <c r="G29" s="6">
        <v>93.275012700999994</v>
      </c>
      <c r="I29" s="6">
        <v>-7.3920376314000003E-2</v>
      </c>
      <c r="J29" s="165">
        <f t="shared" ref="J29:J55" si="1">+IF(I29&gt;0,+I29,0)*-1</f>
        <v>0</v>
      </c>
      <c r="K29" s="165">
        <f t="shared" ref="K29:K55" si="2">+IF(I29&lt;0,+I29,0)*-1</f>
        <v>7.3920376314000003E-2</v>
      </c>
    </row>
    <row r="30" spans="1:13" x14ac:dyDescent="0.2">
      <c r="A30" s="16" t="s">
        <v>555</v>
      </c>
      <c r="B30" s="569"/>
      <c r="C30" s="179" t="str">
        <f t="shared" si="0"/>
        <v>Q3</v>
      </c>
      <c r="D30" s="80">
        <v>41821</v>
      </c>
      <c r="E30" s="6">
        <v>94.650941500000002</v>
      </c>
      <c r="G30" s="6">
        <v>94.370443597999994</v>
      </c>
      <c r="I30" s="6">
        <v>-0.28049790184000001</v>
      </c>
      <c r="J30" s="165">
        <f t="shared" si="1"/>
        <v>0</v>
      </c>
      <c r="K30" s="165">
        <f t="shared" si="2"/>
        <v>0.28049790184000001</v>
      </c>
    </row>
    <row r="31" spans="1:13" x14ac:dyDescent="0.2">
      <c r="A31" s="16" t="s">
        <v>556</v>
      </c>
      <c r="B31" s="569"/>
      <c r="C31" s="179" t="str">
        <f t="shared" si="0"/>
        <v>Q4</v>
      </c>
      <c r="D31" s="80">
        <v>41913</v>
      </c>
      <c r="E31" s="6">
        <v>96.230709946000005</v>
      </c>
      <c r="G31" s="6">
        <v>94.895366659999993</v>
      </c>
      <c r="I31" s="6">
        <v>-1.3353432853</v>
      </c>
      <c r="J31" s="165">
        <f t="shared" si="1"/>
        <v>0</v>
      </c>
      <c r="K31" s="165">
        <f t="shared" si="2"/>
        <v>1.3353432853</v>
      </c>
    </row>
    <row r="32" spans="1:13" x14ac:dyDescent="0.2">
      <c r="A32" s="16" t="s">
        <v>557</v>
      </c>
      <c r="B32" s="569" t="str">
        <f>LEFT(A32,4)</f>
        <v>2015</v>
      </c>
      <c r="C32" s="179" t="str">
        <f t="shared" si="0"/>
        <v>Q1</v>
      </c>
      <c r="D32" s="80">
        <v>42005</v>
      </c>
      <c r="E32" s="6">
        <v>95.784240462</v>
      </c>
      <c r="G32" s="6">
        <v>94.527261953999997</v>
      </c>
      <c r="I32" s="6">
        <v>-1.2569785081</v>
      </c>
      <c r="J32" s="165">
        <f t="shared" si="1"/>
        <v>0</v>
      </c>
      <c r="K32" s="165">
        <f t="shared" si="2"/>
        <v>1.2569785081</v>
      </c>
    </row>
    <row r="33" spans="1:11" x14ac:dyDescent="0.2">
      <c r="A33" s="3" t="s">
        <v>558</v>
      </c>
      <c r="B33" s="569"/>
      <c r="C33" s="179" t="str">
        <f t="shared" si="0"/>
        <v>Q2</v>
      </c>
      <c r="D33" s="80">
        <v>42095</v>
      </c>
      <c r="E33" s="6">
        <v>96.854013815000002</v>
      </c>
      <c r="G33" s="6">
        <v>95.360734366000003</v>
      </c>
      <c r="I33" s="6">
        <v>-1.4932794491000001</v>
      </c>
      <c r="J33" s="165">
        <f t="shared" si="1"/>
        <v>0</v>
      </c>
      <c r="K33" s="165">
        <f t="shared" si="2"/>
        <v>1.4932794491000001</v>
      </c>
    </row>
    <row r="34" spans="1:11" x14ac:dyDescent="0.2">
      <c r="A34" s="3" t="s">
        <v>559</v>
      </c>
      <c r="B34" s="569"/>
      <c r="C34" s="179" t="str">
        <f t="shared" si="0"/>
        <v>Q3</v>
      </c>
      <c r="D34" s="80">
        <v>42186</v>
      </c>
      <c r="E34" s="6">
        <v>97.772736378999994</v>
      </c>
      <c r="G34" s="6">
        <v>97.044538324000001</v>
      </c>
      <c r="I34" s="6">
        <v>-0.72819805542000005</v>
      </c>
      <c r="J34" s="165">
        <f t="shared" si="1"/>
        <v>0</v>
      </c>
      <c r="K34" s="165">
        <f t="shared" si="2"/>
        <v>0.72819805542000005</v>
      </c>
    </row>
    <row r="35" spans="1:11" x14ac:dyDescent="0.2">
      <c r="A35" s="3" t="s">
        <v>560</v>
      </c>
      <c r="B35" s="569"/>
      <c r="C35" s="179" t="str">
        <f t="shared" si="0"/>
        <v>Q4</v>
      </c>
      <c r="D35" s="80">
        <v>42278</v>
      </c>
      <c r="E35" s="6">
        <v>97.936240593999997</v>
      </c>
      <c r="G35" s="6">
        <v>96.475884782999998</v>
      </c>
      <c r="I35" s="6">
        <v>-1.4603558104000001</v>
      </c>
      <c r="J35" s="165">
        <f t="shared" si="1"/>
        <v>0</v>
      </c>
      <c r="K35" s="165">
        <f t="shared" si="2"/>
        <v>1.4603558104000001</v>
      </c>
    </row>
    <row r="36" spans="1:11" x14ac:dyDescent="0.2">
      <c r="A36" s="3" t="s">
        <v>561</v>
      </c>
      <c r="B36" s="569" t="str">
        <f>LEFT(A36,4)</f>
        <v>2016</v>
      </c>
      <c r="C36" s="179" t="str">
        <f t="shared" si="0"/>
        <v>Q1</v>
      </c>
      <c r="D36" s="80">
        <v>42370</v>
      </c>
      <c r="E36" s="6">
        <v>97.328750075000002</v>
      </c>
      <c r="G36" s="6">
        <v>96.098757702</v>
      </c>
      <c r="I36" s="6">
        <v>-1.2299923726999999</v>
      </c>
      <c r="J36" s="165">
        <f t="shared" si="1"/>
        <v>0</v>
      </c>
      <c r="K36" s="165">
        <f t="shared" si="2"/>
        <v>1.2299923726999999</v>
      </c>
    </row>
    <row r="37" spans="1:11" x14ac:dyDescent="0.2">
      <c r="A37" s="3" t="s">
        <v>562</v>
      </c>
      <c r="B37" s="569"/>
      <c r="C37" s="179" t="str">
        <f t="shared" si="0"/>
        <v>Q2</v>
      </c>
      <c r="D37" s="80">
        <v>42461</v>
      </c>
      <c r="E37" s="6">
        <v>96.675765170999995</v>
      </c>
      <c r="G37" s="6">
        <v>96.548356939000001</v>
      </c>
      <c r="I37" s="6">
        <v>-0.1274082319</v>
      </c>
      <c r="J37" s="165">
        <f t="shared" si="1"/>
        <v>0</v>
      </c>
      <c r="K37" s="165">
        <f t="shared" si="2"/>
        <v>0.1274082319</v>
      </c>
    </row>
    <row r="38" spans="1:11" x14ac:dyDescent="0.2">
      <c r="A38" s="3" t="s">
        <v>563</v>
      </c>
      <c r="B38" s="569"/>
      <c r="C38" s="179" t="str">
        <f t="shared" si="0"/>
        <v>Q3</v>
      </c>
      <c r="D38" s="80">
        <v>42552</v>
      </c>
      <c r="E38" s="6">
        <v>97.274111594000004</v>
      </c>
      <c r="G38" s="6">
        <v>97.504883008999997</v>
      </c>
      <c r="I38" s="6">
        <v>0.23077141541000001</v>
      </c>
      <c r="J38" s="165">
        <f t="shared" si="1"/>
        <v>-0.23077141541000001</v>
      </c>
      <c r="K38" s="165">
        <f t="shared" si="2"/>
        <v>0</v>
      </c>
    </row>
    <row r="39" spans="1:11" x14ac:dyDescent="0.2">
      <c r="A39" s="3" t="s">
        <v>564</v>
      </c>
      <c r="B39" s="569"/>
      <c r="C39" s="179" t="str">
        <f t="shared" si="0"/>
        <v>Q4</v>
      </c>
      <c r="D39" s="80">
        <v>42644</v>
      </c>
      <c r="E39" s="6">
        <v>98.641013844</v>
      </c>
      <c r="G39" s="6">
        <v>97.571239695000003</v>
      </c>
      <c r="I39" s="6">
        <v>-1.0697741485000001</v>
      </c>
      <c r="J39" s="165">
        <f t="shared" si="1"/>
        <v>0</v>
      </c>
      <c r="K39" s="165">
        <f t="shared" si="2"/>
        <v>1.0697741485000001</v>
      </c>
    </row>
    <row r="40" spans="1:11" x14ac:dyDescent="0.2">
      <c r="A40" s="3" t="s">
        <v>565</v>
      </c>
      <c r="B40" s="569" t="str">
        <f>LEFT(A40,4)</f>
        <v>2017</v>
      </c>
      <c r="C40" s="179" t="str">
        <f t="shared" si="0"/>
        <v>Q1</v>
      </c>
      <c r="D40" s="80">
        <v>42736</v>
      </c>
      <c r="E40" s="6">
        <v>97.220344331000007</v>
      </c>
      <c r="G40" s="6">
        <v>96.863376884999994</v>
      </c>
      <c r="I40" s="6">
        <v>-0.35696744673000003</v>
      </c>
      <c r="J40" s="165">
        <f t="shared" si="1"/>
        <v>0</v>
      </c>
      <c r="K40" s="165">
        <f t="shared" si="2"/>
        <v>0.35696744673000003</v>
      </c>
    </row>
    <row r="41" spans="1:11" x14ac:dyDescent="0.2">
      <c r="A41" s="3" t="s">
        <v>566</v>
      </c>
      <c r="B41" s="569"/>
      <c r="C41" s="179" t="str">
        <f t="shared" si="0"/>
        <v>Q2</v>
      </c>
      <c r="D41" s="80">
        <v>42826</v>
      </c>
      <c r="E41" s="6">
        <v>97.538056365000003</v>
      </c>
      <c r="G41" s="6">
        <v>98.543534394000005</v>
      </c>
      <c r="I41" s="6">
        <v>1.0054780293000001</v>
      </c>
      <c r="J41" s="165">
        <f t="shared" si="1"/>
        <v>-1.0054780293000001</v>
      </c>
      <c r="K41" s="165">
        <f t="shared" si="2"/>
        <v>0</v>
      </c>
    </row>
    <row r="42" spans="1:11" x14ac:dyDescent="0.2">
      <c r="A42" s="3" t="s">
        <v>567</v>
      </c>
      <c r="B42" s="569"/>
      <c r="C42" s="179" t="str">
        <f t="shared" si="0"/>
        <v>Q3</v>
      </c>
      <c r="D42" s="80">
        <v>42917</v>
      </c>
      <c r="E42" s="6">
        <v>98.597955529999993</v>
      </c>
      <c r="G42" s="6">
        <v>99.030117406000002</v>
      </c>
      <c r="I42" s="6">
        <v>0.43216187555000002</v>
      </c>
      <c r="J42" s="165">
        <f t="shared" si="1"/>
        <v>-0.43216187555000002</v>
      </c>
      <c r="K42" s="165">
        <f t="shared" si="2"/>
        <v>0</v>
      </c>
    </row>
    <row r="43" spans="1:11" x14ac:dyDescent="0.2">
      <c r="A43" s="3" t="s">
        <v>568</v>
      </c>
      <c r="B43" s="569"/>
      <c r="C43" s="179" t="str">
        <f t="shared" si="0"/>
        <v>Q4</v>
      </c>
      <c r="D43" s="80">
        <v>43009</v>
      </c>
      <c r="E43" s="6">
        <v>99.139170802999999</v>
      </c>
      <c r="G43" s="6">
        <v>99.366730308000001</v>
      </c>
      <c r="I43" s="6">
        <v>0.22755950515000001</v>
      </c>
      <c r="J43" s="165">
        <f t="shared" si="1"/>
        <v>-0.22755950515000001</v>
      </c>
      <c r="K43" s="165">
        <f t="shared" si="2"/>
        <v>0</v>
      </c>
    </row>
    <row r="44" spans="1:11" x14ac:dyDescent="0.2">
      <c r="A44" s="3" t="s">
        <v>569</v>
      </c>
      <c r="B44" s="569" t="str">
        <f>LEFT(A44,4)</f>
        <v>2018</v>
      </c>
      <c r="C44" s="179" t="str">
        <f t="shared" si="0"/>
        <v>Q1</v>
      </c>
      <c r="D44" s="80">
        <v>43101</v>
      </c>
      <c r="E44" s="6">
        <v>99.272536404999997</v>
      </c>
      <c r="G44" s="6">
        <v>99.221111633999996</v>
      </c>
      <c r="I44" s="6">
        <v>-5.1424771207000002E-2</v>
      </c>
      <c r="J44" s="165">
        <f t="shared" si="1"/>
        <v>0</v>
      </c>
      <c r="K44" s="165">
        <f t="shared" si="2"/>
        <v>5.1424771207000002E-2</v>
      </c>
    </row>
    <row r="45" spans="1:11" x14ac:dyDescent="0.2">
      <c r="A45" s="3" t="s">
        <v>570</v>
      </c>
      <c r="B45" s="569"/>
      <c r="C45" s="179" t="str">
        <f t="shared" si="0"/>
        <v>Q2</v>
      </c>
      <c r="D45" s="80">
        <v>43191</v>
      </c>
      <c r="E45" s="6">
        <v>99.788424247999998</v>
      </c>
      <c r="G45" s="6">
        <v>99.647826538999993</v>
      </c>
      <c r="I45" s="6">
        <v>-0.14059770898999999</v>
      </c>
      <c r="J45" s="165">
        <f t="shared" si="1"/>
        <v>0</v>
      </c>
      <c r="K45" s="165">
        <f t="shared" si="2"/>
        <v>0.14059770898999999</v>
      </c>
    </row>
    <row r="46" spans="1:11" x14ac:dyDescent="0.2">
      <c r="A46" s="3" t="s">
        <v>571</v>
      </c>
      <c r="B46" s="569"/>
      <c r="C46" s="179" t="str">
        <f t="shared" si="0"/>
        <v>Q3</v>
      </c>
      <c r="D46" s="80">
        <v>43282</v>
      </c>
      <c r="E46" s="6">
        <v>101.42078605</v>
      </c>
      <c r="G46" s="6">
        <v>100.58250499</v>
      </c>
      <c r="I46" s="6">
        <v>-0.83828105736000003</v>
      </c>
      <c r="J46" s="165">
        <f t="shared" si="1"/>
        <v>0</v>
      </c>
      <c r="K46" s="165">
        <f t="shared" si="2"/>
        <v>0.83828105736000003</v>
      </c>
    </row>
    <row r="47" spans="1:11" x14ac:dyDescent="0.2">
      <c r="A47" s="3" t="s">
        <v>572</v>
      </c>
      <c r="B47" s="569"/>
      <c r="C47" s="179" t="str">
        <f t="shared" si="0"/>
        <v>Q4</v>
      </c>
      <c r="D47" s="80">
        <v>43374</v>
      </c>
      <c r="E47" s="6">
        <v>102.17403498</v>
      </c>
      <c r="G47" s="6">
        <v>100.46227774</v>
      </c>
      <c r="I47" s="6">
        <v>-1.7117572406999999</v>
      </c>
      <c r="J47" s="165">
        <f t="shared" si="1"/>
        <v>0</v>
      </c>
      <c r="K47" s="165">
        <f t="shared" si="2"/>
        <v>1.7117572406999999</v>
      </c>
    </row>
    <row r="48" spans="1:11" x14ac:dyDescent="0.2">
      <c r="A48" s="3" t="s">
        <v>573</v>
      </c>
      <c r="B48" s="569" t="str">
        <f>LEFT(A48,4)</f>
        <v>2019</v>
      </c>
      <c r="C48" s="179" t="str">
        <f t="shared" si="0"/>
        <v>Q1</v>
      </c>
      <c r="D48" s="80">
        <v>43466</v>
      </c>
      <c r="E48" s="6">
        <v>100.04542308000001</v>
      </c>
      <c r="G48" s="6">
        <v>100.4468796</v>
      </c>
      <c r="I48" s="6">
        <v>0.40145651967000001</v>
      </c>
      <c r="J48" s="165">
        <f t="shared" si="1"/>
        <v>-0.40145651967000001</v>
      </c>
      <c r="K48" s="165">
        <f t="shared" si="2"/>
        <v>0</v>
      </c>
    </row>
    <row r="49" spans="1:11" x14ac:dyDescent="0.2">
      <c r="A49" s="3" t="s">
        <v>574</v>
      </c>
      <c r="B49" s="569"/>
      <c r="C49" s="179" t="str">
        <f t="shared" si="0"/>
        <v>Q2</v>
      </c>
      <c r="D49" s="80">
        <v>43556</v>
      </c>
      <c r="E49" s="6">
        <v>100.24152778</v>
      </c>
      <c r="G49" s="6">
        <v>100.75945804</v>
      </c>
      <c r="I49" s="6">
        <v>0.51793025965999995</v>
      </c>
      <c r="J49" s="165">
        <f t="shared" si="1"/>
        <v>-0.51793025965999995</v>
      </c>
      <c r="K49" s="165">
        <f t="shared" si="2"/>
        <v>0</v>
      </c>
    </row>
    <row r="50" spans="1:11" x14ac:dyDescent="0.2">
      <c r="A50" s="3" t="s">
        <v>575</v>
      </c>
      <c r="B50" s="569"/>
      <c r="C50" s="179" t="str">
        <f t="shared" si="0"/>
        <v>Q3</v>
      </c>
      <c r="D50" s="80">
        <v>43647</v>
      </c>
      <c r="E50" s="6">
        <v>101.83892563000001</v>
      </c>
      <c r="G50" s="6">
        <v>102.05077815</v>
      </c>
      <c r="I50" s="6">
        <v>0.21185252056000001</v>
      </c>
      <c r="J50" s="165">
        <f t="shared" si="1"/>
        <v>-0.21185252056000001</v>
      </c>
      <c r="K50" s="165">
        <f t="shared" si="2"/>
        <v>0</v>
      </c>
    </row>
    <row r="51" spans="1:11" x14ac:dyDescent="0.2">
      <c r="A51" s="3" t="s">
        <v>576</v>
      </c>
      <c r="B51" s="569"/>
      <c r="C51" s="179" t="str">
        <f t="shared" si="0"/>
        <v>Q4</v>
      </c>
      <c r="D51" s="80">
        <v>43739</v>
      </c>
      <c r="E51" s="6">
        <v>102.29572906999999</v>
      </c>
      <c r="G51" s="6">
        <v>102.16884944</v>
      </c>
      <c r="I51" s="6">
        <v>-0.12687963643</v>
      </c>
      <c r="J51" s="165">
        <f t="shared" si="1"/>
        <v>0</v>
      </c>
      <c r="K51" s="165">
        <f t="shared" si="2"/>
        <v>0.12687963643</v>
      </c>
    </row>
    <row r="52" spans="1:11" x14ac:dyDescent="0.2">
      <c r="A52" s="3" t="s">
        <v>577</v>
      </c>
      <c r="B52" s="569" t="str">
        <f>LEFT(A52,4)</f>
        <v>2020</v>
      </c>
      <c r="C52" s="179" t="str">
        <f t="shared" si="0"/>
        <v>Q1</v>
      </c>
      <c r="D52" s="80">
        <v>43831</v>
      </c>
      <c r="E52" s="6">
        <v>101.81417535</v>
      </c>
      <c r="G52" s="6">
        <v>101.85194626000001</v>
      </c>
      <c r="I52" s="6">
        <v>3.7770902297000003E-2</v>
      </c>
      <c r="J52" s="165">
        <f t="shared" si="1"/>
        <v>-3.7770902297000003E-2</v>
      </c>
      <c r="K52" s="165">
        <f t="shared" si="2"/>
        <v>0</v>
      </c>
    </row>
    <row r="53" spans="1:11" x14ac:dyDescent="0.2">
      <c r="A53" s="3" t="s">
        <v>578</v>
      </c>
      <c r="B53" s="569"/>
      <c r="C53" s="179" t="str">
        <f t="shared" si="0"/>
        <v>Q2</v>
      </c>
      <c r="D53" s="80">
        <v>43922</v>
      </c>
      <c r="E53" s="6">
        <v>103.16473528</v>
      </c>
      <c r="G53" s="6">
        <v>102.41150862000001</v>
      </c>
      <c r="I53" s="6">
        <v>-0.75322665601000005</v>
      </c>
      <c r="J53" s="165">
        <f t="shared" si="1"/>
        <v>0</v>
      </c>
      <c r="K53" s="165">
        <f t="shared" si="2"/>
        <v>0.75322665601000005</v>
      </c>
    </row>
    <row r="54" spans="1:11" x14ac:dyDescent="0.2">
      <c r="A54" s="3" t="s">
        <v>579</v>
      </c>
      <c r="B54" s="569"/>
      <c r="C54" s="179" t="str">
        <f t="shared" si="0"/>
        <v>Q3</v>
      </c>
      <c r="D54" s="80">
        <v>44013</v>
      </c>
      <c r="E54" s="6">
        <v>103.62228662</v>
      </c>
      <c r="G54" s="6">
        <v>103.60927008</v>
      </c>
      <c r="I54" s="6">
        <v>-1.3016539313E-2</v>
      </c>
      <c r="J54" s="165">
        <f t="shared" si="1"/>
        <v>0</v>
      </c>
      <c r="K54" s="165">
        <f t="shared" si="2"/>
        <v>1.3016539313E-2</v>
      </c>
    </row>
    <row r="55" spans="1:11" x14ac:dyDescent="0.2">
      <c r="A55" s="5" t="s">
        <v>580</v>
      </c>
      <c r="B55" s="569"/>
      <c r="C55" s="179" t="str">
        <f t="shared" si="0"/>
        <v>Q4</v>
      </c>
      <c r="D55" s="81">
        <v>44105</v>
      </c>
      <c r="E55" s="6">
        <v>103.50667555</v>
      </c>
      <c r="G55" s="6">
        <v>103.65518054</v>
      </c>
      <c r="I55" s="6">
        <v>0.14850498927</v>
      </c>
      <c r="J55" s="165">
        <f t="shared" si="1"/>
        <v>-0.14850498927</v>
      </c>
      <c r="K55" s="165">
        <f t="shared" si="2"/>
        <v>0</v>
      </c>
    </row>
    <row r="56" spans="1:11" x14ac:dyDescent="0.2">
      <c r="C56" s="367" t="s">
        <v>551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6">
        <v>21.5</v>
      </c>
      <c r="C59" s="17">
        <v>86</v>
      </c>
      <c r="D59"/>
      <c r="F59"/>
      <c r="H59"/>
    </row>
    <row r="60" spans="1:11" x14ac:dyDescent="0.2">
      <c r="B60">
        <v>21.5</v>
      </c>
      <c r="C60" s="17">
        <v>106</v>
      </c>
      <c r="D60"/>
      <c r="F60"/>
      <c r="H60"/>
    </row>
    <row r="61" spans="1:11" x14ac:dyDescent="0.2">
      <c r="C61" s="123" t="s">
        <v>0</v>
      </c>
    </row>
    <row r="62" spans="1:11" x14ac:dyDescent="0.2">
      <c r="B62">
        <v>21.5</v>
      </c>
      <c r="C62" s="124">
        <v>-2</v>
      </c>
    </row>
    <row r="63" spans="1:11" x14ac:dyDescent="0.2">
      <c r="B63">
        <v>21.5</v>
      </c>
      <c r="C63" s="124">
        <v>2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85546875" customWidth="1"/>
    <col min="18" max="18" width="15.28515625" customWidth="1"/>
  </cols>
  <sheetData>
    <row r="1" spans="1:19" x14ac:dyDescent="0.2">
      <c r="M1" s="117"/>
    </row>
    <row r="2" spans="1:19" ht="15.75" x14ac:dyDescent="0.25">
      <c r="A2" s="44" t="s">
        <v>549</v>
      </c>
      <c r="M2" s="117"/>
    </row>
    <row r="3" spans="1:19" x14ac:dyDescent="0.2">
      <c r="A3" s="22" t="s">
        <v>16</v>
      </c>
      <c r="S3" s="30"/>
    </row>
    <row r="4" spans="1:19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9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312" t="s">
        <v>184</v>
      </c>
      <c r="R6" s="315" t="s">
        <v>431</v>
      </c>
    </row>
    <row r="7" spans="1:19" ht="15" x14ac:dyDescent="0.25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185</v>
      </c>
      <c r="R7" s="314" t="s">
        <v>432</v>
      </c>
    </row>
    <row r="8" spans="1:19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186</v>
      </c>
      <c r="R8" s="214" t="s">
        <v>433</v>
      </c>
    </row>
    <row r="9" spans="1:19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187</v>
      </c>
      <c r="R9" s="309" t="s">
        <v>434</v>
      </c>
    </row>
    <row r="10" spans="1:19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20" t="s">
        <v>194</v>
      </c>
      <c r="R10" s="214" t="s">
        <v>435</v>
      </c>
    </row>
    <row r="11" spans="1:19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421</v>
      </c>
      <c r="R11" s="309" t="s">
        <v>436</v>
      </c>
    </row>
    <row r="12" spans="1:19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555" t="s">
        <v>546</v>
      </c>
      <c r="R12" s="455" t="s">
        <v>547</v>
      </c>
    </row>
    <row r="13" spans="1:19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Q13" s="316" t="s">
        <v>437</v>
      </c>
      <c r="R13" s="214" t="s">
        <v>438</v>
      </c>
    </row>
    <row r="14" spans="1:19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Q14" s="316" t="s">
        <v>441</v>
      </c>
      <c r="R14" s="309" t="s">
        <v>439</v>
      </c>
    </row>
    <row r="15" spans="1:19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Q15" s="316" t="s">
        <v>115</v>
      </c>
      <c r="R15" s="309" t="s">
        <v>440</v>
      </c>
    </row>
    <row r="16" spans="1:19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Q16" s="317" t="s">
        <v>114</v>
      </c>
      <c r="R16" s="313" t="s">
        <v>531</v>
      </c>
    </row>
    <row r="17" spans="1:18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8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8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8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8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8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R22" s="30"/>
    </row>
    <row r="23" spans="1:18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8" x14ac:dyDescent="0.2">
      <c r="A25" s="571" t="s">
        <v>544</v>
      </c>
      <c r="B25" s="571"/>
      <c r="C25" s="571"/>
      <c r="D25" s="571"/>
      <c r="E25" s="571"/>
      <c r="F25" s="571"/>
      <c r="G25" s="571"/>
      <c r="H25" s="571"/>
      <c r="I25" s="23"/>
      <c r="K25" s="571" t="s">
        <v>545</v>
      </c>
      <c r="L25" s="571"/>
      <c r="M25" s="571"/>
      <c r="N25" s="571"/>
      <c r="O25" s="571"/>
      <c r="P25" s="571"/>
      <c r="Q25" s="571"/>
      <c r="R25" s="571"/>
    </row>
    <row r="26" spans="1:18" x14ac:dyDescent="0.2">
      <c r="A26" s="310"/>
      <c r="B26" s="310"/>
      <c r="C26" s="310"/>
      <c r="D26" s="310"/>
      <c r="E26" s="310"/>
      <c r="G26" s="3"/>
    </row>
    <row r="27" spans="1:18" x14ac:dyDescent="0.2">
      <c r="A27" s="9"/>
      <c r="B27" s="5" t="s">
        <v>184</v>
      </c>
      <c r="C27" s="5" t="s">
        <v>185</v>
      </c>
      <c r="D27" s="5" t="s">
        <v>186</v>
      </c>
      <c r="E27" s="5" t="s">
        <v>187</v>
      </c>
      <c r="F27" s="5" t="s">
        <v>194</v>
      </c>
      <c r="G27" s="293" t="s">
        <v>421</v>
      </c>
      <c r="H27" s="556" t="s">
        <v>546</v>
      </c>
      <c r="I27" s="5" t="s">
        <v>5</v>
      </c>
      <c r="K27" s="318" t="s">
        <v>441</v>
      </c>
      <c r="L27" s="9" t="s">
        <v>115</v>
      </c>
      <c r="M27" s="9" t="s">
        <v>114</v>
      </c>
      <c r="N27" s="9" t="s">
        <v>430</v>
      </c>
    </row>
    <row r="28" spans="1:18" x14ac:dyDescent="0.2">
      <c r="A28" s="1">
        <v>42736</v>
      </c>
      <c r="B28" s="114">
        <v>0</v>
      </c>
      <c r="C28" s="114">
        <v>0.622</v>
      </c>
      <c r="D28" s="114">
        <v>0.55275446702999997</v>
      </c>
      <c r="E28" s="114">
        <v>0.13</v>
      </c>
      <c r="F28" s="114">
        <v>0.25</v>
      </c>
      <c r="G28" s="114">
        <v>0.25</v>
      </c>
      <c r="H28" s="114">
        <v>0</v>
      </c>
      <c r="I28" s="114">
        <v>1.80475446703</v>
      </c>
      <c r="K28" s="114">
        <v>0.30887096774</v>
      </c>
      <c r="L28" s="114">
        <v>0</v>
      </c>
      <c r="M28" s="114">
        <v>0</v>
      </c>
      <c r="N28" s="20">
        <f>+K28-L28-M28</f>
        <v>0.30887096774</v>
      </c>
    </row>
    <row r="29" spans="1:18" x14ac:dyDescent="0.2">
      <c r="A29" s="1">
        <v>42767</v>
      </c>
      <c r="B29" s="114">
        <v>0</v>
      </c>
      <c r="C29" s="114">
        <v>0.61</v>
      </c>
      <c r="D29" s="114">
        <v>0.51132692235999999</v>
      </c>
      <c r="E29" s="114">
        <v>0.16</v>
      </c>
      <c r="F29" s="114">
        <v>0.25</v>
      </c>
      <c r="G29" s="114">
        <v>0.25</v>
      </c>
      <c r="H29" s="114">
        <v>0</v>
      </c>
      <c r="I29" s="114">
        <v>1.7813269223599999</v>
      </c>
      <c r="K29" s="114">
        <v>0.20714285714</v>
      </c>
      <c r="L29" s="114">
        <v>0</v>
      </c>
      <c r="M29" s="114">
        <v>0</v>
      </c>
      <c r="N29" s="20">
        <f t="shared" ref="N29:N63" si="0">+K29-L29-M29</f>
        <v>0.20714285714</v>
      </c>
    </row>
    <row r="30" spans="1:18" x14ac:dyDescent="0.2">
      <c r="A30" s="1">
        <v>42795</v>
      </c>
      <c r="B30" s="114">
        <v>0</v>
      </c>
      <c r="C30" s="114">
        <v>0.71</v>
      </c>
      <c r="D30" s="114">
        <v>0.40491365314</v>
      </c>
      <c r="E30" s="114">
        <v>0.223</v>
      </c>
      <c r="F30" s="114">
        <v>0.25</v>
      </c>
      <c r="G30" s="114">
        <v>0.25</v>
      </c>
      <c r="H30" s="114">
        <v>0</v>
      </c>
      <c r="I30" s="114">
        <v>1.83791365314</v>
      </c>
      <c r="K30" s="114">
        <v>0.377</v>
      </c>
      <c r="L30" s="114">
        <v>0.192</v>
      </c>
      <c r="M30" s="114">
        <v>0</v>
      </c>
      <c r="N30" s="20">
        <f t="shared" si="0"/>
        <v>0.185</v>
      </c>
    </row>
    <row r="31" spans="1:18" x14ac:dyDescent="0.2">
      <c r="A31" s="1">
        <v>42826</v>
      </c>
      <c r="B31" s="114">
        <v>0</v>
      </c>
      <c r="C31" s="114">
        <v>0.76500000000000001</v>
      </c>
      <c r="D31" s="114">
        <v>0.36951451661000001</v>
      </c>
      <c r="E31" s="114">
        <v>0.26</v>
      </c>
      <c r="F31" s="114">
        <v>0.25</v>
      </c>
      <c r="G31" s="114">
        <v>0.25</v>
      </c>
      <c r="H31" s="114">
        <v>0</v>
      </c>
      <c r="I31" s="114">
        <v>1.8945145166099999</v>
      </c>
      <c r="K31" s="114">
        <v>0.62133333332999996</v>
      </c>
      <c r="L31" s="114">
        <v>0.42499999999999999</v>
      </c>
      <c r="M31" s="114">
        <v>0</v>
      </c>
      <c r="N31" s="20">
        <f t="shared" si="0"/>
        <v>0.19633333332999997</v>
      </c>
    </row>
    <row r="32" spans="1:18" x14ac:dyDescent="0.2">
      <c r="A32" s="1">
        <v>42856</v>
      </c>
      <c r="B32" s="114">
        <v>0</v>
      </c>
      <c r="C32" s="114">
        <v>0.52</v>
      </c>
      <c r="D32" s="114">
        <v>0.36012937144000001</v>
      </c>
      <c r="E32" s="114">
        <v>0.16</v>
      </c>
      <c r="F32" s="114">
        <v>0.25</v>
      </c>
      <c r="G32" s="114">
        <v>0.25</v>
      </c>
      <c r="H32" s="114">
        <v>0</v>
      </c>
      <c r="I32" s="114">
        <v>1.54012937144</v>
      </c>
      <c r="K32" s="114">
        <v>0.55000000000000004</v>
      </c>
      <c r="L32" s="114">
        <v>0.36499999999999999</v>
      </c>
      <c r="M32" s="114">
        <v>0</v>
      </c>
      <c r="N32" s="20">
        <f t="shared" si="0"/>
        <v>0.18500000000000005</v>
      </c>
    </row>
    <row r="33" spans="1:14" x14ac:dyDescent="0.2">
      <c r="A33" s="1">
        <v>42887</v>
      </c>
      <c r="B33" s="114">
        <v>0</v>
      </c>
      <c r="C33" s="114">
        <v>0.45</v>
      </c>
      <c r="D33" s="114">
        <v>0.28975807773000001</v>
      </c>
      <c r="E33" s="114">
        <v>0.13</v>
      </c>
      <c r="F33" s="114">
        <v>0.25</v>
      </c>
      <c r="G33" s="114">
        <v>0.25</v>
      </c>
      <c r="H33" s="114">
        <v>0</v>
      </c>
      <c r="I33" s="114">
        <v>1.36975807773</v>
      </c>
      <c r="K33" s="114">
        <v>0.47333333332999999</v>
      </c>
      <c r="L33" s="114">
        <v>0.29499999999999998</v>
      </c>
      <c r="M33" s="114">
        <v>0</v>
      </c>
      <c r="N33" s="20">
        <f t="shared" si="0"/>
        <v>0.17833333333000001</v>
      </c>
    </row>
    <row r="34" spans="1:14" x14ac:dyDescent="0.2">
      <c r="A34" s="1">
        <v>42917</v>
      </c>
      <c r="B34" s="114">
        <v>0</v>
      </c>
      <c r="C34" s="114">
        <v>0.29499999999999998</v>
      </c>
      <c r="D34" s="114">
        <v>0.25340049695</v>
      </c>
      <c r="E34" s="114">
        <v>0.1</v>
      </c>
      <c r="F34" s="114">
        <v>0.25</v>
      </c>
      <c r="G34" s="114">
        <v>0.25</v>
      </c>
      <c r="H34" s="114">
        <v>0</v>
      </c>
      <c r="I34" s="114">
        <v>1.1484004969499999</v>
      </c>
      <c r="K34" s="114">
        <v>0.41241935483999997</v>
      </c>
      <c r="L34" s="114">
        <v>0.22</v>
      </c>
      <c r="M34" s="114">
        <v>0</v>
      </c>
      <c r="N34" s="20">
        <f t="shared" si="0"/>
        <v>0.19241935483999997</v>
      </c>
    </row>
    <row r="35" spans="1:14" x14ac:dyDescent="0.2">
      <c r="A35" s="1">
        <v>42948</v>
      </c>
      <c r="B35" s="114">
        <v>0</v>
      </c>
      <c r="C35" s="114">
        <v>0.41</v>
      </c>
      <c r="D35" s="114">
        <v>0.22705649198</v>
      </c>
      <c r="E35" s="114">
        <v>0.1</v>
      </c>
      <c r="F35" s="114">
        <v>0.25</v>
      </c>
      <c r="G35" s="114">
        <v>0.25</v>
      </c>
      <c r="H35" s="114">
        <v>0</v>
      </c>
      <c r="I35" s="114">
        <v>1.2370564919799998</v>
      </c>
      <c r="K35" s="114">
        <v>0.58399999999999996</v>
      </c>
      <c r="L35" s="114">
        <v>0.13</v>
      </c>
      <c r="M35" s="114">
        <v>0.27700000000000002</v>
      </c>
      <c r="N35" s="20">
        <f t="shared" si="0"/>
        <v>0.17699999999999994</v>
      </c>
    </row>
    <row r="36" spans="1:14" x14ac:dyDescent="0.2">
      <c r="A36" s="1">
        <v>42979</v>
      </c>
      <c r="B36" s="114">
        <v>0</v>
      </c>
      <c r="C36" s="114">
        <v>0.375</v>
      </c>
      <c r="D36" s="114">
        <v>0.2</v>
      </c>
      <c r="E36" s="114">
        <v>0.05</v>
      </c>
      <c r="F36" s="114">
        <v>0.25</v>
      </c>
      <c r="G36" s="114">
        <v>0.25</v>
      </c>
      <c r="H36" s="114">
        <v>0</v>
      </c>
      <c r="I36" s="114">
        <v>1.125</v>
      </c>
      <c r="K36" s="114">
        <v>0.503</v>
      </c>
      <c r="L36" s="114">
        <v>0.17499999999999999</v>
      </c>
      <c r="M36" s="114">
        <v>1.6E-2</v>
      </c>
      <c r="N36" s="20">
        <f t="shared" si="0"/>
        <v>0.312</v>
      </c>
    </row>
    <row r="37" spans="1:14" x14ac:dyDescent="0.2">
      <c r="A37" s="1">
        <v>43009</v>
      </c>
      <c r="B37" s="114">
        <v>0</v>
      </c>
      <c r="C37" s="114">
        <v>0.34</v>
      </c>
      <c r="D37" s="114">
        <v>0.20499999999999999</v>
      </c>
      <c r="E37" s="114">
        <v>0.18</v>
      </c>
      <c r="F37" s="114">
        <v>0.25</v>
      </c>
      <c r="G37" s="114">
        <v>0.25</v>
      </c>
      <c r="H37" s="114">
        <v>0</v>
      </c>
      <c r="I37" s="114">
        <v>1.2250000000000001</v>
      </c>
      <c r="K37" s="114">
        <v>0.48632258065</v>
      </c>
      <c r="L37" s="114">
        <v>0</v>
      </c>
      <c r="M37" s="114">
        <v>0.27100000000000002</v>
      </c>
      <c r="N37" s="20">
        <f t="shared" si="0"/>
        <v>0.21532258064999998</v>
      </c>
    </row>
    <row r="38" spans="1:14" x14ac:dyDescent="0.2">
      <c r="A38" s="1">
        <v>43040</v>
      </c>
      <c r="B38" s="114">
        <v>0</v>
      </c>
      <c r="C38" s="114">
        <v>0.32</v>
      </c>
      <c r="D38" s="114">
        <v>0.16500000000000001</v>
      </c>
      <c r="E38" s="114">
        <v>0.22</v>
      </c>
      <c r="F38" s="114">
        <v>0.25</v>
      </c>
      <c r="G38" s="114">
        <v>0.25</v>
      </c>
      <c r="H38" s="114">
        <v>0</v>
      </c>
      <c r="I38" s="114">
        <v>1.2050000000000001</v>
      </c>
      <c r="K38" s="114">
        <v>0.22500000000000001</v>
      </c>
      <c r="L38" s="114">
        <v>0</v>
      </c>
      <c r="M38" s="114">
        <v>0</v>
      </c>
      <c r="N38" s="20">
        <f t="shared" si="0"/>
        <v>0.22500000000000001</v>
      </c>
    </row>
    <row r="39" spans="1:14" x14ac:dyDescent="0.2">
      <c r="A39" s="1">
        <v>43070</v>
      </c>
      <c r="B39" s="114">
        <v>0</v>
      </c>
      <c r="C39" s="114">
        <v>0.38</v>
      </c>
      <c r="D39" s="114">
        <v>0.14000000000000001</v>
      </c>
      <c r="E39" s="114">
        <v>0.17</v>
      </c>
      <c r="F39" s="114">
        <v>0.25</v>
      </c>
      <c r="G39" s="114">
        <v>0.25</v>
      </c>
      <c r="H39" s="114">
        <v>0</v>
      </c>
      <c r="I39" s="114">
        <v>1.19</v>
      </c>
      <c r="K39" s="114">
        <v>0.51798387096999998</v>
      </c>
      <c r="L39" s="114">
        <v>0</v>
      </c>
      <c r="M39" s="114">
        <v>0.03</v>
      </c>
      <c r="N39" s="20">
        <f t="shared" si="0"/>
        <v>0.48798387096999996</v>
      </c>
    </row>
    <row r="40" spans="1:14" x14ac:dyDescent="0.2">
      <c r="A40" s="1">
        <v>43101</v>
      </c>
      <c r="B40" s="114">
        <v>0</v>
      </c>
      <c r="C40" s="114">
        <v>0.28499999999999998</v>
      </c>
      <c r="D40" s="114">
        <v>0.14000000000000001</v>
      </c>
      <c r="E40" s="114">
        <v>0.23</v>
      </c>
      <c r="F40" s="114">
        <v>0.25</v>
      </c>
      <c r="G40" s="114">
        <v>0.25</v>
      </c>
      <c r="H40" s="114">
        <v>0</v>
      </c>
      <c r="I40" s="114">
        <v>1.155</v>
      </c>
      <c r="K40" s="114">
        <v>0.31577419355000003</v>
      </c>
      <c r="L40" s="114">
        <v>0.1</v>
      </c>
      <c r="M40" s="114">
        <v>4.9000000000000002E-2</v>
      </c>
      <c r="N40" s="20">
        <f t="shared" si="0"/>
        <v>0.16677419355000001</v>
      </c>
    </row>
    <row r="41" spans="1:14" x14ac:dyDescent="0.2">
      <c r="A41" s="1">
        <v>43132</v>
      </c>
      <c r="B41" s="114">
        <v>0</v>
      </c>
      <c r="C41" s="114">
        <v>0.31</v>
      </c>
      <c r="D41" s="114">
        <v>0.14000000000000001</v>
      </c>
      <c r="E41" s="114">
        <v>0.28000000000000003</v>
      </c>
      <c r="F41" s="114">
        <v>0.25</v>
      </c>
      <c r="G41" s="114">
        <v>0.25</v>
      </c>
      <c r="H41" s="114">
        <v>0</v>
      </c>
      <c r="I41" s="114">
        <v>1.23</v>
      </c>
      <c r="K41" s="114">
        <v>0.42012500000000003</v>
      </c>
      <c r="L41" s="114">
        <v>0.17</v>
      </c>
      <c r="M41" s="114">
        <v>4.9000000000000002E-2</v>
      </c>
      <c r="N41" s="20">
        <f t="shared" si="0"/>
        <v>0.20112500000000005</v>
      </c>
    </row>
    <row r="42" spans="1:14" x14ac:dyDescent="0.2">
      <c r="A42" s="1">
        <v>43160</v>
      </c>
      <c r="B42" s="114">
        <v>0</v>
      </c>
      <c r="C42" s="114">
        <v>0.315</v>
      </c>
      <c r="D42" s="114">
        <v>0.17</v>
      </c>
      <c r="E42" s="114">
        <v>0.25</v>
      </c>
      <c r="F42" s="114">
        <v>0.25</v>
      </c>
      <c r="G42" s="114">
        <v>0.25</v>
      </c>
      <c r="H42" s="114">
        <v>0</v>
      </c>
      <c r="I42" s="114">
        <v>1.2349999999999999</v>
      </c>
      <c r="K42" s="114">
        <v>0.45350000000000001</v>
      </c>
      <c r="L42" s="114">
        <v>0.249</v>
      </c>
      <c r="M42" s="114">
        <v>4.9000000000000002E-2</v>
      </c>
      <c r="N42" s="20">
        <f t="shared" si="0"/>
        <v>0.15550000000000003</v>
      </c>
    </row>
    <row r="43" spans="1:14" x14ac:dyDescent="0.2">
      <c r="A43" s="1">
        <v>43191</v>
      </c>
      <c r="B43" s="114">
        <v>0</v>
      </c>
      <c r="C43" s="114">
        <v>0.29499999999999998</v>
      </c>
      <c r="D43" s="114">
        <v>0.17</v>
      </c>
      <c r="E43" s="114">
        <v>0.27</v>
      </c>
      <c r="F43" s="114">
        <v>0.25</v>
      </c>
      <c r="G43" s="114">
        <v>0.25</v>
      </c>
      <c r="H43" s="114">
        <v>0</v>
      </c>
      <c r="I43" s="114">
        <v>1.2349999999999999</v>
      </c>
      <c r="K43" s="114">
        <v>0.27150000000000002</v>
      </c>
      <c r="L43" s="114">
        <v>0</v>
      </c>
      <c r="M43" s="114">
        <v>0.13600000000000001</v>
      </c>
      <c r="N43" s="20">
        <f t="shared" si="0"/>
        <v>0.13550000000000001</v>
      </c>
    </row>
    <row r="44" spans="1:14" x14ac:dyDescent="0.2">
      <c r="A44" s="1">
        <v>43221</v>
      </c>
      <c r="B44" s="114">
        <v>0</v>
      </c>
      <c r="C44" s="114">
        <v>0.31</v>
      </c>
      <c r="D44" s="114">
        <v>0.35</v>
      </c>
      <c r="E44" s="114">
        <v>0.23</v>
      </c>
      <c r="F44" s="114">
        <v>0.25</v>
      </c>
      <c r="G44" s="114">
        <v>0.25</v>
      </c>
      <c r="H44" s="114">
        <v>0</v>
      </c>
      <c r="I44" s="114">
        <v>1.39</v>
      </c>
      <c r="K44" s="114">
        <v>0.24049999999999999</v>
      </c>
      <c r="L44" s="114">
        <v>0</v>
      </c>
      <c r="M44" s="114">
        <v>0.115</v>
      </c>
      <c r="N44" s="20">
        <f t="shared" si="0"/>
        <v>0.1255</v>
      </c>
    </row>
    <row r="45" spans="1:14" x14ac:dyDescent="0.2">
      <c r="A45" s="1">
        <v>43252</v>
      </c>
      <c r="B45" s="114">
        <v>0.02</v>
      </c>
      <c r="C45" s="114">
        <v>0.55000000000000004</v>
      </c>
      <c r="D45" s="114">
        <v>0.42</v>
      </c>
      <c r="E45" s="114">
        <v>0.18</v>
      </c>
      <c r="F45" s="114">
        <v>0.25</v>
      </c>
      <c r="G45" s="114">
        <v>0.25</v>
      </c>
      <c r="H45" s="114">
        <v>0</v>
      </c>
      <c r="I45" s="114">
        <v>1.67</v>
      </c>
      <c r="K45" s="114">
        <v>0.30649999999999999</v>
      </c>
      <c r="L45" s="114">
        <v>0.11700000000000001</v>
      </c>
      <c r="M45" s="114">
        <v>6.4000000000000001E-2</v>
      </c>
      <c r="N45" s="20">
        <f t="shared" si="0"/>
        <v>0.1255</v>
      </c>
    </row>
    <row r="46" spans="1:14" x14ac:dyDescent="0.2">
      <c r="A46" s="1">
        <v>43282</v>
      </c>
      <c r="B46" s="114">
        <v>7.8E-2</v>
      </c>
      <c r="C46" s="114">
        <v>0.64500000000000002</v>
      </c>
      <c r="D46" s="114">
        <v>0.37</v>
      </c>
      <c r="E46" s="114">
        <v>0.17</v>
      </c>
      <c r="F46" s="114">
        <v>0.25</v>
      </c>
      <c r="G46" s="114">
        <v>0.25</v>
      </c>
      <c r="H46" s="114">
        <v>0</v>
      </c>
      <c r="I46" s="114">
        <v>1.7629999999999999</v>
      </c>
      <c r="K46" s="114">
        <v>0.13548387097</v>
      </c>
      <c r="L46" s="114">
        <v>0</v>
      </c>
      <c r="M46" s="114">
        <v>0</v>
      </c>
      <c r="N46" s="20">
        <f t="shared" si="0"/>
        <v>0.13548387097</v>
      </c>
    </row>
    <row r="47" spans="1:14" x14ac:dyDescent="0.2">
      <c r="A47" s="1">
        <v>43313</v>
      </c>
      <c r="B47" s="114">
        <v>0.28000000000000003</v>
      </c>
      <c r="C47" s="114">
        <v>0.31</v>
      </c>
      <c r="D47" s="114">
        <v>0.3</v>
      </c>
      <c r="E47" s="114">
        <v>0.14000000000000001</v>
      </c>
      <c r="F47" s="114">
        <v>0.25</v>
      </c>
      <c r="G47" s="114">
        <v>0.25</v>
      </c>
      <c r="H47" s="114">
        <v>0</v>
      </c>
      <c r="I47" s="114">
        <v>1.5300000000000002</v>
      </c>
      <c r="K47" s="114">
        <v>0.14294354839000001</v>
      </c>
      <c r="L47" s="114">
        <v>0</v>
      </c>
      <c r="M47" s="114">
        <v>1.2E-2</v>
      </c>
      <c r="N47" s="20">
        <f t="shared" si="0"/>
        <v>0.13094354839</v>
      </c>
    </row>
    <row r="48" spans="1:14" x14ac:dyDescent="0.2">
      <c r="A48" s="1">
        <v>43344</v>
      </c>
      <c r="B48" s="114">
        <v>0.4</v>
      </c>
      <c r="C48" s="114">
        <v>0.22</v>
      </c>
      <c r="D48" s="114">
        <v>0.2</v>
      </c>
      <c r="E48" s="114">
        <v>0.14000000000000001</v>
      </c>
      <c r="F48" s="114">
        <v>0.25</v>
      </c>
      <c r="G48" s="114">
        <v>0.25</v>
      </c>
      <c r="H48" s="114">
        <v>0</v>
      </c>
      <c r="I48" s="114">
        <v>1.46</v>
      </c>
      <c r="K48" s="114">
        <v>0.23400000000000001</v>
      </c>
      <c r="L48" s="114">
        <v>0</v>
      </c>
      <c r="M48" s="114">
        <v>0.08</v>
      </c>
      <c r="N48" s="20">
        <f t="shared" si="0"/>
        <v>0.15400000000000003</v>
      </c>
    </row>
    <row r="49" spans="1:14" x14ac:dyDescent="0.2">
      <c r="A49" s="1">
        <v>43374</v>
      </c>
      <c r="B49" s="114">
        <v>0.4</v>
      </c>
      <c r="C49" s="114">
        <v>0.22</v>
      </c>
      <c r="D49" s="114">
        <v>0.24</v>
      </c>
      <c r="E49" s="114">
        <v>0.125</v>
      </c>
      <c r="F49" s="114">
        <v>0.25</v>
      </c>
      <c r="G49" s="114">
        <v>0.25</v>
      </c>
      <c r="H49" s="114">
        <v>0</v>
      </c>
      <c r="I49" s="114">
        <v>1.4849999999999999</v>
      </c>
      <c r="K49" s="114">
        <v>0.26514516128999999</v>
      </c>
      <c r="L49" s="114">
        <v>0</v>
      </c>
      <c r="M49" s="114">
        <v>0.16</v>
      </c>
      <c r="N49" s="20">
        <f t="shared" si="0"/>
        <v>0.10514516128999998</v>
      </c>
    </row>
    <row r="50" spans="1:14" x14ac:dyDescent="0.2">
      <c r="A50" s="1">
        <v>43405</v>
      </c>
      <c r="B50" s="114">
        <v>1.1000000000000001</v>
      </c>
      <c r="C50" s="114">
        <v>0.17</v>
      </c>
      <c r="D50" s="114">
        <v>0.23</v>
      </c>
      <c r="E50" s="114">
        <v>0.1</v>
      </c>
      <c r="F50" s="114">
        <v>0.25</v>
      </c>
      <c r="G50" s="114">
        <v>0.25</v>
      </c>
      <c r="H50" s="114">
        <v>0</v>
      </c>
      <c r="I50" s="114">
        <v>2.1</v>
      </c>
      <c r="K50" s="114">
        <v>0.26500000000000001</v>
      </c>
      <c r="L50" s="114">
        <v>0.11899999999999999</v>
      </c>
      <c r="M50" s="114">
        <v>0</v>
      </c>
      <c r="N50" s="20">
        <f t="shared" si="0"/>
        <v>0.14600000000000002</v>
      </c>
    </row>
    <row r="51" spans="1:14" x14ac:dyDescent="0.2">
      <c r="A51" s="1">
        <v>43435</v>
      </c>
      <c r="B51" s="114">
        <v>1.2</v>
      </c>
      <c r="C51" s="114">
        <v>0.42</v>
      </c>
      <c r="D51" s="114">
        <v>0.22</v>
      </c>
      <c r="E51" s="114">
        <v>7.4999999999999997E-2</v>
      </c>
      <c r="F51" s="114">
        <v>0.25</v>
      </c>
      <c r="G51" s="114">
        <v>0.25</v>
      </c>
      <c r="H51" s="114">
        <v>0</v>
      </c>
      <c r="I51" s="114">
        <v>2.415</v>
      </c>
      <c r="K51" s="114">
        <v>0.38374193548000002</v>
      </c>
      <c r="L51" s="114">
        <v>5.0999999999999997E-2</v>
      </c>
      <c r="M51" s="114">
        <v>0.13100000000000001</v>
      </c>
      <c r="N51" s="20">
        <f t="shared" si="0"/>
        <v>0.20174193548000002</v>
      </c>
    </row>
    <row r="52" spans="1:14" x14ac:dyDescent="0.2">
      <c r="A52" s="1">
        <v>43466</v>
      </c>
      <c r="B52" s="114">
        <v>1.1499999999999999</v>
      </c>
      <c r="C52" s="114">
        <v>0.47</v>
      </c>
      <c r="D52" s="114">
        <v>0.28100000000000003</v>
      </c>
      <c r="E52" s="114">
        <v>7.4999999999999997E-2</v>
      </c>
      <c r="F52" s="114">
        <v>0.25</v>
      </c>
      <c r="G52" s="114">
        <v>0.31774193548000002</v>
      </c>
      <c r="H52" s="114">
        <v>0</v>
      </c>
      <c r="I52" s="114">
        <v>2.5437419354799999</v>
      </c>
      <c r="K52" s="114">
        <v>0.255</v>
      </c>
      <c r="L52" s="114">
        <v>0.04</v>
      </c>
      <c r="M52" s="114">
        <v>0.126</v>
      </c>
      <c r="N52" s="20">
        <f t="shared" si="0"/>
        <v>8.8999999999999996E-2</v>
      </c>
    </row>
    <row r="53" spans="1:14" x14ac:dyDescent="0.2">
      <c r="A53" s="1">
        <v>43497</v>
      </c>
      <c r="B53" s="114">
        <v>1.1499999999999999</v>
      </c>
      <c r="C53" s="114">
        <v>0.44</v>
      </c>
      <c r="D53" s="114">
        <v>0.25900000000000001</v>
      </c>
      <c r="E53" s="114">
        <v>7.4999999999999997E-2</v>
      </c>
      <c r="F53" s="114">
        <v>0.25</v>
      </c>
      <c r="G53" s="114">
        <v>0.44285714286</v>
      </c>
      <c r="H53" s="114">
        <v>0.1</v>
      </c>
      <c r="I53" s="114">
        <v>2.7168571428599995</v>
      </c>
      <c r="K53" s="114">
        <v>0.58599999999999997</v>
      </c>
      <c r="L53" s="114">
        <v>0.04</v>
      </c>
      <c r="M53" s="114">
        <v>0.29199999999999998</v>
      </c>
      <c r="N53" s="20">
        <f t="shared" si="0"/>
        <v>0.25399999999999995</v>
      </c>
    </row>
    <row r="54" spans="1:14" x14ac:dyDescent="0.2">
      <c r="A54" s="1">
        <v>43525</v>
      </c>
      <c r="B54" s="114">
        <v>1.2</v>
      </c>
      <c r="C54" s="114">
        <v>0.22</v>
      </c>
      <c r="D54" s="114">
        <v>0.23699999999999999</v>
      </c>
      <c r="E54" s="114">
        <v>0.155</v>
      </c>
      <c r="F54" s="114">
        <v>0.25</v>
      </c>
      <c r="G54" s="114">
        <v>0.25</v>
      </c>
      <c r="H54" s="114">
        <v>0.1</v>
      </c>
      <c r="I54" s="114">
        <v>2.4120000000000004</v>
      </c>
      <c r="K54" s="114">
        <v>0.23599999999999999</v>
      </c>
      <c r="L54" s="114">
        <v>0.04</v>
      </c>
      <c r="M54" s="114">
        <v>0.11600000000000001</v>
      </c>
      <c r="N54" s="20">
        <f t="shared" si="0"/>
        <v>7.9999999999999974E-2</v>
      </c>
    </row>
    <row r="55" spans="1:14" x14ac:dyDescent="0.2">
      <c r="A55" s="1">
        <v>43556</v>
      </c>
      <c r="B55" s="114">
        <v>1.5</v>
      </c>
      <c r="C55" s="114">
        <v>0.14000000000000001</v>
      </c>
      <c r="D55" s="114">
        <v>0.23499999999999999</v>
      </c>
      <c r="E55" s="114">
        <v>7.4999999999999997E-2</v>
      </c>
      <c r="F55" s="114">
        <v>0.25</v>
      </c>
      <c r="G55" s="114">
        <v>0.25</v>
      </c>
      <c r="H55" s="114">
        <v>0</v>
      </c>
      <c r="I55" s="114">
        <v>2.4500000000000002</v>
      </c>
      <c r="K55" s="114">
        <v>0.41899999999999998</v>
      </c>
      <c r="L55" s="114">
        <v>0.23</v>
      </c>
      <c r="M55" s="114">
        <v>8.8999999999999996E-2</v>
      </c>
      <c r="N55" s="20">
        <f t="shared" si="0"/>
        <v>9.9999999999999978E-2</v>
      </c>
    </row>
    <row r="56" spans="1:14" x14ac:dyDescent="0.2">
      <c r="A56" s="1">
        <v>43586</v>
      </c>
      <c r="B56" s="114" t="e">
        <v>#N/A</v>
      </c>
      <c r="C56" s="114" t="e">
        <v>#N/A</v>
      </c>
      <c r="D56" s="114" t="e">
        <v>#N/A</v>
      </c>
      <c r="E56" s="114" t="e">
        <v>#N/A</v>
      </c>
      <c r="F56" s="114" t="e">
        <v>#N/A</v>
      </c>
      <c r="G56" s="114" t="e">
        <v>#N/A</v>
      </c>
      <c r="H56" s="114" t="e">
        <v>#N/A</v>
      </c>
      <c r="I56" s="114" t="e">
        <v>#N/A</v>
      </c>
      <c r="K56" s="114" t="e">
        <v>#N/A</v>
      </c>
      <c r="L56" s="114" t="e">
        <v>#N/A</v>
      </c>
      <c r="M56" s="114" t="e">
        <v>#N/A</v>
      </c>
      <c r="N56" s="20" t="e">
        <f t="shared" si="0"/>
        <v>#N/A</v>
      </c>
    </row>
    <row r="57" spans="1:14" x14ac:dyDescent="0.2">
      <c r="A57" s="1">
        <v>43617</v>
      </c>
      <c r="B57" s="114" t="e">
        <v>#N/A</v>
      </c>
      <c r="C57" s="114" t="e">
        <v>#N/A</v>
      </c>
      <c r="D57" s="114" t="e">
        <v>#N/A</v>
      </c>
      <c r="E57" s="114" t="e">
        <v>#N/A</v>
      </c>
      <c r="F57" s="114" t="e">
        <v>#N/A</v>
      </c>
      <c r="G57" s="114" t="e">
        <v>#N/A</v>
      </c>
      <c r="H57" s="114" t="e">
        <v>#N/A</v>
      </c>
      <c r="I57" s="114" t="e">
        <v>#N/A</v>
      </c>
      <c r="K57" s="114" t="e">
        <v>#N/A</v>
      </c>
      <c r="L57" s="114" t="e">
        <v>#N/A</v>
      </c>
      <c r="M57" s="114" t="e">
        <v>#N/A</v>
      </c>
      <c r="N57" s="20" t="e">
        <f t="shared" si="0"/>
        <v>#N/A</v>
      </c>
    </row>
    <row r="58" spans="1:14" x14ac:dyDescent="0.2">
      <c r="A58" s="1">
        <v>43647</v>
      </c>
      <c r="B58" s="114" t="e">
        <v>#N/A</v>
      </c>
      <c r="C58" s="114" t="e">
        <v>#N/A</v>
      </c>
      <c r="D58" s="114" t="e">
        <v>#N/A</v>
      </c>
      <c r="E58" s="114" t="e">
        <v>#N/A</v>
      </c>
      <c r="F58" s="114" t="e">
        <v>#N/A</v>
      </c>
      <c r="G58" s="114" t="e">
        <v>#N/A</v>
      </c>
      <c r="H58" s="114" t="e">
        <v>#N/A</v>
      </c>
      <c r="I58" s="114" t="e">
        <v>#N/A</v>
      </c>
      <c r="K58" s="114" t="e">
        <v>#N/A</v>
      </c>
      <c r="L58" s="114" t="e">
        <v>#N/A</v>
      </c>
      <c r="M58" s="114" t="e">
        <v>#N/A</v>
      </c>
      <c r="N58" s="20" t="e">
        <f t="shared" si="0"/>
        <v>#N/A</v>
      </c>
    </row>
    <row r="59" spans="1:14" x14ac:dyDescent="0.2">
      <c r="A59" s="1">
        <v>43678</v>
      </c>
      <c r="B59" s="114" t="e">
        <v>#N/A</v>
      </c>
      <c r="C59" s="114" t="e">
        <v>#N/A</v>
      </c>
      <c r="D59" s="114" t="e">
        <v>#N/A</v>
      </c>
      <c r="E59" s="114" t="e">
        <v>#N/A</v>
      </c>
      <c r="F59" s="114" t="e">
        <v>#N/A</v>
      </c>
      <c r="G59" s="114" t="e">
        <v>#N/A</v>
      </c>
      <c r="H59" s="114" t="e">
        <v>#N/A</v>
      </c>
      <c r="I59" s="114" t="e">
        <v>#N/A</v>
      </c>
      <c r="K59" s="114" t="e">
        <v>#N/A</v>
      </c>
      <c r="L59" s="114" t="e">
        <v>#N/A</v>
      </c>
      <c r="M59" s="114" t="e">
        <v>#N/A</v>
      </c>
      <c r="N59" s="20" t="e">
        <f t="shared" si="0"/>
        <v>#N/A</v>
      </c>
    </row>
    <row r="60" spans="1:14" x14ac:dyDescent="0.2">
      <c r="A60" s="1">
        <v>43709</v>
      </c>
      <c r="B60" s="114" t="e">
        <v>#N/A</v>
      </c>
      <c r="C60" s="114" t="e">
        <v>#N/A</v>
      </c>
      <c r="D60" s="114" t="e">
        <v>#N/A</v>
      </c>
      <c r="E60" s="114" t="e">
        <v>#N/A</v>
      </c>
      <c r="F60" s="114" t="e">
        <v>#N/A</v>
      </c>
      <c r="G60" s="114" t="e">
        <v>#N/A</v>
      </c>
      <c r="H60" s="114" t="e">
        <v>#N/A</v>
      </c>
      <c r="I60" s="114" t="e">
        <v>#N/A</v>
      </c>
      <c r="K60" s="114" t="e">
        <v>#N/A</v>
      </c>
      <c r="L60" s="114" t="e">
        <v>#N/A</v>
      </c>
      <c r="M60" s="114" t="e">
        <v>#N/A</v>
      </c>
      <c r="N60" s="20" t="e">
        <f t="shared" si="0"/>
        <v>#N/A</v>
      </c>
    </row>
    <row r="61" spans="1:14" x14ac:dyDescent="0.2">
      <c r="A61" s="1">
        <v>43739</v>
      </c>
      <c r="B61" s="114" t="e">
        <v>#N/A</v>
      </c>
      <c r="C61" s="114" t="e">
        <v>#N/A</v>
      </c>
      <c r="D61" s="114" t="e">
        <v>#N/A</v>
      </c>
      <c r="E61" s="114" t="e">
        <v>#N/A</v>
      </c>
      <c r="F61" s="114" t="e">
        <v>#N/A</v>
      </c>
      <c r="G61" s="114" t="e">
        <v>#N/A</v>
      </c>
      <c r="H61" s="114" t="e">
        <v>#N/A</v>
      </c>
      <c r="I61" s="114" t="e">
        <v>#N/A</v>
      </c>
      <c r="K61" s="114" t="e">
        <v>#N/A</v>
      </c>
      <c r="L61" s="114" t="e">
        <v>#N/A</v>
      </c>
      <c r="M61" s="114" t="e">
        <v>#N/A</v>
      </c>
      <c r="N61" s="20" t="e">
        <f t="shared" si="0"/>
        <v>#N/A</v>
      </c>
    </row>
    <row r="62" spans="1:14" x14ac:dyDescent="0.2">
      <c r="A62" s="1">
        <v>43770</v>
      </c>
      <c r="B62" s="114" t="e">
        <v>#N/A</v>
      </c>
      <c r="C62" s="114" t="e">
        <v>#N/A</v>
      </c>
      <c r="D62" s="114" t="e">
        <v>#N/A</v>
      </c>
      <c r="E62" s="114" t="e">
        <v>#N/A</v>
      </c>
      <c r="F62" s="114" t="e">
        <v>#N/A</v>
      </c>
      <c r="G62" s="114" t="e">
        <v>#N/A</v>
      </c>
      <c r="H62" s="114" t="e">
        <v>#N/A</v>
      </c>
      <c r="I62" s="114" t="e">
        <v>#N/A</v>
      </c>
      <c r="K62" s="114" t="e">
        <v>#N/A</v>
      </c>
      <c r="L62" s="114" t="e">
        <v>#N/A</v>
      </c>
      <c r="M62" s="114" t="e">
        <v>#N/A</v>
      </c>
      <c r="N62" s="20" t="e">
        <f t="shared" si="0"/>
        <v>#N/A</v>
      </c>
    </row>
    <row r="63" spans="1:14" x14ac:dyDescent="0.2">
      <c r="A63" s="65">
        <v>43800</v>
      </c>
      <c r="B63" s="115" t="e">
        <v>#N/A</v>
      </c>
      <c r="C63" s="115" t="e">
        <v>#N/A</v>
      </c>
      <c r="D63" s="115" t="e">
        <v>#N/A</v>
      </c>
      <c r="E63" s="115" t="e">
        <v>#N/A</v>
      </c>
      <c r="F63" s="115" t="e">
        <v>#N/A</v>
      </c>
      <c r="G63" s="115" t="e">
        <v>#N/A</v>
      </c>
      <c r="H63" s="115" t="e">
        <v>#N/A</v>
      </c>
      <c r="I63" s="115" t="e">
        <v>#N/A</v>
      </c>
      <c r="K63" s="115" t="e">
        <v>#N/A</v>
      </c>
      <c r="L63" s="115" t="e">
        <v>#N/A</v>
      </c>
      <c r="M63" s="115" t="e">
        <v>#N/A</v>
      </c>
      <c r="N63" s="68" t="e">
        <f t="shared" si="0"/>
        <v>#N/A</v>
      </c>
    </row>
    <row r="64" spans="1:14" x14ac:dyDescent="0.2">
      <c r="A64" s="367" t="s">
        <v>551</v>
      </c>
      <c r="H64" s="114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6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4.140625" style="131" customWidth="1"/>
    <col min="18" max="18" width="13.5703125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M1" s="148"/>
    </row>
    <row r="2" spans="1:18" ht="15.75" x14ac:dyDescent="0.25">
      <c r="A2" s="44" t="s">
        <v>549</v>
      </c>
      <c r="M2" s="148"/>
      <c r="N2" s="490"/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08" t="s">
        <v>346</v>
      </c>
      <c r="R6" s="214" t="s">
        <v>345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08" t="s">
        <v>348</v>
      </c>
      <c r="R7" s="214" t="s">
        <v>347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08"/>
      <c r="R8" s="214"/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212" t="s">
        <v>376</v>
      </c>
      <c r="R9" s="216" t="s">
        <v>319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26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26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26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26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26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26" x14ac:dyDescent="0.25">
      <c r="A24"/>
      <c r="B24"/>
      <c r="C24" s="572" t="s">
        <v>42</v>
      </c>
      <c r="D24" s="572"/>
      <c r="E24" s="572"/>
      <c r="F24" s="572"/>
      <c r="G24" s="572"/>
      <c r="H24" s="32"/>
      <c r="I24" s="572" t="s">
        <v>43</v>
      </c>
      <c r="J24" s="572"/>
      <c r="K24" s="572"/>
      <c r="L24" s="572"/>
    </row>
    <row r="25" spans="1:26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26" x14ac:dyDescent="0.25">
      <c r="A26"/>
      <c r="B26" s="308" t="s">
        <v>346</v>
      </c>
      <c r="C26" s="152">
        <v>46.814971653000001</v>
      </c>
      <c r="D26" s="83">
        <v>47.230412950999998</v>
      </c>
      <c r="E26" s="83">
        <v>47.505802445</v>
      </c>
      <c r="F26" s="83">
        <v>47.661340131999999</v>
      </c>
      <c r="G26" s="83">
        <v>47.877780631999997</v>
      </c>
      <c r="H26" s="24" t="s">
        <v>14</v>
      </c>
      <c r="I26" s="20">
        <f t="shared" ref="I26:L27" si="0">D26-C26</f>
        <v>0.41544129799999752</v>
      </c>
      <c r="J26" s="20">
        <f t="shared" si="0"/>
        <v>0.27538949400000234</v>
      </c>
      <c r="K26" s="20">
        <f t="shared" si="0"/>
        <v>0.15553768699999893</v>
      </c>
      <c r="L26" s="20">
        <f t="shared" si="0"/>
        <v>0.21644049999999737</v>
      </c>
    </row>
    <row r="27" spans="1:26" x14ac:dyDescent="0.25">
      <c r="A27" s="133"/>
      <c r="B27" s="308" t="s">
        <v>348</v>
      </c>
      <c r="C27" s="83">
        <v>50.119155999999997</v>
      </c>
      <c r="D27" s="83">
        <v>51.228972087999999</v>
      </c>
      <c r="E27" s="83">
        <v>52.477683233999997</v>
      </c>
      <c r="F27" s="83">
        <v>53.701771057999999</v>
      </c>
      <c r="G27" s="83">
        <v>55.008295464</v>
      </c>
      <c r="H27" s="24" t="s">
        <v>114</v>
      </c>
      <c r="I27" s="20">
        <f t="shared" si="0"/>
        <v>1.1098160880000023</v>
      </c>
      <c r="J27" s="20">
        <f t="shared" si="0"/>
        <v>1.248711145999998</v>
      </c>
      <c r="K27" s="20">
        <f t="shared" si="0"/>
        <v>1.2240878240000015</v>
      </c>
      <c r="L27" s="20">
        <f t="shared" si="0"/>
        <v>1.3065244060000012</v>
      </c>
    </row>
    <row r="28" spans="1:26" s="133" customFormat="1" x14ac:dyDescent="0.25">
      <c r="B28" s="551" t="s">
        <v>376</v>
      </c>
      <c r="C28" s="362">
        <v>96.934127653000004</v>
      </c>
      <c r="D28" s="362">
        <v>98.459385038999997</v>
      </c>
      <c r="E28" s="362">
        <v>99.983485678999998</v>
      </c>
      <c r="F28" s="362">
        <v>101.36311119</v>
      </c>
      <c r="G28" s="362">
        <v>102.8860761</v>
      </c>
      <c r="H28"/>
      <c r="I28" s="363">
        <f>+D28-C28</f>
        <v>1.5252573859999927</v>
      </c>
      <c r="J28" s="363">
        <f t="shared" ref="J28:L28" si="1">+E28-D28</f>
        <v>1.5241006400000003</v>
      </c>
      <c r="K28" s="363">
        <f t="shared" si="1"/>
        <v>1.3796255110000004</v>
      </c>
      <c r="L28" s="363">
        <f t="shared" si="1"/>
        <v>1.5229649099999989</v>
      </c>
      <c r="M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</row>
    <row r="29" spans="1:26" s="133" customFormat="1" x14ac:dyDescent="0.25">
      <c r="B29" s="367" t="s">
        <v>551</v>
      </c>
      <c r="C29"/>
      <c r="D29" s="10"/>
      <c r="E29"/>
      <c r="F29"/>
      <c r="G29"/>
      <c r="H29"/>
      <c r="I29" s="550"/>
      <c r="J29" s="550"/>
      <c r="K29" s="550"/>
      <c r="L29" s="550"/>
      <c r="M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</row>
    <row r="30" spans="1:26" x14ac:dyDescent="0.25">
      <c r="B30" s="134"/>
      <c r="D30" s="140"/>
      <c r="F30" s="140"/>
      <c r="G30" s="138"/>
    </row>
    <row r="31" spans="1:26" x14ac:dyDescent="0.25">
      <c r="C31" s="395" t="s">
        <v>488</v>
      </c>
      <c r="D31" s="395" t="s">
        <v>489</v>
      </c>
      <c r="E31" s="472" t="s">
        <v>241</v>
      </c>
      <c r="F31" s="472" t="s">
        <v>498</v>
      </c>
      <c r="G31" s="138"/>
    </row>
    <row r="32" spans="1:26" x14ac:dyDescent="0.25">
      <c r="A32">
        <f>+YEAR(B32)</f>
        <v>2017</v>
      </c>
      <c r="B32" s="129">
        <v>42736</v>
      </c>
      <c r="C32" s="473">
        <v>94.971651562000005</v>
      </c>
      <c r="D32" s="474" t="e">
        <v>#N/A</v>
      </c>
      <c r="F32" s="545">
        <v>94.971651562000005</v>
      </c>
      <c r="G32" s="138"/>
    </row>
    <row r="33" spans="1:7" x14ac:dyDescent="0.25">
      <c r="A33">
        <f t="shared" ref="A33:A79" si="2">+YEAR(B33)</f>
        <v>2017</v>
      </c>
      <c r="B33" s="129">
        <v>42767</v>
      </c>
      <c r="C33" s="473">
        <v>97.135535101000002</v>
      </c>
      <c r="D33" s="474" t="e">
        <v>#N/A</v>
      </c>
      <c r="E33" s="140">
        <f>AVERAGEIF($A$32:$A$79,A33,$F$32:$F$79)</f>
        <v>98.458077821250001</v>
      </c>
      <c r="F33" s="545">
        <v>97.135535101000002</v>
      </c>
      <c r="G33" s="138"/>
    </row>
    <row r="34" spans="1:7" x14ac:dyDescent="0.25">
      <c r="A34">
        <f t="shared" si="2"/>
        <v>2017</v>
      </c>
      <c r="B34" s="129">
        <v>42795</v>
      </c>
      <c r="C34" s="473">
        <v>98.509281883</v>
      </c>
      <c r="D34" s="474" t="e">
        <v>#N/A</v>
      </c>
      <c r="E34" s="140">
        <f t="shared" ref="E34:E42" si="3">AVERAGEIF($A$32:$A$79,A34,$F$32:$F$79)</f>
        <v>98.458077821250001</v>
      </c>
      <c r="F34" s="545">
        <v>98.509281883</v>
      </c>
      <c r="G34" s="138"/>
    </row>
    <row r="35" spans="1:7" x14ac:dyDescent="0.25">
      <c r="A35">
        <f t="shared" si="2"/>
        <v>2017</v>
      </c>
      <c r="B35" s="129">
        <v>42826</v>
      </c>
      <c r="C35" s="473">
        <v>96.420722999999995</v>
      </c>
      <c r="D35" s="474" t="e">
        <v>#N/A</v>
      </c>
      <c r="E35" s="140">
        <f t="shared" si="3"/>
        <v>98.458077821250001</v>
      </c>
      <c r="F35" s="545">
        <v>96.420722999999995</v>
      </c>
      <c r="G35" s="138"/>
    </row>
    <row r="36" spans="1:7" x14ac:dyDescent="0.25">
      <c r="A36">
        <f t="shared" si="2"/>
        <v>2017</v>
      </c>
      <c r="B36" s="129">
        <v>42856</v>
      </c>
      <c r="C36" s="473">
        <v>98.865249918000004</v>
      </c>
      <c r="D36" s="474" t="e">
        <v>#N/A</v>
      </c>
      <c r="E36" s="140">
        <f t="shared" si="3"/>
        <v>98.458077821250001</v>
      </c>
      <c r="F36" s="545">
        <v>98.865249918000004</v>
      </c>
      <c r="G36" s="138"/>
    </row>
    <row r="37" spans="1:7" x14ac:dyDescent="0.25">
      <c r="A37">
        <f t="shared" si="2"/>
        <v>2017</v>
      </c>
      <c r="B37" s="129">
        <v>42887</v>
      </c>
      <c r="C37" s="473">
        <v>100.33390642000001</v>
      </c>
      <c r="D37" s="474" t="e">
        <v>#N/A</v>
      </c>
      <c r="E37" s="140">
        <f t="shared" si="3"/>
        <v>98.458077821250001</v>
      </c>
      <c r="F37" s="545">
        <v>100.33390642000001</v>
      </c>
      <c r="G37" s="138"/>
    </row>
    <row r="38" spans="1:7" x14ac:dyDescent="0.25">
      <c r="A38">
        <f t="shared" si="2"/>
        <v>2017</v>
      </c>
      <c r="B38" s="129">
        <v>42917</v>
      </c>
      <c r="C38" s="473">
        <v>98.504213245000003</v>
      </c>
      <c r="D38" s="474" t="e">
        <v>#N/A</v>
      </c>
      <c r="E38" s="140">
        <f t="shared" si="3"/>
        <v>98.458077821250001</v>
      </c>
      <c r="F38" s="545">
        <v>98.504213245000003</v>
      </c>
      <c r="G38" s="138"/>
    </row>
    <row r="39" spans="1:7" x14ac:dyDescent="0.25">
      <c r="A39">
        <f t="shared" si="2"/>
        <v>2017</v>
      </c>
      <c r="B39" s="129">
        <v>42948</v>
      </c>
      <c r="C39" s="473">
        <v>98.874958570000004</v>
      </c>
      <c r="D39" s="474" t="e">
        <v>#N/A</v>
      </c>
      <c r="E39" s="140">
        <f t="shared" si="3"/>
        <v>98.458077821250001</v>
      </c>
      <c r="F39" s="545">
        <v>98.874958570000004</v>
      </c>
      <c r="G39" s="138"/>
    </row>
    <row r="40" spans="1:7" x14ac:dyDescent="0.25">
      <c r="A40">
        <f t="shared" si="2"/>
        <v>2017</v>
      </c>
      <c r="B40" s="129">
        <v>42979</v>
      </c>
      <c r="C40" s="473">
        <v>99.733882503999993</v>
      </c>
      <c r="D40" s="474" t="e">
        <v>#N/A</v>
      </c>
      <c r="E40" s="140">
        <f t="shared" si="3"/>
        <v>98.458077821250001</v>
      </c>
      <c r="F40" s="545">
        <v>99.733882503999993</v>
      </c>
      <c r="G40" s="138"/>
    </row>
    <row r="41" spans="1:7" x14ac:dyDescent="0.25">
      <c r="A41">
        <f t="shared" si="2"/>
        <v>2017</v>
      </c>
      <c r="B41" s="129">
        <v>43009</v>
      </c>
      <c r="C41" s="473">
        <v>98.276344547999997</v>
      </c>
      <c r="D41" s="474" t="e">
        <v>#N/A</v>
      </c>
      <c r="E41" s="140">
        <f t="shared" si="3"/>
        <v>98.458077821250001</v>
      </c>
      <c r="F41" s="545">
        <v>98.276344547999997</v>
      </c>
      <c r="G41" s="138"/>
    </row>
    <row r="42" spans="1:7" x14ac:dyDescent="0.25">
      <c r="A42">
        <f t="shared" si="2"/>
        <v>2017</v>
      </c>
      <c r="B42" s="129">
        <v>43040</v>
      </c>
      <c r="C42" s="473">
        <v>100.83429302</v>
      </c>
      <c r="D42" s="474" t="e">
        <v>#N/A</v>
      </c>
      <c r="E42" s="140">
        <f t="shared" si="3"/>
        <v>98.458077821250001</v>
      </c>
      <c r="F42" s="545">
        <v>100.83429302</v>
      </c>
      <c r="G42" s="138"/>
    </row>
    <row r="43" spans="1:7" x14ac:dyDescent="0.25">
      <c r="A43">
        <f t="shared" si="2"/>
        <v>2017</v>
      </c>
      <c r="B43" s="129">
        <v>43070</v>
      </c>
      <c r="C43" s="473">
        <v>99.036894083999996</v>
      </c>
      <c r="D43" s="474" t="e">
        <v>#N/A</v>
      </c>
      <c r="F43" s="545">
        <v>99.036894083999996</v>
      </c>
      <c r="G43" s="138"/>
    </row>
    <row r="44" spans="1:7" x14ac:dyDescent="0.25">
      <c r="A44">
        <f t="shared" si="2"/>
        <v>2018</v>
      </c>
      <c r="B44" s="129">
        <v>43101</v>
      </c>
      <c r="C44" s="473">
        <v>98.150433777000003</v>
      </c>
      <c r="D44" s="474" t="e">
        <v>#N/A</v>
      </c>
      <c r="F44" s="545">
        <v>98.150433777000003</v>
      </c>
      <c r="G44" s="138"/>
    </row>
    <row r="45" spans="1:7" x14ac:dyDescent="0.25">
      <c r="A45">
        <f t="shared" si="2"/>
        <v>2018</v>
      </c>
      <c r="B45" s="129">
        <v>43132</v>
      </c>
      <c r="C45" s="473">
        <v>99.69557648</v>
      </c>
      <c r="D45" s="474" t="e">
        <v>#N/A</v>
      </c>
      <c r="E45" s="140">
        <f>AVERAGEIF($A$32:$A$79,A45,$F$32:$F$79)</f>
        <v>99.981347991916664</v>
      </c>
      <c r="F45" s="545">
        <v>99.69557648</v>
      </c>
      <c r="G45" s="138"/>
    </row>
    <row r="46" spans="1:7" x14ac:dyDescent="0.25">
      <c r="A46">
        <f t="shared" si="2"/>
        <v>2018</v>
      </c>
      <c r="B46" s="129">
        <v>43160</v>
      </c>
      <c r="C46" s="473">
        <v>99.863240598000004</v>
      </c>
      <c r="D46" s="474" t="e">
        <v>#N/A</v>
      </c>
      <c r="E46" s="140">
        <f t="shared" ref="E46:E54" si="4">AVERAGEIF($A$32:$A$79,A46,$F$32:$F$79)</f>
        <v>99.981347991916664</v>
      </c>
      <c r="F46" s="545">
        <v>99.863240598000004</v>
      </c>
      <c r="G46" s="138"/>
    </row>
    <row r="47" spans="1:7" x14ac:dyDescent="0.25">
      <c r="A47">
        <f t="shared" si="2"/>
        <v>2018</v>
      </c>
      <c r="B47" s="129">
        <v>43191</v>
      </c>
      <c r="C47" s="473">
        <v>98.761925938999994</v>
      </c>
      <c r="D47" s="474" t="e">
        <v>#N/A</v>
      </c>
      <c r="E47" s="140">
        <f t="shared" si="4"/>
        <v>99.981347991916664</v>
      </c>
      <c r="F47" s="545">
        <v>98.761925938999994</v>
      </c>
      <c r="G47" s="138"/>
    </row>
    <row r="48" spans="1:7" x14ac:dyDescent="0.25">
      <c r="A48">
        <f t="shared" si="2"/>
        <v>2018</v>
      </c>
      <c r="B48" s="129">
        <v>43221</v>
      </c>
      <c r="C48" s="473">
        <v>99.228607683000007</v>
      </c>
      <c r="D48" s="474" t="e">
        <v>#N/A</v>
      </c>
      <c r="E48" s="140">
        <f t="shared" si="4"/>
        <v>99.981347991916664</v>
      </c>
      <c r="F48" s="545">
        <v>99.228607683000007</v>
      </c>
      <c r="G48" s="138"/>
    </row>
    <row r="49" spans="1:7" x14ac:dyDescent="0.25">
      <c r="A49">
        <f t="shared" si="2"/>
        <v>2018</v>
      </c>
      <c r="B49" s="129">
        <v>43252</v>
      </c>
      <c r="C49" s="473">
        <v>100.96691996</v>
      </c>
      <c r="D49" s="474" t="e">
        <v>#N/A</v>
      </c>
      <c r="E49" s="140">
        <f t="shared" si="4"/>
        <v>99.981347991916664</v>
      </c>
      <c r="F49" s="545">
        <v>100.96691996</v>
      </c>
      <c r="G49" s="138"/>
    </row>
    <row r="50" spans="1:7" x14ac:dyDescent="0.25">
      <c r="A50">
        <f t="shared" si="2"/>
        <v>2018</v>
      </c>
      <c r="B50" s="129">
        <v>43282</v>
      </c>
      <c r="C50" s="473">
        <v>100.85826643999999</v>
      </c>
      <c r="D50" s="474" t="e">
        <v>#N/A</v>
      </c>
      <c r="E50" s="140">
        <f t="shared" si="4"/>
        <v>99.981347991916664</v>
      </c>
      <c r="F50" s="545">
        <v>100.85826643999999</v>
      </c>
      <c r="G50" s="138"/>
    </row>
    <row r="51" spans="1:7" x14ac:dyDescent="0.25">
      <c r="A51">
        <f t="shared" si="2"/>
        <v>2018</v>
      </c>
      <c r="B51" s="129">
        <v>43313</v>
      </c>
      <c r="C51" s="473">
        <v>101.19572549</v>
      </c>
      <c r="D51" s="474" t="e">
        <v>#N/A</v>
      </c>
      <c r="E51" s="140">
        <f t="shared" si="4"/>
        <v>99.981347991916664</v>
      </c>
      <c r="F51" s="545">
        <v>101.19572549</v>
      </c>
      <c r="G51" s="138"/>
    </row>
    <row r="52" spans="1:7" x14ac:dyDescent="0.25">
      <c r="A52">
        <f t="shared" si="2"/>
        <v>2018</v>
      </c>
      <c r="B52" s="129">
        <v>43344</v>
      </c>
      <c r="C52" s="473">
        <v>99.663890296000005</v>
      </c>
      <c r="D52" s="474" t="e">
        <v>#N/A</v>
      </c>
      <c r="E52" s="140">
        <f t="shared" si="4"/>
        <v>99.981347991916664</v>
      </c>
      <c r="F52" s="545">
        <v>99.663890296000005</v>
      </c>
      <c r="G52" s="138"/>
    </row>
    <row r="53" spans="1:7" x14ac:dyDescent="0.25">
      <c r="A53">
        <f t="shared" si="2"/>
        <v>2018</v>
      </c>
      <c r="B53" s="129">
        <v>43374</v>
      </c>
      <c r="C53" s="473">
        <v>100.25370721</v>
      </c>
      <c r="D53" s="474" t="e">
        <v>#N/A</v>
      </c>
      <c r="E53" s="140">
        <f t="shared" si="4"/>
        <v>99.981347991916664</v>
      </c>
      <c r="F53" s="545">
        <v>100.25370721</v>
      </c>
      <c r="G53" s="138"/>
    </row>
    <row r="54" spans="1:7" x14ac:dyDescent="0.25">
      <c r="A54">
        <f t="shared" si="2"/>
        <v>2018</v>
      </c>
      <c r="B54" s="129">
        <v>43405</v>
      </c>
      <c r="C54" s="473">
        <v>100.6097147</v>
      </c>
      <c r="D54" s="474" t="e">
        <v>#N/A</v>
      </c>
      <c r="E54" s="140">
        <f t="shared" si="4"/>
        <v>99.981347991916664</v>
      </c>
      <c r="F54" s="545">
        <v>100.6097147</v>
      </c>
      <c r="G54" s="138"/>
    </row>
    <row r="55" spans="1:7" x14ac:dyDescent="0.25">
      <c r="A55">
        <f t="shared" si="2"/>
        <v>2018</v>
      </c>
      <c r="B55" s="129">
        <v>43435</v>
      </c>
      <c r="C55" s="473">
        <v>100.52816733</v>
      </c>
      <c r="D55" s="474" t="e">
        <v>#N/A</v>
      </c>
      <c r="F55" s="545">
        <v>100.52816733</v>
      </c>
      <c r="G55" s="138"/>
    </row>
    <row r="56" spans="1:7" x14ac:dyDescent="0.25">
      <c r="A56">
        <f t="shared" si="2"/>
        <v>2019</v>
      </c>
      <c r="B56" s="129">
        <v>43466</v>
      </c>
      <c r="C56" s="473">
        <v>99.602660970000002</v>
      </c>
      <c r="D56" s="474" t="e">
        <v>#N/A</v>
      </c>
      <c r="F56" s="545">
        <v>99.602660970000002</v>
      </c>
      <c r="G56" s="138"/>
    </row>
    <row r="57" spans="1:7" x14ac:dyDescent="0.25">
      <c r="A57">
        <f t="shared" si="2"/>
        <v>2019</v>
      </c>
      <c r="B57" s="129">
        <v>43497</v>
      </c>
      <c r="C57" s="473">
        <v>101.55916048</v>
      </c>
      <c r="D57" s="474" t="e">
        <v>#N/A</v>
      </c>
      <c r="E57" s="140">
        <f>AVERAGEIF($A$32:$A$79,A57,$F$32:$F$79)</f>
        <v>101.36649702833334</v>
      </c>
      <c r="F57" s="545">
        <v>101.55916048</v>
      </c>
      <c r="G57" s="138"/>
    </row>
    <row r="58" spans="1:7" x14ac:dyDescent="0.25">
      <c r="A58">
        <f t="shared" si="2"/>
        <v>2019</v>
      </c>
      <c r="B58" s="129">
        <v>43525</v>
      </c>
      <c r="C58" s="473">
        <v>100.28645745</v>
      </c>
      <c r="D58" s="474" t="e">
        <v>#N/A</v>
      </c>
      <c r="E58" s="140">
        <f t="shared" ref="E58:E66" si="5">AVERAGEIF($A$32:$A$79,A58,$F$32:$F$79)</f>
        <v>101.36649702833334</v>
      </c>
      <c r="F58" s="545">
        <v>100.28645745</v>
      </c>
      <c r="G58" s="138"/>
    </row>
    <row r="59" spans="1:7" x14ac:dyDescent="0.25">
      <c r="A59">
        <f t="shared" si="2"/>
        <v>2019</v>
      </c>
      <c r="B59" s="129">
        <v>43556</v>
      </c>
      <c r="C59" s="473">
        <v>100.07519052000001</v>
      </c>
      <c r="D59" s="474">
        <v>100.07519052000001</v>
      </c>
      <c r="E59" s="140">
        <f t="shared" si="5"/>
        <v>101.36649702833334</v>
      </c>
      <c r="F59" s="545">
        <v>100.07519052000001</v>
      </c>
      <c r="G59" s="138"/>
    </row>
    <row r="60" spans="1:7" x14ac:dyDescent="0.25">
      <c r="A60">
        <f t="shared" si="2"/>
        <v>2019</v>
      </c>
      <c r="B60" s="129">
        <v>43586</v>
      </c>
      <c r="C60" s="473" t="e">
        <v>#N/A</v>
      </c>
      <c r="D60" s="474">
        <v>100.34944054</v>
      </c>
      <c r="E60" s="140">
        <f t="shared" si="5"/>
        <v>101.36649702833334</v>
      </c>
      <c r="F60" s="545">
        <v>100.34944054</v>
      </c>
      <c r="G60" s="138"/>
    </row>
    <row r="61" spans="1:7" x14ac:dyDescent="0.25">
      <c r="A61">
        <f t="shared" si="2"/>
        <v>2019</v>
      </c>
      <c r="B61" s="129">
        <v>43617</v>
      </c>
      <c r="C61" s="473" t="e">
        <v>#N/A</v>
      </c>
      <c r="D61" s="474">
        <v>101.86741031</v>
      </c>
      <c r="E61" s="140">
        <f t="shared" si="5"/>
        <v>101.36649702833334</v>
      </c>
      <c r="F61" s="545">
        <v>101.86741031</v>
      </c>
      <c r="G61" s="138"/>
    </row>
    <row r="62" spans="1:7" x14ac:dyDescent="0.25">
      <c r="A62">
        <f t="shared" si="2"/>
        <v>2019</v>
      </c>
      <c r="B62" s="129">
        <v>43647</v>
      </c>
      <c r="C62" s="473" t="e">
        <v>#N/A</v>
      </c>
      <c r="D62" s="474">
        <v>102.10343213</v>
      </c>
      <c r="E62" s="140">
        <f t="shared" si="5"/>
        <v>101.36649702833334</v>
      </c>
      <c r="F62" s="545">
        <v>102.10343213</v>
      </c>
      <c r="G62" s="138"/>
    </row>
    <row r="63" spans="1:7" x14ac:dyDescent="0.25">
      <c r="A63">
        <f t="shared" si="2"/>
        <v>2019</v>
      </c>
      <c r="B63" s="129">
        <v>43678</v>
      </c>
      <c r="C63" s="473" t="e">
        <v>#N/A</v>
      </c>
      <c r="D63" s="474">
        <v>101.84923907</v>
      </c>
      <c r="E63" s="140">
        <f t="shared" si="5"/>
        <v>101.36649702833334</v>
      </c>
      <c r="F63" s="545">
        <v>101.84923907</v>
      </c>
      <c r="G63" s="138"/>
    </row>
    <row r="64" spans="1:7" x14ac:dyDescent="0.25">
      <c r="A64">
        <f t="shared" si="2"/>
        <v>2019</v>
      </c>
      <c r="B64" s="129">
        <v>43709</v>
      </c>
      <c r="C64" s="473" t="e">
        <v>#N/A</v>
      </c>
      <c r="D64" s="474">
        <v>102.2046261</v>
      </c>
      <c r="E64" s="140">
        <f t="shared" si="5"/>
        <v>101.36649702833334</v>
      </c>
      <c r="F64" s="545">
        <v>102.2046261</v>
      </c>
      <c r="G64" s="138"/>
    </row>
    <row r="65" spans="1:7" x14ac:dyDescent="0.25">
      <c r="A65">
        <f t="shared" si="2"/>
        <v>2019</v>
      </c>
      <c r="B65" s="129">
        <v>43739</v>
      </c>
      <c r="C65" s="473" t="e">
        <v>#N/A</v>
      </c>
      <c r="D65" s="474">
        <v>101.13452614000001</v>
      </c>
      <c r="E65" s="140">
        <f t="shared" si="5"/>
        <v>101.36649702833334</v>
      </c>
      <c r="F65" s="545">
        <v>101.13452614000001</v>
      </c>
      <c r="G65" s="138"/>
    </row>
    <row r="66" spans="1:7" x14ac:dyDescent="0.25">
      <c r="A66">
        <f t="shared" si="2"/>
        <v>2019</v>
      </c>
      <c r="B66" s="129">
        <v>43770</v>
      </c>
      <c r="C66" s="473" t="e">
        <v>#N/A</v>
      </c>
      <c r="D66" s="474">
        <v>101.97660177</v>
      </c>
      <c r="E66" s="140">
        <f t="shared" si="5"/>
        <v>101.36649702833334</v>
      </c>
      <c r="F66" s="545">
        <v>101.97660177</v>
      </c>
      <c r="G66" s="138"/>
    </row>
    <row r="67" spans="1:7" x14ac:dyDescent="0.25">
      <c r="A67">
        <f t="shared" si="2"/>
        <v>2019</v>
      </c>
      <c r="B67" s="129">
        <v>43800</v>
      </c>
      <c r="C67" s="473" t="e">
        <v>#N/A</v>
      </c>
      <c r="D67" s="474">
        <v>103.38921886</v>
      </c>
      <c r="F67" s="545">
        <v>103.38921886</v>
      </c>
      <c r="G67" s="138"/>
    </row>
    <row r="68" spans="1:7" x14ac:dyDescent="0.25">
      <c r="A68">
        <f t="shared" si="2"/>
        <v>2020</v>
      </c>
      <c r="B68" s="129">
        <v>43831</v>
      </c>
      <c r="C68" s="473" t="e">
        <v>#N/A</v>
      </c>
      <c r="D68" s="474">
        <v>100.2819794</v>
      </c>
      <c r="F68" s="545">
        <v>100.2819794</v>
      </c>
      <c r="G68" s="138"/>
    </row>
    <row r="69" spans="1:7" x14ac:dyDescent="0.25">
      <c r="A69">
        <f t="shared" si="2"/>
        <v>2020</v>
      </c>
      <c r="B69" s="129">
        <v>43862</v>
      </c>
      <c r="C69" s="473" t="e">
        <v>#N/A</v>
      </c>
      <c r="D69" s="474">
        <v>103.07598097</v>
      </c>
      <c r="E69" s="140">
        <f>AVERAGEIF($A$32:$A$79,A69,$F$32:$F$79)</f>
        <v>102.89018698666666</v>
      </c>
      <c r="F69" s="545">
        <v>103.07598097</v>
      </c>
      <c r="G69" s="138"/>
    </row>
    <row r="70" spans="1:7" x14ac:dyDescent="0.25">
      <c r="A70">
        <f t="shared" si="2"/>
        <v>2020</v>
      </c>
      <c r="B70" s="129">
        <v>43891</v>
      </c>
      <c r="C70" s="473" t="e">
        <v>#N/A</v>
      </c>
      <c r="D70" s="474">
        <v>102.27684838</v>
      </c>
      <c r="E70" s="140">
        <f t="shared" ref="E70:E78" si="6">AVERAGEIF($A$32:$A$79,A70,$F$32:$F$79)</f>
        <v>102.89018698666666</v>
      </c>
      <c r="F70" s="545">
        <v>102.27684838</v>
      </c>
      <c r="G70" s="138"/>
    </row>
    <row r="71" spans="1:7" x14ac:dyDescent="0.25">
      <c r="A71">
        <f t="shared" si="2"/>
        <v>2020</v>
      </c>
      <c r="B71" s="129">
        <v>43922</v>
      </c>
      <c r="C71" s="473" t="e">
        <v>#N/A</v>
      </c>
      <c r="D71" s="474">
        <v>101.9699346</v>
      </c>
      <c r="E71" s="140">
        <f t="shared" si="6"/>
        <v>102.89018698666666</v>
      </c>
      <c r="F71" s="545">
        <v>101.9699346</v>
      </c>
      <c r="G71" s="138"/>
    </row>
    <row r="72" spans="1:7" x14ac:dyDescent="0.25">
      <c r="A72">
        <f t="shared" si="2"/>
        <v>2020</v>
      </c>
      <c r="B72" s="129">
        <v>43952</v>
      </c>
      <c r="C72" s="473" t="e">
        <v>#N/A</v>
      </c>
      <c r="D72" s="474">
        <v>101.84962742</v>
      </c>
      <c r="E72" s="140">
        <f t="shared" si="6"/>
        <v>102.89018698666666</v>
      </c>
      <c r="F72" s="545">
        <v>101.84962742</v>
      </c>
      <c r="G72" s="138"/>
    </row>
    <row r="73" spans="1:7" x14ac:dyDescent="0.25">
      <c r="A73">
        <f t="shared" si="2"/>
        <v>2020</v>
      </c>
      <c r="B73" s="129">
        <v>43983</v>
      </c>
      <c r="C73" s="473" t="e">
        <v>#N/A</v>
      </c>
      <c r="D73" s="474">
        <v>103.43369321</v>
      </c>
      <c r="E73" s="140">
        <f t="shared" si="6"/>
        <v>102.89018698666666</v>
      </c>
      <c r="F73" s="545">
        <v>103.43369321</v>
      </c>
      <c r="G73" s="138"/>
    </row>
    <row r="74" spans="1:7" x14ac:dyDescent="0.25">
      <c r="A74">
        <f t="shared" si="2"/>
        <v>2020</v>
      </c>
      <c r="B74" s="129">
        <v>44013</v>
      </c>
      <c r="C74" s="473" t="e">
        <v>#N/A</v>
      </c>
      <c r="D74" s="474">
        <v>103.67845358</v>
      </c>
      <c r="E74" s="140">
        <f t="shared" si="6"/>
        <v>102.89018698666666</v>
      </c>
      <c r="F74" s="545">
        <v>103.67845358</v>
      </c>
      <c r="G74" s="138"/>
    </row>
    <row r="75" spans="1:7" x14ac:dyDescent="0.25">
      <c r="A75">
        <f t="shared" si="2"/>
        <v>2020</v>
      </c>
      <c r="B75" s="129">
        <v>44044</v>
      </c>
      <c r="C75" s="473" t="e">
        <v>#N/A</v>
      </c>
      <c r="D75" s="474">
        <v>103.34600209</v>
      </c>
      <c r="E75" s="140">
        <f t="shared" si="6"/>
        <v>102.89018698666666</v>
      </c>
      <c r="F75" s="545">
        <v>103.34600209</v>
      </c>
      <c r="G75" s="138"/>
    </row>
    <row r="76" spans="1:7" x14ac:dyDescent="0.25">
      <c r="A76">
        <f t="shared" si="2"/>
        <v>2020</v>
      </c>
      <c r="B76" s="129">
        <v>44075</v>
      </c>
      <c r="C76" s="473" t="e">
        <v>#N/A</v>
      </c>
      <c r="D76" s="474">
        <v>103.80982406</v>
      </c>
      <c r="E76" s="140">
        <f t="shared" si="6"/>
        <v>102.89018698666666</v>
      </c>
      <c r="F76" s="545">
        <v>103.80982406</v>
      </c>
      <c r="G76" s="138"/>
    </row>
    <row r="77" spans="1:7" x14ac:dyDescent="0.25">
      <c r="A77">
        <f t="shared" si="2"/>
        <v>2020</v>
      </c>
      <c r="B77" s="129">
        <v>44105</v>
      </c>
      <c r="C77" s="473" t="e">
        <v>#N/A</v>
      </c>
      <c r="D77" s="474">
        <v>102.59347996</v>
      </c>
      <c r="E77" s="140">
        <f t="shared" si="6"/>
        <v>102.89018698666666</v>
      </c>
      <c r="F77" s="545">
        <v>102.59347996</v>
      </c>
      <c r="G77" s="138"/>
    </row>
    <row r="78" spans="1:7" x14ac:dyDescent="0.25">
      <c r="A78">
        <f t="shared" si="2"/>
        <v>2020</v>
      </c>
      <c r="B78" s="129">
        <v>44136</v>
      </c>
      <c r="C78" s="473" t="e">
        <v>#N/A</v>
      </c>
      <c r="D78" s="474">
        <v>103.4802947</v>
      </c>
      <c r="E78" s="140">
        <f t="shared" si="6"/>
        <v>102.89018698666666</v>
      </c>
      <c r="F78" s="545">
        <v>103.4802947</v>
      </c>
      <c r="G78" s="138"/>
    </row>
    <row r="79" spans="1:7" x14ac:dyDescent="0.25">
      <c r="A79">
        <f t="shared" si="2"/>
        <v>2020</v>
      </c>
      <c r="B79" s="129">
        <v>44166</v>
      </c>
      <c r="C79" s="473" t="e">
        <v>#N/A</v>
      </c>
      <c r="D79" s="474">
        <v>104.88612547</v>
      </c>
      <c r="F79" s="545">
        <v>104.88612547</v>
      </c>
      <c r="G79" s="138"/>
    </row>
    <row r="80" spans="1:7" x14ac:dyDescent="0.25">
      <c r="B80" s="129"/>
      <c r="C80" s="130"/>
      <c r="D80" s="59"/>
      <c r="F80" s="140"/>
      <c r="G80" s="138"/>
    </row>
    <row r="81" spans="1:7" x14ac:dyDescent="0.25">
      <c r="B81" s="129"/>
      <c r="C81" s="394"/>
      <c r="D81" s="51"/>
      <c r="F81" s="140"/>
      <c r="G81" s="138"/>
    </row>
    <row r="82" spans="1:7" x14ac:dyDescent="0.25">
      <c r="A82" s="5"/>
      <c r="B82" s="5" t="s">
        <v>0</v>
      </c>
      <c r="D82" s="140"/>
      <c r="F82" s="140"/>
      <c r="G82" s="138"/>
    </row>
    <row r="83" spans="1:7" x14ac:dyDescent="0.25">
      <c r="A83">
        <v>2.5</v>
      </c>
      <c r="B83" s="6">
        <v>-2</v>
      </c>
      <c r="D83" s="140"/>
      <c r="F83" s="140"/>
      <c r="G83" s="138"/>
    </row>
    <row r="84" spans="1:7" x14ac:dyDescent="0.25">
      <c r="A84">
        <v>2.5</v>
      </c>
      <c r="B84" s="6">
        <v>4</v>
      </c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B89" s="134"/>
      <c r="D89" s="140"/>
      <c r="F89" s="140"/>
      <c r="G89" s="138"/>
    </row>
    <row r="90" spans="1:7" x14ac:dyDescent="0.25">
      <c r="B90" s="134"/>
      <c r="D90" s="140"/>
      <c r="F90" s="140"/>
      <c r="G90" s="138"/>
    </row>
    <row r="91" spans="1:7" x14ac:dyDescent="0.25"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</row>
    <row r="101" spans="6:7" x14ac:dyDescent="0.25">
      <c r="F101" s="140"/>
    </row>
    <row r="102" spans="6:7" x14ac:dyDescent="0.25">
      <c r="F102" s="140"/>
    </row>
    <row r="103" spans="6:7" x14ac:dyDescent="0.25">
      <c r="F103" s="140"/>
    </row>
    <row r="104" spans="6:7" x14ac:dyDescent="0.25">
      <c r="F104" s="140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14" style="98" customWidth="1"/>
    <col min="17" max="17" width="17.140625" style="98" customWidth="1"/>
    <col min="18" max="16384" width="9.140625" style="98"/>
  </cols>
  <sheetData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</row>
    <row r="5" spans="1:17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P5" s="180" t="s">
        <v>369</v>
      </c>
      <c r="Q5" s="181"/>
    </row>
    <row r="6" spans="1:17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P6" s="307" t="s">
        <v>14</v>
      </c>
      <c r="Q6" s="213" t="s">
        <v>341</v>
      </c>
    </row>
    <row r="7" spans="1:17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P7" s="308" t="s">
        <v>114</v>
      </c>
      <c r="Q7" s="214" t="s">
        <v>342</v>
      </c>
    </row>
    <row r="8" spans="1:17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P8" s="308" t="s">
        <v>116</v>
      </c>
      <c r="Q8" s="214" t="s">
        <v>343</v>
      </c>
    </row>
    <row r="9" spans="1:17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P9" s="308" t="s">
        <v>344</v>
      </c>
      <c r="Q9" s="309" t="s">
        <v>351</v>
      </c>
    </row>
    <row r="10" spans="1:17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P10" s="308" t="s">
        <v>346</v>
      </c>
      <c r="Q10" s="214" t="s">
        <v>345</v>
      </c>
    </row>
    <row r="11" spans="1:17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P11" s="308" t="s">
        <v>348</v>
      </c>
      <c r="Q11" s="214" t="s">
        <v>347</v>
      </c>
    </row>
    <row r="12" spans="1:17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P12" s="212" t="s">
        <v>32</v>
      </c>
      <c r="Q12" s="216" t="s">
        <v>319</v>
      </c>
    </row>
    <row r="13" spans="1:17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7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7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7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12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12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12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12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12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12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</row>
    <row r="23" spans="1:12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</row>
    <row r="24" spans="1:12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</row>
    <row r="25" spans="1:12" x14ac:dyDescent="0.2">
      <c r="B25" s="156"/>
      <c r="C25" s="157"/>
      <c r="D25" s="573" t="s">
        <v>42</v>
      </c>
      <c r="E25" s="573"/>
      <c r="F25" s="573"/>
      <c r="G25" s="573"/>
      <c r="H25" s="158"/>
      <c r="I25" s="157"/>
      <c r="J25" s="159" t="s">
        <v>43</v>
      </c>
      <c r="K25" s="159"/>
      <c r="L25" s="159"/>
    </row>
    <row r="26" spans="1:12" x14ac:dyDescent="0.2">
      <c r="B26" s="160" t="s">
        <v>17</v>
      </c>
      <c r="C26" s="161">
        <v>2016</v>
      </c>
      <c r="D26" s="161">
        <v>2017</v>
      </c>
      <c r="E26" s="161">
        <v>2018</v>
      </c>
      <c r="F26" s="161">
        <v>2019</v>
      </c>
      <c r="G26" s="161">
        <v>2020</v>
      </c>
      <c r="H26" s="161"/>
      <c r="I26" s="161">
        <v>2017</v>
      </c>
      <c r="J26" s="161">
        <v>2018</v>
      </c>
      <c r="K26" s="161">
        <v>2019</v>
      </c>
      <c r="L26" s="161">
        <v>2020</v>
      </c>
    </row>
    <row r="27" spans="1:12" x14ac:dyDescent="0.2">
      <c r="B27" s="24" t="s">
        <v>14</v>
      </c>
      <c r="C27" s="321">
        <v>12.791553</v>
      </c>
      <c r="D27" s="321">
        <v>13.36</v>
      </c>
      <c r="E27" s="321">
        <v>13.87</v>
      </c>
      <c r="F27" s="321">
        <v>14.34</v>
      </c>
      <c r="G27" s="321">
        <v>14.82</v>
      </c>
      <c r="H27" s="165"/>
      <c r="I27" s="385">
        <f>D27-C27</f>
        <v>0.56844699999999904</v>
      </c>
      <c r="J27" s="385">
        <f>E27-D27</f>
        <v>0.50999999999999979</v>
      </c>
      <c r="K27" s="385">
        <f>F27-E27</f>
        <v>0.47000000000000064</v>
      </c>
      <c r="L27" s="385">
        <f>G27-F27</f>
        <v>0.48000000000000043</v>
      </c>
    </row>
    <row r="28" spans="1:12" x14ac:dyDescent="0.2">
      <c r="B28" s="24" t="s">
        <v>114</v>
      </c>
      <c r="C28" s="321">
        <v>19.687234931999999</v>
      </c>
      <c r="D28" s="321">
        <v>19.957716775000002</v>
      </c>
      <c r="E28" s="321">
        <v>20.452870515000001</v>
      </c>
      <c r="F28" s="321">
        <v>20.696130613000001</v>
      </c>
      <c r="G28" s="321">
        <v>20.980001667</v>
      </c>
      <c r="H28" s="197"/>
      <c r="I28" s="385">
        <f t="shared" ref="I28:L35" si="0">D28-C28</f>
        <v>0.27048184300000244</v>
      </c>
      <c r="J28" s="385">
        <f t="shared" si="0"/>
        <v>0.49515373999999923</v>
      </c>
      <c r="K28" s="385">
        <f t="shared" si="0"/>
        <v>0.24326009800000037</v>
      </c>
      <c r="L28" s="385">
        <f t="shared" si="0"/>
        <v>0.28387105399999868</v>
      </c>
    </row>
    <row r="29" spans="1:12" x14ac:dyDescent="0.2">
      <c r="B29" s="24" t="s">
        <v>116</v>
      </c>
      <c r="C29" s="321">
        <v>4.4429999999999996</v>
      </c>
      <c r="D29" s="321">
        <v>4.5542904109000002</v>
      </c>
      <c r="E29" s="321">
        <v>4.7702849314</v>
      </c>
      <c r="F29" s="321">
        <v>4.9582191778000002</v>
      </c>
      <c r="G29" s="321">
        <v>5.1719999999999997</v>
      </c>
      <c r="H29" s="197"/>
      <c r="I29" s="385">
        <f t="shared" si="0"/>
        <v>0.11129041090000058</v>
      </c>
      <c r="J29" s="385">
        <f t="shared" si="0"/>
        <v>0.21599452049999979</v>
      </c>
      <c r="K29" s="385">
        <f t="shared" si="0"/>
        <v>0.18793424640000023</v>
      </c>
      <c r="L29" s="385">
        <f t="shared" si="0"/>
        <v>0.2137808221999995</v>
      </c>
    </row>
    <row r="30" spans="1:12" x14ac:dyDescent="0.2">
      <c r="B30" s="24" t="s">
        <v>344</v>
      </c>
      <c r="C30" s="321">
        <v>8.3476311474999996</v>
      </c>
      <c r="D30" s="321">
        <v>8.6473098426000004</v>
      </c>
      <c r="E30" s="321">
        <v>8.6967974480999999</v>
      </c>
      <c r="F30" s="321">
        <v>8.9698983585000001</v>
      </c>
      <c r="G30" s="321">
        <v>9.1331807689000009</v>
      </c>
      <c r="H30" s="197"/>
      <c r="I30" s="385">
        <f t="shared" ref="I30" si="1">D30-C30</f>
        <v>0.29967869510000078</v>
      </c>
      <c r="J30" s="385">
        <f t="shared" ref="J30" si="2">E30-D30</f>
        <v>4.9487605499999532E-2</v>
      </c>
      <c r="K30" s="385">
        <f t="shared" ref="K30" si="3">F30-E30</f>
        <v>0.27310091040000017</v>
      </c>
      <c r="L30" s="385">
        <f t="shared" ref="L30" si="4">G30-F30</f>
        <v>0.1632824104000008</v>
      </c>
    </row>
    <row r="31" spans="1:12" x14ac:dyDescent="0.2">
      <c r="B31" s="24" t="s">
        <v>346</v>
      </c>
      <c r="C31" s="321">
        <v>46.814971653000001</v>
      </c>
      <c r="D31" s="321">
        <v>47.230412950999998</v>
      </c>
      <c r="E31" s="321">
        <v>47.505802445</v>
      </c>
      <c r="F31" s="321">
        <v>47.661340131999999</v>
      </c>
      <c r="G31" s="321">
        <v>47.877780631999997</v>
      </c>
      <c r="H31" s="165"/>
      <c r="I31" s="385">
        <f t="shared" si="0"/>
        <v>0.41544129799999752</v>
      </c>
      <c r="J31" s="385">
        <f>E31-D31</f>
        <v>0.27538949400000234</v>
      </c>
      <c r="K31" s="385">
        <f>F31-E31</f>
        <v>0.15553768699999893</v>
      </c>
      <c r="L31" s="385">
        <f>G31-F31</f>
        <v>0.21644049999999737</v>
      </c>
    </row>
    <row r="32" spans="1:12" x14ac:dyDescent="0.2">
      <c r="B32" s="24" t="s">
        <v>348</v>
      </c>
      <c r="C32" s="321">
        <v>50.119155999999997</v>
      </c>
      <c r="D32" s="321">
        <v>51.228972087999999</v>
      </c>
      <c r="E32" s="321">
        <v>52.477683233999997</v>
      </c>
      <c r="F32" s="321">
        <v>53.701771057999999</v>
      </c>
      <c r="G32" s="321">
        <v>55.008295464</v>
      </c>
      <c r="H32" s="197"/>
      <c r="I32" s="385">
        <f t="shared" si="0"/>
        <v>1.1098160880000023</v>
      </c>
      <c r="J32" s="385">
        <f t="shared" si="0"/>
        <v>1.248711145999998</v>
      </c>
      <c r="K32" s="385">
        <f t="shared" si="0"/>
        <v>1.2240878240000015</v>
      </c>
      <c r="L32" s="385">
        <f t="shared" si="0"/>
        <v>1.3065244060000012</v>
      </c>
    </row>
    <row r="33" spans="2:12" x14ac:dyDescent="0.2">
      <c r="B33" s="24" t="s">
        <v>349</v>
      </c>
      <c r="C33" s="383">
        <f>C31-C28</f>
        <v>27.127736721000002</v>
      </c>
      <c r="D33" s="383">
        <f>D31-D28</f>
        <v>27.272696175999997</v>
      </c>
      <c r="E33" s="383">
        <f>E31-E28</f>
        <v>27.05293193</v>
      </c>
      <c r="F33" s="383">
        <f>F31-F28</f>
        <v>26.965209518999998</v>
      </c>
      <c r="G33" s="383">
        <f>G31-G28</f>
        <v>26.897778964999997</v>
      </c>
      <c r="H33" s="197"/>
      <c r="I33" s="385">
        <f t="shared" si="0"/>
        <v>0.14495945499999507</v>
      </c>
      <c r="J33" s="385">
        <f t="shared" si="0"/>
        <v>-0.21976424599999689</v>
      </c>
      <c r="K33" s="385">
        <f t="shared" si="0"/>
        <v>-8.7722411000001443E-2</v>
      </c>
      <c r="L33" s="385">
        <f t="shared" si="0"/>
        <v>-6.7430554000001308E-2</v>
      </c>
    </row>
    <row r="34" spans="2:12" x14ac:dyDescent="0.2">
      <c r="B34" s="24" t="s">
        <v>350</v>
      </c>
      <c r="C34" s="6">
        <f>C32-C29-C27-C30</f>
        <v>24.536971852499999</v>
      </c>
      <c r="D34" s="6">
        <f>D32-D29-D27-D30</f>
        <v>24.667371834499995</v>
      </c>
      <c r="E34" s="6">
        <f>E32-E29-E27-E30</f>
        <v>25.140600854500001</v>
      </c>
      <c r="F34" s="6">
        <f>F32-F29-F27-F30</f>
        <v>25.433653521699998</v>
      </c>
      <c r="G34" s="6">
        <f>G32-G29-G27-G30</f>
        <v>25.883114695100002</v>
      </c>
      <c r="H34" s="197"/>
      <c r="I34" s="385">
        <f t="shared" si="0"/>
        <v>0.13039998199999658</v>
      </c>
      <c r="J34" s="385">
        <f t="shared" si="0"/>
        <v>0.47322902000000511</v>
      </c>
      <c r="K34" s="385">
        <f t="shared" si="0"/>
        <v>0.29305266719999779</v>
      </c>
      <c r="L34" s="385">
        <f t="shared" si="0"/>
        <v>0.44946117340000313</v>
      </c>
    </row>
    <row r="35" spans="2:12" x14ac:dyDescent="0.2">
      <c r="B35" s="166" t="s">
        <v>32</v>
      </c>
      <c r="C35" s="384">
        <v>96.934127653000004</v>
      </c>
      <c r="D35" s="384">
        <v>98.459385038999997</v>
      </c>
      <c r="E35" s="384">
        <v>99.983485678999998</v>
      </c>
      <c r="F35" s="384">
        <v>101.36311119</v>
      </c>
      <c r="G35" s="384">
        <v>102.8860761</v>
      </c>
      <c r="H35" s="198"/>
      <c r="I35" s="386">
        <f t="shared" si="0"/>
        <v>1.5252573859999927</v>
      </c>
      <c r="J35" s="386">
        <f>E35-D35</f>
        <v>1.5241006400000003</v>
      </c>
      <c r="K35" s="386">
        <f>F35-E35</f>
        <v>1.3796255110000004</v>
      </c>
      <c r="L35" s="386">
        <f>G35-F35</f>
        <v>1.5229649099999989</v>
      </c>
    </row>
    <row r="36" spans="2:12" x14ac:dyDescent="0.2">
      <c r="B36" s="367" t="s">
        <v>551</v>
      </c>
    </row>
    <row r="39" spans="2:12" x14ac:dyDescent="0.2">
      <c r="B39" s="123"/>
    </row>
    <row r="40" spans="2:12" x14ac:dyDescent="0.2">
      <c r="B40" s="5"/>
      <c r="C40" s="368" t="s">
        <v>368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20.5703125" style="98" customWidth="1"/>
    <col min="17" max="17" width="14.7109375" style="98" customWidth="1"/>
    <col min="18" max="16384" width="9.140625" style="98"/>
  </cols>
  <sheetData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323"/>
      <c r="B4" s="323"/>
      <c r="C4" s="323"/>
      <c r="D4" s="323"/>
      <c r="E4" s="323"/>
      <c r="F4" s="323"/>
      <c r="G4" s="323"/>
      <c r="H4" s="323"/>
      <c r="I4" s="323"/>
      <c r="J4" s="323"/>
    </row>
    <row r="5" spans="1:17" x14ac:dyDescent="0.2">
      <c r="A5" s="323"/>
      <c r="B5" s="323"/>
      <c r="C5" s="323"/>
      <c r="D5" s="323"/>
      <c r="E5" s="323"/>
      <c r="F5" s="323"/>
      <c r="G5" s="323"/>
      <c r="H5" s="323"/>
      <c r="I5" s="323"/>
      <c r="J5" s="323"/>
      <c r="L5" s="120"/>
      <c r="P5" s="574" t="s">
        <v>369</v>
      </c>
      <c r="Q5" s="575"/>
    </row>
    <row r="6" spans="1:17" x14ac:dyDescent="0.2">
      <c r="A6" s="323"/>
      <c r="B6" s="323"/>
      <c r="C6" s="323"/>
      <c r="D6" s="323"/>
      <c r="E6" s="323"/>
      <c r="F6" s="323"/>
      <c r="G6" s="323"/>
      <c r="H6" s="323"/>
      <c r="I6" s="323"/>
      <c r="J6" s="323"/>
      <c r="L6" s="120"/>
      <c r="P6" s="208" t="s">
        <v>18</v>
      </c>
      <c r="Q6" s="209" t="s">
        <v>329</v>
      </c>
    </row>
    <row r="7" spans="1:17" x14ac:dyDescent="0.2">
      <c r="A7" s="323"/>
      <c r="B7" s="323"/>
      <c r="C7" s="323"/>
      <c r="D7" s="323"/>
      <c r="E7" s="323"/>
      <c r="F7" s="323"/>
      <c r="G7" s="323"/>
      <c r="H7" s="323"/>
      <c r="I7" s="323"/>
      <c r="J7" s="323"/>
      <c r="P7" s="210" t="s">
        <v>19</v>
      </c>
      <c r="Q7" s="182"/>
    </row>
    <row r="8" spans="1:17" x14ac:dyDescent="0.2">
      <c r="A8" s="323"/>
      <c r="B8" s="323"/>
      <c r="C8" s="323"/>
      <c r="D8" s="323"/>
      <c r="E8" s="323"/>
      <c r="F8" s="323"/>
      <c r="G8" s="323"/>
      <c r="H8" s="323"/>
      <c r="I8" s="323"/>
      <c r="J8" s="323"/>
      <c r="P8" s="210" t="s">
        <v>20</v>
      </c>
      <c r="Q8" s="182" t="s">
        <v>330</v>
      </c>
    </row>
    <row r="9" spans="1:17" x14ac:dyDescent="0.2">
      <c r="A9" s="323"/>
      <c r="B9" s="323"/>
      <c r="C9" s="323"/>
      <c r="D9" s="323"/>
      <c r="E9" s="323"/>
      <c r="F9" s="323"/>
      <c r="G9" s="323"/>
      <c r="H9" s="323"/>
      <c r="I9" s="323"/>
      <c r="J9" s="323"/>
      <c r="P9" s="210" t="s">
        <v>21</v>
      </c>
      <c r="Q9" s="182" t="s">
        <v>331</v>
      </c>
    </row>
    <row r="10" spans="1:17" x14ac:dyDescent="0.2">
      <c r="A10" s="323"/>
      <c r="B10" s="323"/>
      <c r="C10" s="323"/>
      <c r="D10" s="323"/>
      <c r="E10" s="323"/>
      <c r="F10" s="323"/>
      <c r="G10" s="323"/>
      <c r="H10" s="323"/>
      <c r="I10" s="323"/>
      <c r="J10" s="323"/>
      <c r="P10" s="210" t="s">
        <v>22</v>
      </c>
      <c r="Q10" s="182" t="s">
        <v>332</v>
      </c>
    </row>
    <row r="11" spans="1:17" x14ac:dyDescent="0.2">
      <c r="A11" s="323"/>
      <c r="B11" s="323"/>
      <c r="C11" s="323"/>
      <c r="D11" s="323"/>
      <c r="E11" s="323"/>
      <c r="F11" s="323"/>
      <c r="G11" s="323"/>
      <c r="H11" s="323"/>
      <c r="I11" s="323"/>
      <c r="J11" s="323"/>
      <c r="P11" s="211" t="s">
        <v>328</v>
      </c>
      <c r="Q11" s="182"/>
    </row>
    <row r="12" spans="1:17" x14ac:dyDescent="0.2">
      <c r="A12" s="323"/>
      <c r="B12" s="323"/>
      <c r="C12" s="323"/>
      <c r="D12" s="323"/>
      <c r="E12" s="323"/>
      <c r="F12" s="323"/>
      <c r="G12" s="323"/>
      <c r="H12" s="323"/>
      <c r="I12" s="323"/>
      <c r="J12" s="323"/>
      <c r="P12" s="210" t="s">
        <v>25</v>
      </c>
      <c r="Q12" s="182" t="s">
        <v>333</v>
      </c>
    </row>
    <row r="13" spans="1:17" x14ac:dyDescent="0.2">
      <c r="A13" s="323"/>
      <c r="B13" s="323"/>
      <c r="C13" s="323"/>
      <c r="D13" s="323"/>
      <c r="E13" s="323"/>
      <c r="F13" s="323"/>
      <c r="G13" s="323"/>
      <c r="H13" s="323"/>
      <c r="I13" s="323"/>
      <c r="J13" s="323"/>
      <c r="P13" s="210" t="s">
        <v>23</v>
      </c>
      <c r="Q13" s="182" t="s">
        <v>334</v>
      </c>
    </row>
    <row r="14" spans="1:17" x14ac:dyDescent="0.2">
      <c r="A14" s="323"/>
      <c r="B14" s="323"/>
      <c r="C14" s="323"/>
      <c r="D14" s="323"/>
      <c r="E14" s="323"/>
      <c r="F14" s="323"/>
      <c r="G14" s="323"/>
      <c r="H14" s="323"/>
      <c r="I14" s="323"/>
      <c r="J14" s="323"/>
      <c r="P14" s="210" t="s">
        <v>24</v>
      </c>
      <c r="Q14" s="182" t="s">
        <v>335</v>
      </c>
    </row>
    <row r="15" spans="1:17" x14ac:dyDescent="0.2">
      <c r="A15" s="323"/>
      <c r="B15" s="323"/>
      <c r="C15" s="323"/>
      <c r="D15" s="323"/>
      <c r="E15" s="323"/>
      <c r="F15" s="323"/>
      <c r="G15" s="323"/>
      <c r="H15" s="323"/>
      <c r="I15" s="323"/>
      <c r="J15" s="323"/>
      <c r="P15" s="210" t="s">
        <v>33</v>
      </c>
      <c r="Q15" s="182" t="s">
        <v>336</v>
      </c>
    </row>
    <row r="16" spans="1:17" x14ac:dyDescent="0.2">
      <c r="A16" s="323"/>
      <c r="B16" s="323"/>
      <c r="C16" s="323"/>
      <c r="D16" s="323"/>
      <c r="E16" s="323"/>
      <c r="F16" s="323"/>
      <c r="G16" s="323"/>
      <c r="H16" s="323"/>
      <c r="I16" s="323"/>
      <c r="J16" s="323"/>
      <c r="P16" s="210" t="s">
        <v>26</v>
      </c>
      <c r="Q16" s="182"/>
    </row>
    <row r="17" spans="1:17" x14ac:dyDescent="0.2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P17" s="210" t="s">
        <v>27</v>
      </c>
      <c r="Q17" s="182" t="s">
        <v>337</v>
      </c>
    </row>
    <row r="18" spans="1:17" x14ac:dyDescent="0.2">
      <c r="A18" s="323"/>
      <c r="B18" s="323"/>
      <c r="C18" s="323"/>
      <c r="D18" s="323"/>
      <c r="E18" s="323"/>
      <c r="F18" s="323"/>
      <c r="G18" s="323"/>
      <c r="H18" s="323"/>
      <c r="I18" s="323"/>
      <c r="J18" s="323"/>
      <c r="P18" s="210" t="s">
        <v>28</v>
      </c>
      <c r="Q18" s="182" t="s">
        <v>338</v>
      </c>
    </row>
    <row r="19" spans="1:17" x14ac:dyDescent="0.2">
      <c r="A19" s="323"/>
      <c r="B19" s="323"/>
      <c r="C19" s="323"/>
      <c r="D19" s="323"/>
      <c r="E19" s="323"/>
      <c r="F19" s="323"/>
      <c r="G19" s="323"/>
      <c r="H19" s="323"/>
      <c r="I19" s="323"/>
      <c r="J19" s="323"/>
      <c r="P19" s="210" t="s">
        <v>29</v>
      </c>
      <c r="Q19" s="182" t="s">
        <v>339</v>
      </c>
    </row>
    <row r="20" spans="1:17" x14ac:dyDescent="0.2">
      <c r="A20" s="323"/>
      <c r="B20" s="323"/>
      <c r="C20" s="323"/>
      <c r="D20" s="323"/>
      <c r="E20" s="323"/>
      <c r="F20" s="323"/>
      <c r="G20" s="323"/>
      <c r="H20" s="323"/>
      <c r="I20" s="323"/>
      <c r="J20" s="323"/>
      <c r="P20" s="210" t="s">
        <v>30</v>
      </c>
      <c r="Q20" s="182" t="s">
        <v>340</v>
      </c>
    </row>
    <row r="21" spans="1:17" x14ac:dyDescent="0.2">
      <c r="A21" s="323"/>
      <c r="B21" s="323"/>
      <c r="C21" s="323"/>
      <c r="D21" s="323"/>
      <c r="E21" s="323"/>
      <c r="F21" s="323"/>
      <c r="G21" s="323"/>
      <c r="H21" s="323"/>
      <c r="I21" s="323"/>
      <c r="J21" s="323"/>
      <c r="P21" s="210" t="s">
        <v>31</v>
      </c>
      <c r="Q21" s="182"/>
    </row>
    <row r="22" spans="1:17" x14ac:dyDescent="0.2">
      <c r="A22" s="323"/>
      <c r="B22" s="323"/>
      <c r="C22" s="323"/>
      <c r="D22" s="323"/>
      <c r="E22" s="323"/>
      <c r="F22" s="323"/>
      <c r="G22" s="323"/>
      <c r="H22" s="323"/>
      <c r="I22" s="323"/>
      <c r="J22" s="323"/>
      <c r="P22" s="212" t="s">
        <v>32</v>
      </c>
      <c r="Q22" s="183" t="s">
        <v>318</v>
      </c>
    </row>
    <row r="23" spans="1:17" x14ac:dyDescent="0.2">
      <c r="A23" s="323"/>
      <c r="B23" s="323"/>
      <c r="C23" s="323"/>
      <c r="D23" s="323"/>
      <c r="E23" s="323"/>
      <c r="F23" s="323"/>
      <c r="G23" s="323"/>
      <c r="H23" s="323"/>
      <c r="I23" s="323"/>
      <c r="J23" s="323"/>
    </row>
    <row r="24" spans="1:17" x14ac:dyDescent="0.2">
      <c r="A24" s="323"/>
      <c r="B24" s="323"/>
      <c r="C24" s="323"/>
      <c r="D24" s="323"/>
      <c r="E24" s="323"/>
      <c r="F24" s="323"/>
      <c r="G24" s="323"/>
      <c r="H24" s="323"/>
      <c r="I24" s="323"/>
      <c r="J24" s="323"/>
    </row>
    <row r="25" spans="1:17" x14ac:dyDescent="0.2">
      <c r="A25" s="323"/>
      <c r="B25" s="323"/>
      <c r="C25" s="323"/>
      <c r="D25" s="323"/>
      <c r="E25" s="323"/>
      <c r="F25" s="323"/>
      <c r="G25" s="323"/>
      <c r="H25" s="323"/>
      <c r="I25" s="323"/>
      <c r="J25" s="323"/>
    </row>
    <row r="26" spans="1:17" x14ac:dyDescent="0.2">
      <c r="B26" s="156"/>
      <c r="C26" s="161"/>
      <c r="D26" s="573" t="s">
        <v>516</v>
      </c>
      <c r="E26" s="573"/>
      <c r="F26" s="573"/>
      <c r="G26" s="573"/>
      <c r="H26" s="158"/>
      <c r="I26" s="159" t="s">
        <v>515</v>
      </c>
      <c r="J26" s="324"/>
      <c r="K26" s="159"/>
      <c r="L26" s="159"/>
    </row>
    <row r="27" spans="1:17" x14ac:dyDescent="0.2">
      <c r="B27" s="160" t="s">
        <v>17</v>
      </c>
      <c r="C27" s="161">
        <v>2016</v>
      </c>
      <c r="D27" s="161">
        <v>2017</v>
      </c>
      <c r="E27" s="161">
        <v>2018</v>
      </c>
      <c r="F27" s="161">
        <v>2019</v>
      </c>
      <c r="G27" s="161">
        <v>2020</v>
      </c>
      <c r="H27" s="161"/>
      <c r="I27" s="161">
        <v>2017</v>
      </c>
      <c r="J27" s="161">
        <v>2018</v>
      </c>
      <c r="K27" s="161">
        <v>2019</v>
      </c>
      <c r="L27" s="161">
        <v>2020</v>
      </c>
    </row>
    <row r="28" spans="1:17" x14ac:dyDescent="0.2">
      <c r="B28" s="162" t="s">
        <v>18</v>
      </c>
      <c r="C28" s="152">
        <v>37.459438526</v>
      </c>
      <c r="D28" s="152">
        <v>37.365951385000002</v>
      </c>
      <c r="E28" s="152">
        <v>37.298092339999997</v>
      </c>
      <c r="F28" s="152">
        <v>35.421313339999998</v>
      </c>
      <c r="G28" s="152">
        <v>34.872821494</v>
      </c>
      <c r="H28" s="163"/>
      <c r="I28" s="197">
        <f>D28-C28</f>
        <v>-9.3487140999997109E-2</v>
      </c>
      <c r="J28" s="197">
        <f>E28-D28</f>
        <v>-6.7859045000005835E-2</v>
      </c>
      <c r="K28" s="197">
        <f>F28-E28</f>
        <v>-1.8767789999999991</v>
      </c>
      <c r="L28" s="197">
        <f>G28-F28</f>
        <v>-0.54849184599999745</v>
      </c>
    </row>
    <row r="29" spans="1:17" x14ac:dyDescent="0.2">
      <c r="B29" s="162" t="s">
        <v>19</v>
      </c>
      <c r="C29" s="164">
        <f>SUM(C30:C32)</f>
        <v>21.910226508499999</v>
      </c>
      <c r="D29" s="164">
        <f t="shared" ref="D29:E29" si="0">SUM(D30:D32)</f>
        <v>22.8685391946</v>
      </c>
      <c r="E29" s="164">
        <f t="shared" si="0"/>
        <v>25.265735468199999</v>
      </c>
      <c r="F29" s="164">
        <f t="shared" ref="F29" si="1">SUM(F30:F32)</f>
        <v>26.992976863200003</v>
      </c>
      <c r="G29" s="164">
        <f t="shared" ref="G29" si="2">SUM(G30:G32)</f>
        <v>28.7260512991</v>
      </c>
      <c r="H29" s="164"/>
      <c r="I29" s="197">
        <f t="shared" ref="I29:L44" si="3">D29-C29</f>
        <v>0.95831268610000109</v>
      </c>
      <c r="J29" s="197">
        <f t="shared" si="3"/>
        <v>2.3971962735999988</v>
      </c>
      <c r="K29" s="197">
        <f t="shared" si="3"/>
        <v>1.7272413950000036</v>
      </c>
      <c r="L29" s="197">
        <f t="shared" si="3"/>
        <v>1.7330744358999972</v>
      </c>
    </row>
    <row r="30" spans="1:17" x14ac:dyDescent="0.2">
      <c r="B30" s="162" t="s">
        <v>20</v>
      </c>
      <c r="C30" s="152">
        <v>4.5967248197000004</v>
      </c>
      <c r="D30" s="152">
        <v>4.9641335204999999</v>
      </c>
      <c r="E30" s="152">
        <v>5.2951691370000002</v>
      </c>
      <c r="F30" s="152">
        <v>5.0649776271000002</v>
      </c>
      <c r="G30" s="152">
        <v>5.3954998396000002</v>
      </c>
      <c r="H30" s="164"/>
      <c r="I30" s="197">
        <f t="shared" si="3"/>
        <v>0.36740870079999954</v>
      </c>
      <c r="J30" s="197">
        <f t="shared" si="3"/>
        <v>0.33103561650000035</v>
      </c>
      <c r="K30" s="197">
        <f t="shared" si="3"/>
        <v>-0.23019150990000004</v>
      </c>
      <c r="L30" s="197">
        <f t="shared" si="3"/>
        <v>0.33052221250000002</v>
      </c>
    </row>
    <row r="31" spans="1:17" x14ac:dyDescent="0.2">
      <c r="B31" s="162" t="s">
        <v>21</v>
      </c>
      <c r="C31" s="152">
        <v>2.4843548798000001</v>
      </c>
      <c r="D31" s="152">
        <v>2.2505834520999999</v>
      </c>
      <c r="E31" s="152">
        <v>2.0844820822000001</v>
      </c>
      <c r="F31" s="152">
        <v>1.9979649080999999</v>
      </c>
      <c r="G31" s="152">
        <v>1.9372419585</v>
      </c>
      <c r="H31" s="164"/>
      <c r="I31" s="197">
        <f t="shared" si="3"/>
        <v>-0.23377142770000026</v>
      </c>
      <c r="J31" s="197">
        <f t="shared" si="3"/>
        <v>-0.1661013698999998</v>
      </c>
      <c r="K31" s="197">
        <f t="shared" si="3"/>
        <v>-8.6517174100000149E-2</v>
      </c>
      <c r="L31" s="197">
        <f t="shared" si="3"/>
        <v>-6.0722949599999909E-2</v>
      </c>
    </row>
    <row r="32" spans="1:17" x14ac:dyDescent="0.2">
      <c r="B32" s="162" t="s">
        <v>22</v>
      </c>
      <c r="C32" s="152">
        <v>14.829146808999999</v>
      </c>
      <c r="D32" s="152">
        <v>15.653822222000001</v>
      </c>
      <c r="E32" s="152">
        <v>17.886084249</v>
      </c>
      <c r="F32" s="152">
        <v>19.930034328000001</v>
      </c>
      <c r="G32" s="152">
        <v>21.393309501000001</v>
      </c>
      <c r="H32" s="164"/>
      <c r="I32" s="197">
        <f t="shared" si="3"/>
        <v>0.82467541300000136</v>
      </c>
      <c r="J32" s="197">
        <f t="shared" si="3"/>
        <v>2.2322620269999991</v>
      </c>
      <c r="K32" s="197">
        <f t="shared" si="3"/>
        <v>2.0439500790000018</v>
      </c>
      <c r="L32" s="197">
        <f t="shared" si="3"/>
        <v>1.4632751729999995</v>
      </c>
    </row>
    <row r="33" spans="2:12" x14ac:dyDescent="0.2">
      <c r="B33" s="165" t="s">
        <v>328</v>
      </c>
      <c r="C33" s="163">
        <f>SUM(C34:C37)</f>
        <v>14.07099959049</v>
      </c>
      <c r="D33" s="163">
        <f t="shared" ref="D33:E33" si="4">SUM(D34:D37)</f>
        <v>14.184157191999999</v>
      </c>
      <c r="E33" s="163">
        <f t="shared" si="4"/>
        <v>14.4491626713</v>
      </c>
      <c r="F33" s="163">
        <f t="shared" ref="F33" si="5">SUM(F34:F37)</f>
        <v>14.60205909521</v>
      </c>
      <c r="G33" s="163">
        <f t="shared" ref="G33" si="6">SUM(G34:G37)</f>
        <v>14.871340540649999</v>
      </c>
      <c r="H33" s="163"/>
      <c r="I33" s="197">
        <f t="shared" si="3"/>
        <v>0.11315760150999843</v>
      </c>
      <c r="J33" s="197">
        <f t="shared" si="3"/>
        <v>0.26500547930000096</v>
      </c>
      <c r="K33" s="197">
        <f t="shared" si="3"/>
        <v>0.15289642391000058</v>
      </c>
      <c r="L33" s="197">
        <f t="shared" si="3"/>
        <v>0.26928144543999899</v>
      </c>
    </row>
    <row r="34" spans="2:12" x14ac:dyDescent="0.2">
      <c r="B34" s="162" t="s">
        <v>25</v>
      </c>
      <c r="C34" s="152">
        <v>11.262746197</v>
      </c>
      <c r="D34" s="152">
        <v>11.222929780999999</v>
      </c>
      <c r="E34" s="152">
        <v>11.401398274</v>
      </c>
      <c r="F34" s="152">
        <v>11.544760168</v>
      </c>
      <c r="G34" s="152">
        <v>11.767613506</v>
      </c>
      <c r="H34" s="163"/>
      <c r="I34" s="197">
        <f t="shared" si="3"/>
        <v>-3.9816416000000743E-2</v>
      </c>
      <c r="J34" s="197">
        <f>E34-D34</f>
        <v>0.17846849300000045</v>
      </c>
      <c r="K34" s="197">
        <f>F34-E34</f>
        <v>0.14336189399999988</v>
      </c>
      <c r="L34" s="197">
        <f>G34-F34</f>
        <v>0.22285333800000018</v>
      </c>
    </row>
    <row r="35" spans="2:12" x14ac:dyDescent="0.2">
      <c r="B35" s="162" t="s">
        <v>23</v>
      </c>
      <c r="C35" s="152">
        <v>0.84354625137000006</v>
      </c>
      <c r="D35" s="152">
        <v>0.80068197259999996</v>
      </c>
      <c r="E35" s="152">
        <v>0.80848197259999999</v>
      </c>
      <c r="F35" s="152">
        <v>0.80058893088000005</v>
      </c>
      <c r="G35" s="152">
        <v>0.77284876689000004</v>
      </c>
      <c r="H35" s="164"/>
      <c r="I35" s="197">
        <f t="shared" si="3"/>
        <v>-4.2864278770000097E-2</v>
      </c>
      <c r="J35" s="197">
        <f t="shared" si="3"/>
        <v>7.8000000000000291E-3</v>
      </c>
      <c r="K35" s="197">
        <f t="shared" si="3"/>
        <v>-7.8930417199999381E-3</v>
      </c>
      <c r="L35" s="197">
        <f t="shared" si="3"/>
        <v>-2.7740163990000011E-2</v>
      </c>
    </row>
    <row r="36" spans="2:12" x14ac:dyDescent="0.2">
      <c r="B36" s="162" t="s">
        <v>24</v>
      </c>
      <c r="C36" s="152">
        <v>1.6982804536</v>
      </c>
      <c r="D36" s="152">
        <v>1.8798974384</v>
      </c>
      <c r="E36" s="152">
        <v>1.9593083973000001</v>
      </c>
      <c r="F36" s="152">
        <v>2.0011306865999998</v>
      </c>
      <c r="G36" s="152">
        <v>2.0886029236999999</v>
      </c>
      <c r="H36" s="164"/>
      <c r="I36" s="197">
        <f t="shared" si="3"/>
        <v>0.18161698479999999</v>
      </c>
      <c r="J36" s="197">
        <f t="shared" si="3"/>
        <v>7.941095890000005E-2</v>
      </c>
      <c r="K36" s="197">
        <f t="shared" si="3"/>
        <v>4.182228929999976E-2</v>
      </c>
      <c r="L36" s="197">
        <f t="shared" si="3"/>
        <v>8.7472237100000072E-2</v>
      </c>
    </row>
    <row r="37" spans="2:12" x14ac:dyDescent="0.2">
      <c r="B37" s="162" t="s">
        <v>33</v>
      </c>
      <c r="C37" s="152">
        <v>0.26642668852000001</v>
      </c>
      <c r="D37" s="152">
        <v>0.28064800000000001</v>
      </c>
      <c r="E37" s="152">
        <v>0.27997402739999999</v>
      </c>
      <c r="F37" s="152">
        <v>0.25557930972999998</v>
      </c>
      <c r="G37" s="152">
        <v>0.24227534406000001</v>
      </c>
      <c r="H37" s="164"/>
      <c r="I37" s="197">
        <f t="shared" si="3"/>
        <v>1.4221311479999998E-2</v>
      </c>
      <c r="J37" s="197">
        <f t="shared" si="3"/>
        <v>-6.739726000000168E-4</v>
      </c>
      <c r="K37" s="197">
        <f t="shared" si="3"/>
        <v>-2.439471767000001E-2</v>
      </c>
      <c r="L37" s="197">
        <f t="shared" si="3"/>
        <v>-1.3303965669999973E-2</v>
      </c>
    </row>
    <row r="38" spans="2:12" x14ac:dyDescent="0.2">
      <c r="B38" s="162" t="s">
        <v>26</v>
      </c>
      <c r="C38" s="164">
        <f>SUM(C39:C42)</f>
        <v>5.2840666776299994</v>
      </c>
      <c r="D38" s="164">
        <f t="shared" ref="D38:E38" si="7">SUM(D39:D42)</f>
        <v>5.3458972191999994</v>
      </c>
      <c r="E38" s="164">
        <f t="shared" si="7"/>
        <v>5.4173218766800009</v>
      </c>
      <c r="F38" s="164">
        <f t="shared" ref="F38" si="8">SUM(F39:F42)</f>
        <v>5.7271413705700009</v>
      </c>
      <c r="G38" s="164">
        <f t="shared" ref="G38" si="9">SUM(G39:G42)</f>
        <v>5.9716281426900002</v>
      </c>
      <c r="H38" s="164"/>
      <c r="I38" s="197">
        <f t="shared" si="3"/>
        <v>6.1830541570000008E-2</v>
      </c>
      <c r="J38" s="197">
        <f t="shared" si="3"/>
        <v>7.1424657480001486E-2</v>
      </c>
      <c r="K38" s="197">
        <f t="shared" si="3"/>
        <v>0.30981949389000007</v>
      </c>
      <c r="L38" s="197">
        <f t="shared" si="3"/>
        <v>0.24448677211999925</v>
      </c>
    </row>
    <row r="39" spans="2:12" x14ac:dyDescent="0.2">
      <c r="B39" s="162" t="s">
        <v>27</v>
      </c>
      <c r="C39" s="152">
        <v>0.70877014754000001</v>
      </c>
      <c r="D39" s="152">
        <v>0.67622804110000001</v>
      </c>
      <c r="E39" s="152">
        <v>0.68499790411000006</v>
      </c>
      <c r="F39" s="152">
        <v>0.67471627955000002</v>
      </c>
      <c r="G39" s="152">
        <v>0.68625927395999997</v>
      </c>
      <c r="H39" s="164"/>
      <c r="I39" s="197">
        <f t="shared" si="3"/>
        <v>-3.2542106439999996E-2</v>
      </c>
      <c r="J39" s="197">
        <f t="shared" si="3"/>
        <v>8.7698630100000452E-3</v>
      </c>
      <c r="K39" s="197">
        <f t="shared" si="3"/>
        <v>-1.0281624560000036E-2</v>
      </c>
      <c r="L39" s="197">
        <f t="shared" si="3"/>
        <v>1.1542994409999952E-2</v>
      </c>
    </row>
    <row r="40" spans="2:12" x14ac:dyDescent="0.2">
      <c r="B40" s="162" t="s">
        <v>28</v>
      </c>
      <c r="C40" s="152">
        <v>3.2429578361</v>
      </c>
      <c r="D40" s="152">
        <v>3.3664521096</v>
      </c>
      <c r="E40" s="152">
        <v>3.4277836164000002</v>
      </c>
      <c r="F40" s="152">
        <v>3.7502747815999999</v>
      </c>
      <c r="G40" s="152">
        <v>3.9945671287</v>
      </c>
      <c r="H40" s="164"/>
      <c r="I40" s="197">
        <f t="shared" si="3"/>
        <v>0.12349427349999997</v>
      </c>
      <c r="J40" s="197">
        <f t="shared" si="3"/>
        <v>6.1331506800000213E-2</v>
      </c>
      <c r="K40" s="197">
        <f t="shared" si="3"/>
        <v>0.32249116519999976</v>
      </c>
      <c r="L40" s="197">
        <f t="shared" si="3"/>
        <v>0.24429234710000003</v>
      </c>
    </row>
    <row r="41" spans="2:12" x14ac:dyDescent="0.2">
      <c r="B41" s="162" t="s">
        <v>29</v>
      </c>
      <c r="C41" s="152">
        <v>0.91189181966999999</v>
      </c>
      <c r="D41" s="152">
        <v>0.87951634246999999</v>
      </c>
      <c r="E41" s="152">
        <v>0.88959853425000002</v>
      </c>
      <c r="F41" s="152">
        <v>0.89661726310000001</v>
      </c>
      <c r="G41" s="152">
        <v>0.89069597953000001</v>
      </c>
      <c r="H41" s="164"/>
      <c r="I41" s="197">
        <f t="shared" si="3"/>
        <v>-3.2375477200000002E-2</v>
      </c>
      <c r="J41" s="197">
        <f t="shared" si="3"/>
        <v>1.0082191780000027E-2</v>
      </c>
      <c r="K41" s="197">
        <f t="shared" si="3"/>
        <v>7.0187288499999889E-3</v>
      </c>
      <c r="L41" s="197">
        <f t="shared" si="3"/>
        <v>-5.9212835699999911E-3</v>
      </c>
    </row>
    <row r="42" spans="2:12" x14ac:dyDescent="0.2">
      <c r="B42" s="162" t="s">
        <v>30</v>
      </c>
      <c r="C42" s="152">
        <v>0.42044687432</v>
      </c>
      <c r="D42" s="152">
        <v>0.42370072602999997</v>
      </c>
      <c r="E42" s="152">
        <v>0.41494182192000001</v>
      </c>
      <c r="F42" s="152">
        <v>0.40553304631999998</v>
      </c>
      <c r="G42" s="152">
        <v>0.40010576050000002</v>
      </c>
      <c r="H42" s="164"/>
      <c r="I42" s="197">
        <f t="shared" si="3"/>
        <v>3.2538517099999775E-3</v>
      </c>
      <c r="J42" s="197">
        <f t="shared" si="3"/>
        <v>-8.7589041099999654E-3</v>
      </c>
      <c r="K42" s="197">
        <f t="shared" si="3"/>
        <v>-9.40877560000003E-3</v>
      </c>
      <c r="L42" s="197">
        <f t="shared" si="3"/>
        <v>-5.4272858199999607E-3</v>
      </c>
    </row>
    <row r="43" spans="2:12" x14ac:dyDescent="0.2">
      <c r="B43" s="162" t="s">
        <v>31</v>
      </c>
      <c r="C43" s="163">
        <f>C44-C28-C29-C33-C38</f>
        <v>18.757788991379996</v>
      </c>
      <c r="D43" s="163">
        <f t="shared" ref="D43:E43" si="10">D44-D28-D29-D33-D38</f>
        <v>18.365892657199993</v>
      </c>
      <c r="E43" s="163">
        <f t="shared" si="10"/>
        <v>18.243655913820007</v>
      </c>
      <c r="F43" s="163">
        <f t="shared" ref="F43" si="11">F44-F28-F29-F33-F38</f>
        <v>18.370085601019994</v>
      </c>
      <c r="G43" s="163">
        <f t="shared" ref="G43" si="12">G44-G28-G29-G33-G38</f>
        <v>18.588063953559992</v>
      </c>
      <c r="H43" s="163"/>
      <c r="I43" s="197">
        <f t="shared" si="3"/>
        <v>-0.39189633418000369</v>
      </c>
      <c r="J43" s="197">
        <f t="shared" ref="J43:L44" si="13">E43-D43</f>
        <v>-0.12223674337998602</v>
      </c>
      <c r="K43" s="197">
        <f t="shared" si="13"/>
        <v>0.12642968719998748</v>
      </c>
      <c r="L43" s="197">
        <f t="shared" si="13"/>
        <v>0.21797835253999764</v>
      </c>
    </row>
    <row r="44" spans="2:12" x14ac:dyDescent="0.2">
      <c r="B44" s="166" t="s">
        <v>32</v>
      </c>
      <c r="C44" s="168">
        <v>97.482520293999997</v>
      </c>
      <c r="D44" s="168">
        <v>98.130437647999997</v>
      </c>
      <c r="E44" s="168">
        <v>100.67396827</v>
      </c>
      <c r="F44" s="168">
        <v>101.11357627</v>
      </c>
      <c r="G44" s="168">
        <v>103.02990543</v>
      </c>
      <c r="H44" s="167"/>
      <c r="I44" s="198">
        <f t="shared" si="3"/>
        <v>0.6479173540000005</v>
      </c>
      <c r="J44" s="198">
        <f t="shared" si="13"/>
        <v>2.5435306220000058</v>
      </c>
      <c r="K44" s="198">
        <f t="shared" si="13"/>
        <v>0.43960799999999267</v>
      </c>
      <c r="L44" s="198">
        <f t="shared" si="13"/>
        <v>1.9163291600000036</v>
      </c>
    </row>
    <row r="45" spans="2:12" x14ac:dyDescent="0.2">
      <c r="B45" s="195"/>
      <c r="C45" s="152"/>
      <c r="D45" s="152"/>
      <c r="E45" s="152"/>
      <c r="H45" s="196"/>
      <c r="I45" s="164"/>
      <c r="J45" s="196"/>
      <c r="K45" s="196"/>
      <c r="L45" s="196"/>
    </row>
    <row r="46" spans="2:12" x14ac:dyDescent="0.2">
      <c r="B46" s="367" t="s">
        <v>551</v>
      </c>
    </row>
    <row r="47" spans="2:12" x14ac:dyDescent="0.2">
      <c r="B47" s="367"/>
    </row>
    <row r="48" spans="2:12" x14ac:dyDescent="0.2">
      <c r="B48" s="367"/>
    </row>
    <row r="49" spans="1:6" ht="25.5" x14ac:dyDescent="0.2">
      <c r="A49" s="147"/>
      <c r="B49" s="147"/>
      <c r="C49" s="489" t="s">
        <v>488</v>
      </c>
      <c r="D49" s="489" t="s">
        <v>489</v>
      </c>
      <c r="E49" s="546" t="s">
        <v>241</v>
      </c>
      <c r="F49" s="546" t="s">
        <v>498</v>
      </c>
    </row>
    <row r="50" spans="1:6" ht="15" x14ac:dyDescent="0.25">
      <c r="A50" s="30">
        <f>+YEAR(B50)</f>
        <v>2017</v>
      </c>
      <c r="B50" s="129">
        <v>42736</v>
      </c>
      <c r="C50" s="130">
        <v>97.341944792000007</v>
      </c>
      <c r="D50" s="100" t="e">
        <v>#N/A</v>
      </c>
      <c r="E50" s="131"/>
      <c r="F50" s="545">
        <v>97.341944792000007</v>
      </c>
    </row>
    <row r="51" spans="1:6" ht="15" x14ac:dyDescent="0.25">
      <c r="A51" s="30">
        <f t="shared" ref="A51:A91" si="14">+YEAR(B51)</f>
        <v>2017</v>
      </c>
      <c r="B51" s="129">
        <v>42767</v>
      </c>
      <c r="C51" s="130">
        <v>97.498001148</v>
      </c>
      <c r="D51" s="100" t="e">
        <v>#N/A</v>
      </c>
      <c r="E51" s="140">
        <f t="shared" ref="E51:E60" si="15">AVERAGEIF($A$34:$A$97,A51,$F$34:$F$97)</f>
        <v>98.1265912585</v>
      </c>
      <c r="F51" s="545">
        <v>97.498001148</v>
      </c>
    </row>
    <row r="52" spans="1:6" ht="15" x14ac:dyDescent="0.25">
      <c r="A52" s="30">
        <f t="shared" si="14"/>
        <v>2017</v>
      </c>
      <c r="B52" s="129">
        <v>42795</v>
      </c>
      <c r="C52" s="130">
        <v>96.847957069000003</v>
      </c>
      <c r="D52" s="100" t="e">
        <v>#N/A</v>
      </c>
      <c r="E52" s="140">
        <f t="shared" si="15"/>
        <v>98.1265912585</v>
      </c>
      <c r="F52" s="545">
        <v>96.847957069000003</v>
      </c>
    </row>
    <row r="53" spans="1:6" ht="15" x14ac:dyDescent="0.25">
      <c r="A53" s="30">
        <f t="shared" si="14"/>
        <v>2017</v>
      </c>
      <c r="B53" s="129">
        <v>42826</v>
      </c>
      <c r="C53" s="130">
        <v>96.666258342999996</v>
      </c>
      <c r="D53" s="100" t="e">
        <v>#N/A</v>
      </c>
      <c r="E53" s="140">
        <f t="shared" si="15"/>
        <v>98.1265912585</v>
      </c>
      <c r="F53" s="545">
        <v>96.666258342999996</v>
      </c>
    </row>
    <row r="54" spans="1:6" ht="15" x14ac:dyDescent="0.25">
      <c r="A54" s="30">
        <f t="shared" si="14"/>
        <v>2017</v>
      </c>
      <c r="B54" s="129">
        <v>42856</v>
      </c>
      <c r="C54" s="130">
        <v>97.608086165000003</v>
      </c>
      <c r="D54" s="100" t="e">
        <v>#N/A</v>
      </c>
      <c r="E54" s="140">
        <f t="shared" si="15"/>
        <v>98.1265912585</v>
      </c>
      <c r="F54" s="545">
        <v>97.608086165000003</v>
      </c>
    </row>
    <row r="55" spans="1:6" ht="15" x14ac:dyDescent="0.25">
      <c r="A55" s="30">
        <f t="shared" si="14"/>
        <v>2017</v>
      </c>
      <c r="B55" s="129">
        <v>42887</v>
      </c>
      <c r="C55" s="130">
        <v>98.337490260999999</v>
      </c>
      <c r="D55" s="100" t="e">
        <v>#N/A</v>
      </c>
      <c r="E55" s="140">
        <f t="shared" si="15"/>
        <v>98.1265912585</v>
      </c>
      <c r="F55" s="545">
        <v>98.337490260999999</v>
      </c>
    </row>
    <row r="56" spans="1:6" ht="15" x14ac:dyDescent="0.25">
      <c r="A56" s="30">
        <f t="shared" si="14"/>
        <v>2017</v>
      </c>
      <c r="B56" s="129">
        <v>42917</v>
      </c>
      <c r="C56" s="130">
        <v>99.067244779999996</v>
      </c>
      <c r="D56" s="100" t="e">
        <v>#N/A</v>
      </c>
      <c r="E56" s="140">
        <f t="shared" si="15"/>
        <v>98.1265912585</v>
      </c>
      <c r="F56" s="545">
        <v>99.067244779999996</v>
      </c>
    </row>
    <row r="57" spans="1:6" ht="15" x14ac:dyDescent="0.25">
      <c r="A57" s="30">
        <f t="shared" si="14"/>
        <v>2017</v>
      </c>
      <c r="B57" s="129">
        <v>42948</v>
      </c>
      <c r="C57" s="130">
        <v>98.313910514</v>
      </c>
      <c r="D57" s="100" t="e">
        <v>#N/A</v>
      </c>
      <c r="E57" s="140">
        <f t="shared" si="15"/>
        <v>98.1265912585</v>
      </c>
      <c r="F57" s="545">
        <v>98.313910514</v>
      </c>
    </row>
    <row r="58" spans="1:6" ht="15" x14ac:dyDescent="0.25">
      <c r="A58" s="30">
        <f t="shared" si="14"/>
        <v>2017</v>
      </c>
      <c r="B58" s="129">
        <v>42979</v>
      </c>
      <c r="C58" s="130">
        <v>98.406536489000004</v>
      </c>
      <c r="D58" s="100" t="e">
        <v>#N/A</v>
      </c>
      <c r="E58" s="140">
        <f t="shared" si="15"/>
        <v>98.1265912585</v>
      </c>
      <c r="F58" s="545">
        <v>98.406536489000004</v>
      </c>
    </row>
    <row r="59" spans="1:6" ht="15" x14ac:dyDescent="0.25">
      <c r="A59" s="30">
        <f t="shared" si="14"/>
        <v>2017</v>
      </c>
      <c r="B59" s="129">
        <v>43009</v>
      </c>
      <c r="C59" s="130">
        <v>98.996101374999995</v>
      </c>
      <c r="D59" s="100" t="e">
        <v>#N/A</v>
      </c>
      <c r="E59" s="140">
        <f t="shared" si="15"/>
        <v>98.1265912585</v>
      </c>
      <c r="F59" s="545">
        <v>98.996101374999995</v>
      </c>
    </row>
    <row r="60" spans="1:6" ht="15" x14ac:dyDescent="0.25">
      <c r="A60" s="30">
        <f t="shared" si="14"/>
        <v>2017</v>
      </c>
      <c r="B60" s="129">
        <v>43040</v>
      </c>
      <c r="C60" s="130">
        <v>99.577917931000002</v>
      </c>
      <c r="D60" s="100" t="e">
        <v>#N/A</v>
      </c>
      <c r="E60" s="140">
        <f t="shared" si="15"/>
        <v>98.1265912585</v>
      </c>
      <c r="F60" s="545">
        <v>99.577917931000002</v>
      </c>
    </row>
    <row r="61" spans="1:6" ht="15" x14ac:dyDescent="0.25">
      <c r="A61" s="30">
        <f t="shared" si="14"/>
        <v>2017</v>
      </c>
      <c r="B61" s="129">
        <v>43070</v>
      </c>
      <c r="C61" s="130">
        <v>98.857646235000004</v>
      </c>
      <c r="D61" s="100" t="e">
        <v>#N/A</v>
      </c>
      <c r="E61" s="131"/>
      <c r="F61" s="545">
        <v>98.857646235000004</v>
      </c>
    </row>
    <row r="62" spans="1:6" ht="15" x14ac:dyDescent="0.25">
      <c r="A62" s="30">
        <f t="shared" si="14"/>
        <v>2018</v>
      </c>
      <c r="B62" s="129">
        <v>43101</v>
      </c>
      <c r="C62" s="130">
        <v>99.073418129000004</v>
      </c>
      <c r="D62" s="100" t="e">
        <v>#N/A</v>
      </c>
      <c r="E62" s="131"/>
      <c r="F62" s="545">
        <v>99.073418129000004</v>
      </c>
    </row>
    <row r="63" spans="1:6" ht="15" x14ac:dyDescent="0.25">
      <c r="A63" s="30">
        <f t="shared" si="14"/>
        <v>2018</v>
      </c>
      <c r="B63" s="129">
        <v>43132</v>
      </c>
      <c r="C63" s="130">
        <v>99.337972758000006</v>
      </c>
      <c r="D63" s="100" t="e">
        <v>#N/A</v>
      </c>
      <c r="E63" s="140">
        <f t="shared" ref="E63:E72" si="16">AVERAGEIF($A$34:$A$97,A63,$F$34:$F$97)</f>
        <v>100.66609616949999</v>
      </c>
      <c r="F63" s="545">
        <v>99.337972758000006</v>
      </c>
    </row>
    <row r="64" spans="1:6" ht="15" x14ac:dyDescent="0.25">
      <c r="A64" s="30">
        <f t="shared" si="14"/>
        <v>2018</v>
      </c>
      <c r="B64" s="129">
        <v>43160</v>
      </c>
      <c r="C64" s="130">
        <v>99.412550878999994</v>
      </c>
      <c r="D64" s="100" t="e">
        <v>#N/A</v>
      </c>
      <c r="E64" s="140">
        <f t="shared" si="16"/>
        <v>100.66609616949999</v>
      </c>
      <c r="F64" s="545">
        <v>99.412550878999994</v>
      </c>
    </row>
    <row r="65" spans="1:6" ht="15" x14ac:dyDescent="0.25">
      <c r="A65" s="30">
        <f t="shared" si="14"/>
        <v>2018</v>
      </c>
      <c r="B65" s="129">
        <v>43191</v>
      </c>
      <c r="C65" s="130">
        <v>99.487454669000002</v>
      </c>
      <c r="D65" s="100" t="e">
        <v>#N/A</v>
      </c>
      <c r="E65" s="140">
        <f t="shared" si="16"/>
        <v>100.66609616949999</v>
      </c>
      <c r="F65" s="545">
        <v>99.487454669000002</v>
      </c>
    </row>
    <row r="66" spans="1:6" ht="15" x14ac:dyDescent="0.25">
      <c r="A66" s="30">
        <f t="shared" si="14"/>
        <v>2018</v>
      </c>
      <c r="B66" s="129">
        <v>43221</v>
      </c>
      <c r="C66" s="130">
        <v>99.510383339000001</v>
      </c>
      <c r="D66" s="100" t="e">
        <v>#N/A</v>
      </c>
      <c r="E66" s="140">
        <f t="shared" si="16"/>
        <v>100.66609616949999</v>
      </c>
      <c r="F66" s="545">
        <v>99.510383339000001</v>
      </c>
    </row>
    <row r="67" spans="1:6" ht="15" x14ac:dyDescent="0.25">
      <c r="A67" s="30">
        <f t="shared" si="14"/>
        <v>2018</v>
      </c>
      <c r="B67" s="129">
        <v>43252</v>
      </c>
      <c r="C67" s="130">
        <v>100.37670276999999</v>
      </c>
      <c r="D67" s="100" t="e">
        <v>#N/A</v>
      </c>
      <c r="E67" s="140">
        <f t="shared" si="16"/>
        <v>100.66609616949999</v>
      </c>
      <c r="F67" s="545">
        <v>100.37670276999999</v>
      </c>
    </row>
    <row r="68" spans="1:6" ht="15" x14ac:dyDescent="0.25">
      <c r="A68" s="30">
        <f t="shared" si="14"/>
        <v>2018</v>
      </c>
      <c r="B68" s="129">
        <v>43282</v>
      </c>
      <c r="C68" s="130">
        <v>101.17244943</v>
      </c>
      <c r="D68" s="100" t="e">
        <v>#N/A</v>
      </c>
      <c r="E68" s="140">
        <f t="shared" si="16"/>
        <v>100.66609616949999</v>
      </c>
      <c r="F68" s="545">
        <v>101.17244943</v>
      </c>
    </row>
    <row r="69" spans="1:6" ht="15" x14ac:dyDescent="0.25">
      <c r="A69" s="30">
        <f t="shared" si="14"/>
        <v>2018</v>
      </c>
      <c r="B69" s="129">
        <v>43313</v>
      </c>
      <c r="C69" s="130">
        <v>101.53130883999999</v>
      </c>
      <c r="D69" s="100" t="e">
        <v>#N/A</v>
      </c>
      <c r="E69" s="140">
        <f t="shared" si="16"/>
        <v>100.66609616949999</v>
      </c>
      <c r="F69" s="545">
        <v>101.53130883999999</v>
      </c>
    </row>
    <row r="70" spans="1:6" ht="15" x14ac:dyDescent="0.25">
      <c r="A70" s="30">
        <f t="shared" si="14"/>
        <v>2018</v>
      </c>
      <c r="B70" s="129">
        <v>43344</v>
      </c>
      <c r="C70" s="130">
        <v>101.56319367</v>
      </c>
      <c r="D70" s="100" t="e">
        <v>#N/A</v>
      </c>
      <c r="E70" s="140">
        <f t="shared" si="16"/>
        <v>100.66609616949999</v>
      </c>
      <c r="F70" s="545">
        <v>101.56319367</v>
      </c>
    </row>
    <row r="71" spans="1:6" ht="15" x14ac:dyDescent="0.25">
      <c r="A71" s="30">
        <f t="shared" si="14"/>
        <v>2018</v>
      </c>
      <c r="B71" s="129">
        <v>43374</v>
      </c>
      <c r="C71" s="130">
        <v>102.43263816</v>
      </c>
      <c r="D71" s="100" t="e">
        <v>#N/A</v>
      </c>
      <c r="E71" s="140">
        <f t="shared" si="16"/>
        <v>100.66609616949999</v>
      </c>
      <c r="F71" s="545">
        <v>102.43263816</v>
      </c>
    </row>
    <row r="72" spans="1:6" ht="15" x14ac:dyDescent="0.25">
      <c r="A72" s="30">
        <f t="shared" si="14"/>
        <v>2018</v>
      </c>
      <c r="B72" s="129">
        <v>43405</v>
      </c>
      <c r="C72" s="130">
        <v>102.34808833</v>
      </c>
      <c r="D72" s="100" t="e">
        <v>#N/A</v>
      </c>
      <c r="E72" s="140">
        <f t="shared" si="16"/>
        <v>100.66609616949999</v>
      </c>
      <c r="F72" s="545">
        <v>102.34808833</v>
      </c>
    </row>
    <row r="73" spans="1:6" ht="15" x14ac:dyDescent="0.25">
      <c r="A73" s="30">
        <f t="shared" si="14"/>
        <v>2018</v>
      </c>
      <c r="B73" s="129">
        <v>43435</v>
      </c>
      <c r="C73" s="130">
        <v>101.74699305999999</v>
      </c>
      <c r="D73" s="100" t="e">
        <v>#N/A</v>
      </c>
      <c r="E73" s="131"/>
      <c r="F73" s="545">
        <v>101.74699305999999</v>
      </c>
    </row>
    <row r="74" spans="1:6" ht="15" x14ac:dyDescent="0.25">
      <c r="A74" s="30">
        <f t="shared" si="14"/>
        <v>2019</v>
      </c>
      <c r="B74" s="129">
        <v>43466</v>
      </c>
      <c r="C74" s="130">
        <v>100.09971777</v>
      </c>
      <c r="D74" s="100" t="e">
        <v>#N/A</v>
      </c>
      <c r="E74" s="131"/>
      <c r="F74" s="545">
        <v>100.09971777</v>
      </c>
    </row>
    <row r="75" spans="1:6" ht="15" x14ac:dyDescent="0.25">
      <c r="A75" s="30">
        <f t="shared" si="14"/>
        <v>2019</v>
      </c>
      <c r="B75" s="129">
        <v>43497</v>
      </c>
      <c r="C75" s="130">
        <v>99.971336233000002</v>
      </c>
      <c r="D75" s="100" t="e">
        <v>#N/A</v>
      </c>
      <c r="E75" s="140">
        <f t="shared" ref="E75:E84" si="17">AVERAGEIF($A$34:$A$97,A75,$F$34:$F$97)</f>
        <v>101.10654731449999</v>
      </c>
      <c r="F75" s="545">
        <v>99.971336233000002</v>
      </c>
    </row>
    <row r="76" spans="1:6" ht="15" x14ac:dyDescent="0.25">
      <c r="A76" s="30">
        <f t="shared" si="14"/>
        <v>2019</v>
      </c>
      <c r="B76" s="129">
        <v>43525</v>
      </c>
      <c r="C76" s="130">
        <v>100.05804555</v>
      </c>
      <c r="D76" s="100" t="e">
        <v>#N/A</v>
      </c>
      <c r="E76" s="140">
        <f t="shared" si="17"/>
        <v>101.10654731449999</v>
      </c>
      <c r="F76" s="545">
        <v>100.05804555</v>
      </c>
    </row>
    <row r="77" spans="1:6" ht="15" x14ac:dyDescent="0.25">
      <c r="A77" s="30">
        <f t="shared" si="14"/>
        <v>2019</v>
      </c>
      <c r="B77" s="129">
        <v>43556</v>
      </c>
      <c r="C77" s="130">
        <v>100.06782053000001</v>
      </c>
      <c r="D77" s="100">
        <v>100.06782053000001</v>
      </c>
      <c r="E77" s="140">
        <f t="shared" si="17"/>
        <v>101.10654731449999</v>
      </c>
      <c r="F77" s="545">
        <v>100.06782053000001</v>
      </c>
    </row>
    <row r="78" spans="1:6" ht="15" x14ac:dyDescent="0.25">
      <c r="A78" s="30">
        <f t="shared" si="14"/>
        <v>2019</v>
      </c>
      <c r="B78" s="129">
        <v>43586</v>
      </c>
      <c r="C78" s="130" t="e">
        <v>#N/A</v>
      </c>
      <c r="D78" s="100">
        <v>99.963638211000003</v>
      </c>
      <c r="E78" s="140">
        <f t="shared" si="17"/>
        <v>101.10654731449999</v>
      </c>
      <c r="F78" s="545">
        <v>99.963638211000003</v>
      </c>
    </row>
    <row r="79" spans="1:6" ht="15" x14ac:dyDescent="0.25">
      <c r="A79" s="30">
        <f t="shared" si="14"/>
        <v>2019</v>
      </c>
      <c r="B79" s="129">
        <v>43617</v>
      </c>
      <c r="C79" s="130" t="e">
        <v>#N/A</v>
      </c>
      <c r="D79" s="100">
        <v>100.70238759</v>
      </c>
      <c r="E79" s="140">
        <f t="shared" si="17"/>
        <v>101.10654731449999</v>
      </c>
      <c r="F79" s="545">
        <v>100.70238759</v>
      </c>
    </row>
    <row r="80" spans="1:6" ht="15" x14ac:dyDescent="0.25">
      <c r="A80" s="30">
        <f t="shared" si="14"/>
        <v>2019</v>
      </c>
      <c r="B80" s="129">
        <v>43647</v>
      </c>
      <c r="C80" s="130" t="e">
        <v>#N/A</v>
      </c>
      <c r="D80" s="100">
        <v>101.96703717</v>
      </c>
      <c r="E80" s="140">
        <f t="shared" si="17"/>
        <v>101.10654731449999</v>
      </c>
      <c r="F80" s="545">
        <v>101.96703717</v>
      </c>
    </row>
    <row r="81" spans="1:6" ht="15" x14ac:dyDescent="0.25">
      <c r="A81" s="30">
        <f t="shared" si="14"/>
        <v>2019</v>
      </c>
      <c r="B81" s="129">
        <v>43678</v>
      </c>
      <c r="C81" s="130" t="e">
        <v>#N/A</v>
      </c>
      <c r="D81" s="100">
        <v>101.6096507</v>
      </c>
      <c r="E81" s="140">
        <f t="shared" si="17"/>
        <v>101.10654731449999</v>
      </c>
      <c r="F81" s="545">
        <v>101.6096507</v>
      </c>
    </row>
    <row r="82" spans="1:6" ht="15" x14ac:dyDescent="0.25">
      <c r="A82" s="30">
        <f t="shared" si="14"/>
        <v>2019</v>
      </c>
      <c r="B82" s="129">
        <v>43709</v>
      </c>
      <c r="C82" s="130" t="e">
        <v>#N/A</v>
      </c>
      <c r="D82" s="100">
        <v>101.94346114</v>
      </c>
      <c r="E82" s="140">
        <f t="shared" si="17"/>
        <v>101.10654731449999</v>
      </c>
      <c r="F82" s="545">
        <v>101.94346114</v>
      </c>
    </row>
    <row r="83" spans="1:6" ht="15" x14ac:dyDescent="0.25">
      <c r="A83" s="30">
        <f t="shared" si="14"/>
        <v>2019</v>
      </c>
      <c r="B83" s="129">
        <v>43739</v>
      </c>
      <c r="C83" s="130" t="e">
        <v>#N/A</v>
      </c>
      <c r="D83" s="100">
        <v>102.13174161000001</v>
      </c>
      <c r="E83" s="140">
        <f t="shared" si="17"/>
        <v>101.10654731449999</v>
      </c>
      <c r="F83" s="545">
        <v>102.13174161000001</v>
      </c>
    </row>
    <row r="84" spans="1:6" ht="15" x14ac:dyDescent="0.25">
      <c r="A84" s="30">
        <f t="shared" si="14"/>
        <v>2019</v>
      </c>
      <c r="B84" s="129">
        <v>43770</v>
      </c>
      <c r="C84" s="130" t="e">
        <v>#N/A</v>
      </c>
      <c r="D84" s="100">
        <v>102.55258456999999</v>
      </c>
      <c r="E84" s="140">
        <f t="shared" si="17"/>
        <v>101.10654731449999</v>
      </c>
      <c r="F84" s="545">
        <v>102.55258456999999</v>
      </c>
    </row>
    <row r="85" spans="1:6" ht="15" x14ac:dyDescent="0.25">
      <c r="A85" s="30">
        <f t="shared" si="14"/>
        <v>2019</v>
      </c>
      <c r="B85" s="129">
        <v>43800</v>
      </c>
      <c r="C85" s="130" t="e">
        <v>#N/A</v>
      </c>
      <c r="D85" s="100">
        <v>102.2111467</v>
      </c>
      <c r="E85" s="131"/>
      <c r="F85" s="545">
        <v>102.2111467</v>
      </c>
    </row>
    <row r="86" spans="1:6" ht="15" x14ac:dyDescent="0.25">
      <c r="A86" s="30">
        <f t="shared" si="14"/>
        <v>2020</v>
      </c>
      <c r="B86" s="129">
        <v>43831</v>
      </c>
      <c r="C86" s="130" t="e">
        <v>#N/A</v>
      </c>
      <c r="D86" s="100">
        <v>101.70153629000001</v>
      </c>
      <c r="E86" s="131"/>
      <c r="F86" s="545">
        <v>101.70153629000001</v>
      </c>
    </row>
    <row r="87" spans="1:6" ht="15" x14ac:dyDescent="0.25">
      <c r="A87" s="30">
        <f t="shared" si="14"/>
        <v>2020</v>
      </c>
      <c r="B87" s="129">
        <v>43862</v>
      </c>
      <c r="C87" s="130" t="e">
        <v>#N/A</v>
      </c>
      <c r="D87" s="100">
        <v>101.58875768999999</v>
      </c>
      <c r="E87" s="140">
        <f t="shared" ref="E87:E96" si="18">AVERAGEIF($A$34:$A$97,A87,$F$34:$F$97)</f>
        <v>103.02664061916666</v>
      </c>
      <c r="F87" s="545">
        <v>101.58875768999999</v>
      </c>
    </row>
    <row r="88" spans="1:6" ht="15" x14ac:dyDescent="0.25">
      <c r="A88" s="30">
        <f t="shared" si="14"/>
        <v>2020</v>
      </c>
      <c r="B88" s="129">
        <v>43891</v>
      </c>
      <c r="C88" s="130" t="e">
        <v>#N/A</v>
      </c>
      <c r="D88" s="100">
        <v>102.13768899999999</v>
      </c>
      <c r="E88" s="140">
        <f t="shared" si="18"/>
        <v>103.02664061916666</v>
      </c>
      <c r="F88" s="545">
        <v>102.13768899999999</v>
      </c>
    </row>
    <row r="89" spans="1:6" ht="15" x14ac:dyDescent="0.25">
      <c r="A89" s="30">
        <f t="shared" si="14"/>
        <v>2020</v>
      </c>
      <c r="B89" s="129">
        <v>43922</v>
      </c>
      <c r="C89" s="130" t="e">
        <v>#N/A</v>
      </c>
      <c r="D89" s="100">
        <v>102.82623192</v>
      </c>
      <c r="E89" s="140">
        <f t="shared" si="18"/>
        <v>103.02664061916666</v>
      </c>
      <c r="F89" s="545">
        <v>102.82623192</v>
      </c>
    </row>
    <row r="90" spans="1:6" ht="15" x14ac:dyDescent="0.25">
      <c r="A90" s="30">
        <f t="shared" si="14"/>
        <v>2020</v>
      </c>
      <c r="B90" s="129">
        <v>43952</v>
      </c>
      <c r="C90" s="130" t="e">
        <v>#N/A</v>
      </c>
      <c r="D90" s="100">
        <v>103.13118562</v>
      </c>
      <c r="E90" s="140">
        <f t="shared" si="18"/>
        <v>103.02664061916666</v>
      </c>
      <c r="F90" s="545">
        <v>103.13118562</v>
      </c>
    </row>
    <row r="91" spans="1:6" ht="15" x14ac:dyDescent="0.25">
      <c r="A91" s="30">
        <f t="shared" si="14"/>
        <v>2020</v>
      </c>
      <c r="B91" s="129">
        <v>43983</v>
      </c>
      <c r="C91" s="130" t="e">
        <v>#N/A</v>
      </c>
      <c r="D91" s="100">
        <v>103.53790662</v>
      </c>
      <c r="E91" s="140">
        <f t="shared" si="18"/>
        <v>103.02664061916666</v>
      </c>
      <c r="F91" s="545">
        <v>103.53790662</v>
      </c>
    </row>
    <row r="92" spans="1:6" ht="15" x14ac:dyDescent="0.25">
      <c r="A92" s="30">
        <f t="shared" ref="A92:A97" si="19">+YEAR(B92)</f>
        <v>2020</v>
      </c>
      <c r="B92" s="129">
        <v>44013</v>
      </c>
      <c r="C92" s="130" t="e">
        <v>#N/A</v>
      </c>
      <c r="D92" s="100">
        <v>103.62601601</v>
      </c>
      <c r="E92" s="140">
        <f t="shared" si="18"/>
        <v>103.02664061916666</v>
      </c>
      <c r="F92" s="545">
        <v>103.62601601</v>
      </c>
    </row>
    <row r="93" spans="1:6" ht="15" x14ac:dyDescent="0.25">
      <c r="A93" s="30">
        <f t="shared" si="19"/>
        <v>2020</v>
      </c>
      <c r="B93" s="129">
        <v>44044</v>
      </c>
      <c r="C93" s="130" t="e">
        <v>#N/A</v>
      </c>
      <c r="D93" s="100">
        <v>103.54909085</v>
      </c>
      <c r="E93" s="140">
        <f t="shared" si="18"/>
        <v>103.02664061916666</v>
      </c>
      <c r="F93" s="545">
        <v>103.54909085</v>
      </c>
    </row>
    <row r="94" spans="1:6" ht="15" x14ac:dyDescent="0.25">
      <c r="A94" s="30">
        <f t="shared" si="19"/>
        <v>2020</v>
      </c>
      <c r="B94" s="129">
        <v>44075</v>
      </c>
      <c r="C94" s="130" t="e">
        <v>#N/A</v>
      </c>
      <c r="D94" s="100">
        <v>103.69406856000001</v>
      </c>
      <c r="E94" s="140">
        <f t="shared" si="18"/>
        <v>103.02664061916666</v>
      </c>
      <c r="F94" s="545">
        <v>103.69406856000001</v>
      </c>
    </row>
    <row r="95" spans="1:6" ht="15" x14ac:dyDescent="0.25">
      <c r="A95" s="30">
        <f t="shared" si="19"/>
        <v>2020</v>
      </c>
      <c r="B95" s="129">
        <v>44105</v>
      </c>
      <c r="C95" s="130" t="e">
        <v>#N/A</v>
      </c>
      <c r="D95" s="100">
        <v>103.45187931</v>
      </c>
      <c r="E95" s="140">
        <f t="shared" si="18"/>
        <v>103.02664061916666</v>
      </c>
      <c r="F95" s="545">
        <v>103.45187931</v>
      </c>
    </row>
    <row r="96" spans="1:6" ht="15" x14ac:dyDescent="0.25">
      <c r="A96" s="30">
        <f t="shared" si="19"/>
        <v>2020</v>
      </c>
      <c r="B96" s="129">
        <v>44136</v>
      </c>
      <c r="C96" s="130" t="e">
        <v>#N/A</v>
      </c>
      <c r="D96" s="100">
        <v>103.72920051</v>
      </c>
      <c r="E96" s="140">
        <f t="shared" si="18"/>
        <v>103.02664061916666</v>
      </c>
      <c r="F96" s="545">
        <v>103.72920051</v>
      </c>
    </row>
    <row r="97" spans="1:6" ht="15" x14ac:dyDescent="0.25">
      <c r="A97" s="30">
        <f t="shared" si="19"/>
        <v>2020</v>
      </c>
      <c r="B97" s="129">
        <v>44166</v>
      </c>
      <c r="C97" s="130" t="e">
        <v>#N/A</v>
      </c>
      <c r="D97" s="100">
        <v>103.34612505</v>
      </c>
      <c r="E97" s="131"/>
      <c r="F97" s="545">
        <v>103.34612505</v>
      </c>
    </row>
    <row r="98" spans="1:6" x14ac:dyDescent="0.2">
      <c r="A98" s="119"/>
      <c r="B98" s="376"/>
      <c r="C98" s="119"/>
      <c r="D98" s="119"/>
      <c r="E98" s="119"/>
    </row>
    <row r="99" spans="1:6" x14ac:dyDescent="0.2">
      <c r="A99" s="119"/>
      <c r="B99" s="119"/>
      <c r="C99" s="119"/>
      <c r="D99" s="119"/>
      <c r="E99" s="119"/>
    </row>
    <row r="100" spans="1:6" x14ac:dyDescent="0.2">
      <c r="A100" s="119"/>
      <c r="B100" s="119"/>
      <c r="C100" s="119"/>
      <c r="D100" s="119"/>
      <c r="E100" s="119"/>
    </row>
    <row r="101" spans="1:6" x14ac:dyDescent="0.2">
      <c r="A101" s="75"/>
      <c r="B101" s="75" t="s">
        <v>0</v>
      </c>
      <c r="C101" s="119"/>
      <c r="D101" s="119"/>
      <c r="E101" s="119"/>
    </row>
    <row r="102" spans="1:6" x14ac:dyDescent="0.2">
      <c r="A102" s="30">
        <v>2.5</v>
      </c>
      <c r="B102" s="29">
        <v>-1</v>
      </c>
      <c r="C102" s="119"/>
      <c r="D102" s="119"/>
      <c r="E102" s="119"/>
    </row>
    <row r="103" spans="1:6" x14ac:dyDescent="0.2">
      <c r="A103" s="30">
        <v>2.5</v>
      </c>
      <c r="B103" s="29">
        <v>3</v>
      </c>
      <c r="C103" s="119"/>
      <c r="D103" s="119"/>
      <c r="E103" s="119"/>
    </row>
    <row r="104" spans="1:6" x14ac:dyDescent="0.2">
      <c r="A104" s="119"/>
      <c r="B104" s="119"/>
      <c r="C104" s="119"/>
      <c r="D104" s="119"/>
      <c r="E104" s="119"/>
    </row>
    <row r="105" spans="1:6" x14ac:dyDescent="0.2">
      <c r="A105" s="119"/>
      <c r="B105" s="119"/>
      <c r="C105" s="119"/>
      <c r="D105" s="119"/>
      <c r="E105" s="119"/>
    </row>
    <row r="106" spans="1:6" x14ac:dyDescent="0.2">
      <c r="A106" s="119"/>
      <c r="B106" s="119"/>
      <c r="C106" s="119"/>
      <c r="D106" s="119"/>
      <c r="E106" s="119"/>
    </row>
    <row r="107" spans="1:6" x14ac:dyDescent="0.2">
      <c r="A107" s="119"/>
      <c r="B107" s="119"/>
      <c r="C107" s="119"/>
      <c r="D107" s="119"/>
      <c r="E107" s="119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549</v>
      </c>
      <c r="M2" s="30"/>
    </row>
    <row r="3" spans="1:18" x14ac:dyDescent="0.2">
      <c r="A3" s="22" t="s">
        <v>16</v>
      </c>
      <c r="M3" s="30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10" t="s">
        <v>442</v>
      </c>
      <c r="R6" s="209" t="s">
        <v>352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10" t="s">
        <v>18</v>
      </c>
      <c r="R7" s="182" t="s">
        <v>329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308" t="s">
        <v>346</v>
      </c>
      <c r="R8" s="214" t="s">
        <v>345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320" t="s">
        <v>348</v>
      </c>
      <c r="R9" s="216" t="s">
        <v>347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1" x14ac:dyDescent="0.2">
      <c r="B25" s="23"/>
      <c r="C25" s="23" t="s">
        <v>443</v>
      </c>
      <c r="D25" s="23"/>
      <c r="E25" s="23"/>
      <c r="F25" s="23"/>
      <c r="G25" s="23" t="s">
        <v>444</v>
      </c>
      <c r="H25" s="23"/>
      <c r="I25" s="23"/>
    </row>
    <row r="26" spans="1:11" x14ac:dyDescent="0.2">
      <c r="A26" s="319"/>
      <c r="B26" s="319"/>
      <c r="C26" s="23" t="s">
        <v>511</v>
      </c>
      <c r="D26" s="23"/>
      <c r="E26" s="23"/>
      <c r="F26" s="23"/>
      <c r="G26" s="23" t="s">
        <v>511</v>
      </c>
      <c r="H26" s="23"/>
    </row>
    <row r="27" spans="1:11" x14ac:dyDescent="0.2">
      <c r="B27" s="9"/>
      <c r="C27" s="396" t="s">
        <v>442</v>
      </c>
      <c r="D27" s="396" t="s">
        <v>18</v>
      </c>
      <c r="E27" s="237"/>
      <c r="F27" s="237"/>
      <c r="G27" s="398" t="s">
        <v>346</v>
      </c>
      <c r="H27" s="397" t="s">
        <v>445</v>
      </c>
    </row>
    <row r="28" spans="1:11" x14ac:dyDescent="0.2">
      <c r="B28" s="1">
        <v>42736</v>
      </c>
      <c r="C28" s="114">
        <v>60.081321418999998</v>
      </c>
      <c r="D28" s="114">
        <v>37.260623373000001</v>
      </c>
      <c r="G28" s="114">
        <v>45.825576988999998</v>
      </c>
      <c r="H28" s="114">
        <v>49.146074573</v>
      </c>
      <c r="J28" s="20"/>
    </row>
    <row r="29" spans="1:11" x14ac:dyDescent="0.2">
      <c r="B29" s="1">
        <v>42767</v>
      </c>
      <c r="C29" s="114">
        <v>60.437296285999999</v>
      </c>
      <c r="D29" s="114">
        <v>37.060704862000001</v>
      </c>
      <c r="G29" s="114">
        <v>46.806964421000004</v>
      </c>
      <c r="H29" s="114">
        <v>50.328570679999999</v>
      </c>
    </row>
    <row r="30" spans="1:11" x14ac:dyDescent="0.2">
      <c r="B30" s="1">
        <v>42795</v>
      </c>
      <c r="C30" s="114">
        <v>60.279165710000001</v>
      </c>
      <c r="D30" s="114">
        <v>36.568791359000002</v>
      </c>
      <c r="G30" s="114">
        <v>47.578252554999999</v>
      </c>
      <c r="H30" s="114">
        <v>50.931029328000001</v>
      </c>
    </row>
    <row r="31" spans="1:11" x14ac:dyDescent="0.2">
      <c r="B31" s="1">
        <v>42826</v>
      </c>
      <c r="C31" s="114">
        <v>59.886516</v>
      </c>
      <c r="D31" s="114">
        <v>36.779742343000002</v>
      </c>
      <c r="G31" s="114">
        <v>45.823300486999997</v>
      </c>
      <c r="H31" s="114">
        <v>50.597422512999998</v>
      </c>
    </row>
    <row r="32" spans="1:11" x14ac:dyDescent="0.2">
      <c r="B32" s="1">
        <v>42856</v>
      </c>
      <c r="C32" s="114">
        <v>60.345170387000003</v>
      </c>
      <c r="D32" s="114">
        <v>37.262915778</v>
      </c>
      <c r="G32" s="114">
        <v>46.903834854000003</v>
      </c>
      <c r="H32" s="114">
        <v>51.961415064000001</v>
      </c>
    </row>
    <row r="33" spans="2:8" x14ac:dyDescent="0.2">
      <c r="B33" s="1">
        <v>42887</v>
      </c>
      <c r="C33" s="114">
        <v>60.678579333000002</v>
      </c>
      <c r="D33" s="114">
        <v>37.658910927999997</v>
      </c>
      <c r="G33" s="114">
        <v>47.877427386000001</v>
      </c>
      <c r="H33" s="114">
        <v>52.456479029</v>
      </c>
    </row>
    <row r="34" spans="2:8" x14ac:dyDescent="0.2">
      <c r="B34" s="1">
        <v>42917</v>
      </c>
      <c r="C34" s="114">
        <v>61.172883677000002</v>
      </c>
      <c r="D34" s="114">
        <v>37.894361103000001</v>
      </c>
      <c r="G34" s="114">
        <v>47.427660983000003</v>
      </c>
      <c r="H34" s="114">
        <v>51.076552262</v>
      </c>
    </row>
    <row r="35" spans="2:8" x14ac:dyDescent="0.2">
      <c r="B35" s="1">
        <v>42948</v>
      </c>
      <c r="C35" s="114">
        <v>60.625708289999999</v>
      </c>
      <c r="D35" s="114">
        <v>37.688202224000001</v>
      </c>
      <c r="G35" s="114">
        <v>47.695570797000002</v>
      </c>
      <c r="H35" s="114">
        <v>51.179387773000002</v>
      </c>
    </row>
    <row r="36" spans="2:8" x14ac:dyDescent="0.2">
      <c r="B36" s="1">
        <v>42979</v>
      </c>
      <c r="C36" s="114">
        <v>60.559493000000003</v>
      </c>
      <c r="D36" s="114">
        <v>37.847043489000001</v>
      </c>
      <c r="G36" s="114">
        <v>47.292469015999998</v>
      </c>
      <c r="H36" s="114">
        <v>52.441413486999998</v>
      </c>
    </row>
    <row r="37" spans="2:8" x14ac:dyDescent="0.2">
      <c r="B37" s="1">
        <v>43009</v>
      </c>
      <c r="C37" s="114">
        <v>61.413995354999997</v>
      </c>
      <c r="D37" s="114">
        <v>37.582106021000001</v>
      </c>
      <c r="G37" s="114">
        <v>47.086281223999997</v>
      </c>
      <c r="H37" s="114">
        <v>51.190063324</v>
      </c>
    </row>
    <row r="38" spans="2:8" x14ac:dyDescent="0.2">
      <c r="B38" s="1">
        <v>43040</v>
      </c>
      <c r="C38" s="114">
        <v>62.157008333</v>
      </c>
      <c r="D38" s="114">
        <v>37.420909596999998</v>
      </c>
      <c r="G38" s="114">
        <v>48.268096825999997</v>
      </c>
      <c r="H38" s="114">
        <v>52.566196198</v>
      </c>
    </row>
    <row r="39" spans="2:8" x14ac:dyDescent="0.2">
      <c r="B39" s="1">
        <v>43070</v>
      </c>
      <c r="C39" s="114">
        <v>61.512248387</v>
      </c>
      <c r="D39" s="114">
        <v>37.345397847999998</v>
      </c>
      <c r="G39" s="114">
        <v>48.149497171999997</v>
      </c>
      <c r="H39" s="114">
        <v>50.887396912</v>
      </c>
    </row>
    <row r="40" spans="2:8" x14ac:dyDescent="0.2">
      <c r="B40" s="1">
        <v>43101</v>
      </c>
      <c r="C40" s="114">
        <v>61.421946452</v>
      </c>
      <c r="D40" s="114">
        <v>37.651471678</v>
      </c>
      <c r="G40" s="114">
        <v>47.032634627999997</v>
      </c>
      <c r="H40" s="114">
        <v>51.117799149</v>
      </c>
    </row>
    <row r="41" spans="2:8" x14ac:dyDescent="0.2">
      <c r="B41" s="1">
        <v>43132</v>
      </c>
      <c r="C41" s="114">
        <v>61.843444714</v>
      </c>
      <c r="D41" s="114">
        <v>37.494528043000003</v>
      </c>
      <c r="G41" s="114">
        <v>47.976993954000001</v>
      </c>
      <c r="H41" s="114">
        <v>51.718582525999999</v>
      </c>
    </row>
    <row r="42" spans="2:8" x14ac:dyDescent="0.2">
      <c r="B42" s="1">
        <v>43160</v>
      </c>
      <c r="C42" s="114">
        <v>62.167655774000004</v>
      </c>
      <c r="D42" s="114">
        <v>37.244895104999998</v>
      </c>
      <c r="G42" s="114">
        <v>47.859002019000002</v>
      </c>
      <c r="H42" s="114">
        <v>52.004238579000003</v>
      </c>
    </row>
    <row r="43" spans="2:8" x14ac:dyDescent="0.2">
      <c r="B43" s="1">
        <v>43191</v>
      </c>
      <c r="C43" s="114">
        <v>62.342883999999998</v>
      </c>
      <c r="D43" s="114">
        <v>37.144570668999997</v>
      </c>
      <c r="G43" s="114">
        <v>46.534247444000002</v>
      </c>
      <c r="H43" s="114">
        <v>52.227678494999999</v>
      </c>
    </row>
    <row r="44" spans="2:8" x14ac:dyDescent="0.2">
      <c r="B44" s="1">
        <v>43221</v>
      </c>
      <c r="C44" s="114">
        <v>62.496293839000003</v>
      </c>
      <c r="D44" s="114">
        <v>37.014089499999997</v>
      </c>
      <c r="G44" s="114">
        <v>46.899626468999998</v>
      </c>
      <c r="H44" s="114">
        <v>52.328981214000002</v>
      </c>
    </row>
    <row r="45" spans="2:8" x14ac:dyDescent="0.2">
      <c r="B45" s="1">
        <v>43252</v>
      </c>
      <c r="C45" s="114">
        <v>63.311295667000003</v>
      </c>
      <c r="D45" s="114">
        <v>37.065407100999998</v>
      </c>
      <c r="G45" s="114">
        <v>47.465531040000002</v>
      </c>
      <c r="H45" s="114">
        <v>53.501388919</v>
      </c>
    </row>
    <row r="46" spans="2:8" x14ac:dyDescent="0.2">
      <c r="B46" s="1">
        <v>43282</v>
      </c>
      <c r="C46" s="114">
        <v>64.039208161000005</v>
      </c>
      <c r="D46" s="114">
        <v>37.133241267999999</v>
      </c>
      <c r="G46" s="114">
        <v>48.070048509999999</v>
      </c>
      <c r="H46" s="114">
        <v>52.788217932999999</v>
      </c>
    </row>
    <row r="47" spans="2:8" x14ac:dyDescent="0.2">
      <c r="B47" s="1">
        <v>43313</v>
      </c>
      <c r="C47" s="114">
        <v>64.148538967999997</v>
      </c>
      <c r="D47" s="114">
        <v>37.382769867999997</v>
      </c>
      <c r="G47" s="114">
        <v>48.709864940000003</v>
      </c>
      <c r="H47" s="114">
        <v>52.485860553000002</v>
      </c>
    </row>
    <row r="48" spans="2:8" x14ac:dyDescent="0.2">
      <c r="B48" s="1">
        <v>43344</v>
      </c>
      <c r="C48" s="114">
        <v>64.017725666999993</v>
      </c>
      <c r="D48" s="114">
        <v>37.545468</v>
      </c>
      <c r="G48" s="114">
        <v>46.904924328</v>
      </c>
      <c r="H48" s="114">
        <v>52.758965967999998</v>
      </c>
    </row>
    <row r="49" spans="2:8" x14ac:dyDescent="0.2">
      <c r="B49" s="1">
        <v>43374</v>
      </c>
      <c r="C49" s="114">
        <v>64.717170160999999</v>
      </c>
      <c r="D49" s="114">
        <v>37.715468000000001</v>
      </c>
      <c r="G49" s="114">
        <v>47.937481407999996</v>
      </c>
      <c r="H49" s="114">
        <v>52.316225803000002</v>
      </c>
    </row>
    <row r="50" spans="2:8" x14ac:dyDescent="0.2">
      <c r="B50" s="1">
        <v>43405</v>
      </c>
      <c r="C50" s="114">
        <v>64.826620332999994</v>
      </c>
      <c r="D50" s="114">
        <v>37.521467999999999</v>
      </c>
      <c r="G50" s="114">
        <v>47.636719438999997</v>
      </c>
      <c r="H50" s="114">
        <v>52.972995265000002</v>
      </c>
    </row>
    <row r="51" spans="2:8" x14ac:dyDescent="0.2">
      <c r="B51" s="1">
        <v>43435</v>
      </c>
      <c r="C51" s="114">
        <v>65.061525064999998</v>
      </c>
      <c r="D51" s="114">
        <v>36.685468</v>
      </c>
      <c r="G51" s="114">
        <v>47.040354743999998</v>
      </c>
      <c r="H51" s="114">
        <v>53.487812585</v>
      </c>
    </row>
    <row r="52" spans="2:8" x14ac:dyDescent="0.2">
      <c r="B52" s="1">
        <v>43466</v>
      </c>
      <c r="C52" s="114">
        <v>64.089249773999995</v>
      </c>
      <c r="D52" s="114">
        <v>36.010468000000003</v>
      </c>
      <c r="G52" s="114">
        <v>47.204173730999997</v>
      </c>
      <c r="H52" s="114">
        <v>52.398487238999998</v>
      </c>
    </row>
    <row r="53" spans="2:8" x14ac:dyDescent="0.2">
      <c r="B53" s="1">
        <v>43497</v>
      </c>
      <c r="C53" s="114">
        <v>63.912877254999998</v>
      </c>
      <c r="D53" s="114">
        <v>36.058458977999997</v>
      </c>
      <c r="G53" s="114">
        <v>48.096962466999997</v>
      </c>
      <c r="H53" s="114">
        <v>53.462198010999998</v>
      </c>
    </row>
    <row r="54" spans="2:8" x14ac:dyDescent="0.2">
      <c r="B54" s="1">
        <v>43525</v>
      </c>
      <c r="C54" s="114">
        <v>64.578128723000006</v>
      </c>
      <c r="D54" s="114">
        <v>35.479916828</v>
      </c>
      <c r="G54" s="114">
        <v>47.187501928000003</v>
      </c>
      <c r="H54" s="114">
        <v>53.098955521999997</v>
      </c>
    </row>
    <row r="55" spans="2:8" x14ac:dyDescent="0.2">
      <c r="B55" s="1">
        <v>43556</v>
      </c>
      <c r="C55" s="114">
        <v>64.749519664999994</v>
      </c>
      <c r="D55" s="114">
        <v>35.318300866999998</v>
      </c>
      <c r="G55" s="114">
        <v>46.456816402999998</v>
      </c>
      <c r="H55" s="114">
        <v>53.618374117999998</v>
      </c>
    </row>
    <row r="56" spans="2:8" x14ac:dyDescent="0.2">
      <c r="B56" s="1">
        <v>43586</v>
      </c>
      <c r="C56" s="114">
        <v>65.274640699000003</v>
      </c>
      <c r="D56" s="114">
        <v>34.688997512</v>
      </c>
      <c r="G56" s="114">
        <v>46.580857180000002</v>
      </c>
      <c r="H56" s="114">
        <v>53.768583362000001</v>
      </c>
    </row>
    <row r="57" spans="2:8" x14ac:dyDescent="0.2">
      <c r="B57" s="1">
        <v>43617</v>
      </c>
      <c r="C57" s="114">
        <v>65.878071259999999</v>
      </c>
      <c r="D57" s="114">
        <v>34.824316326999998</v>
      </c>
      <c r="G57" s="114">
        <v>47.572239561000004</v>
      </c>
      <c r="H57" s="114">
        <v>54.295170749999997</v>
      </c>
    </row>
    <row r="58" spans="2:8" x14ac:dyDescent="0.2">
      <c r="B58" s="1">
        <v>43647</v>
      </c>
      <c r="C58" s="114">
        <v>66.405871582000003</v>
      </c>
      <c r="D58" s="114">
        <v>35.561165586999998</v>
      </c>
      <c r="G58" s="114">
        <v>48.10260109</v>
      </c>
      <c r="H58" s="114">
        <v>54.000831034999997</v>
      </c>
    </row>
    <row r="59" spans="2:8" x14ac:dyDescent="0.2">
      <c r="B59" s="1">
        <v>43678</v>
      </c>
      <c r="C59" s="114">
        <v>65.967488240999998</v>
      </c>
      <c r="D59" s="114">
        <v>35.642162458999998</v>
      </c>
      <c r="G59" s="114">
        <v>48.304825997000002</v>
      </c>
      <c r="H59" s="114">
        <v>53.544413071000001</v>
      </c>
    </row>
    <row r="60" spans="2:8" x14ac:dyDescent="0.2">
      <c r="B60" s="1">
        <v>43709</v>
      </c>
      <c r="C60" s="114">
        <v>66.410028361000002</v>
      </c>
      <c r="D60" s="114">
        <v>35.533432775000001</v>
      </c>
      <c r="G60" s="114">
        <v>47.936138520999997</v>
      </c>
      <c r="H60" s="114">
        <v>54.268487577000002</v>
      </c>
    </row>
    <row r="61" spans="2:8" x14ac:dyDescent="0.2">
      <c r="B61" s="1">
        <v>43739</v>
      </c>
      <c r="C61" s="114">
        <v>66.697658532000005</v>
      </c>
      <c r="D61" s="114">
        <v>35.434083080999997</v>
      </c>
      <c r="G61" s="114">
        <v>47.893653671999999</v>
      </c>
      <c r="H61" s="114">
        <v>53.240872469999999</v>
      </c>
    </row>
    <row r="62" spans="2:8" x14ac:dyDescent="0.2">
      <c r="B62" s="1">
        <v>43770</v>
      </c>
      <c r="C62" s="114">
        <v>67.226622517999999</v>
      </c>
      <c r="D62" s="114">
        <v>35.325962056999998</v>
      </c>
      <c r="G62" s="114">
        <v>47.917864502999997</v>
      </c>
      <c r="H62" s="114">
        <v>54.058737270000002</v>
      </c>
    </row>
    <row r="63" spans="2:8" x14ac:dyDescent="0.2">
      <c r="B63" s="1">
        <v>43800</v>
      </c>
      <c r="C63" s="114">
        <v>66.993031876000003</v>
      </c>
      <c r="D63" s="114">
        <v>35.218114821999997</v>
      </c>
      <c r="G63" s="114">
        <v>48.700013163000001</v>
      </c>
      <c r="H63" s="114">
        <v>54.689205698999999</v>
      </c>
    </row>
    <row r="64" spans="2:8" x14ac:dyDescent="0.2">
      <c r="B64" s="1">
        <v>43831</v>
      </c>
      <c r="C64" s="114">
        <v>66.848941719999999</v>
      </c>
      <c r="D64" s="114">
        <v>34.852594574000001</v>
      </c>
      <c r="G64" s="114">
        <v>47.035577242999999</v>
      </c>
      <c r="H64" s="114">
        <v>53.246402152999998</v>
      </c>
    </row>
    <row r="65" spans="1:9" x14ac:dyDescent="0.2">
      <c r="B65" s="1">
        <v>43862</v>
      </c>
      <c r="C65" s="114">
        <v>66.831174333000007</v>
      </c>
      <c r="D65" s="114">
        <v>34.757583351999997</v>
      </c>
      <c r="G65" s="114">
        <v>48.312025575</v>
      </c>
      <c r="H65" s="114">
        <v>54.763955396</v>
      </c>
    </row>
    <row r="66" spans="1:9" x14ac:dyDescent="0.2">
      <c r="B66" s="1">
        <v>43891</v>
      </c>
      <c r="C66" s="114">
        <v>67.346735081000006</v>
      </c>
      <c r="D66" s="114">
        <v>34.790953924</v>
      </c>
      <c r="G66" s="114">
        <v>47.813026475999997</v>
      </c>
      <c r="H66" s="114">
        <v>54.463821905000003</v>
      </c>
    </row>
    <row r="67" spans="1:9" x14ac:dyDescent="0.2">
      <c r="B67" s="1">
        <v>43922</v>
      </c>
      <c r="C67" s="114">
        <v>68.042024134000002</v>
      </c>
      <c r="D67" s="114">
        <v>34.784207780999999</v>
      </c>
      <c r="G67" s="114">
        <v>47.037948667999999</v>
      </c>
      <c r="H67" s="114">
        <v>54.931985935</v>
      </c>
    </row>
    <row r="68" spans="1:9" x14ac:dyDescent="0.2">
      <c r="B68" s="1">
        <v>43952</v>
      </c>
      <c r="C68" s="114">
        <v>68.258673767000005</v>
      </c>
      <c r="D68" s="114">
        <v>34.872511852999999</v>
      </c>
      <c r="G68" s="114">
        <v>46.762419397999999</v>
      </c>
      <c r="H68" s="114">
        <v>55.087208023999999</v>
      </c>
    </row>
    <row r="69" spans="1:9" x14ac:dyDescent="0.2">
      <c r="B69" s="1">
        <v>43983</v>
      </c>
      <c r="C69" s="114">
        <v>68.571331846000007</v>
      </c>
      <c r="D69" s="114">
        <v>34.966574772999998</v>
      </c>
      <c r="G69" s="114">
        <v>47.814904509999998</v>
      </c>
      <c r="H69" s="114">
        <v>55.618788704000004</v>
      </c>
    </row>
    <row r="70" spans="1:9" x14ac:dyDescent="0.2">
      <c r="B70" s="1">
        <v>44013</v>
      </c>
      <c r="C70" s="114">
        <v>68.560913769999999</v>
      </c>
      <c r="D70" s="114">
        <v>35.065102238999998</v>
      </c>
      <c r="G70" s="114">
        <v>48.362426743999997</v>
      </c>
      <c r="H70" s="114">
        <v>55.316026835000002</v>
      </c>
    </row>
    <row r="71" spans="1:9" x14ac:dyDescent="0.2">
      <c r="B71" s="1">
        <v>44044</v>
      </c>
      <c r="C71" s="114">
        <v>68.485922459999998</v>
      </c>
      <c r="D71" s="114">
        <v>35.063168386000001</v>
      </c>
      <c r="G71" s="114">
        <v>48.493790764000003</v>
      </c>
      <c r="H71" s="114">
        <v>54.852211330000003</v>
      </c>
    </row>
    <row r="72" spans="1:9" x14ac:dyDescent="0.2">
      <c r="B72" s="1">
        <v>44075</v>
      </c>
      <c r="C72" s="114">
        <v>68.742473212999997</v>
      </c>
      <c r="D72" s="114">
        <v>34.951595345000001</v>
      </c>
      <c r="G72" s="114">
        <v>48.200255972000001</v>
      </c>
      <c r="H72" s="114">
        <v>55.609568087</v>
      </c>
    </row>
    <row r="73" spans="1:9" x14ac:dyDescent="0.2">
      <c r="B73" s="1">
        <v>44105</v>
      </c>
      <c r="C73" s="114">
        <v>68.607586650000002</v>
      </c>
      <c r="D73" s="114">
        <v>34.844292656999997</v>
      </c>
      <c r="G73" s="114">
        <v>47.998394937999997</v>
      </c>
      <c r="H73" s="114">
        <v>54.595085023000003</v>
      </c>
    </row>
    <row r="74" spans="1:9" x14ac:dyDescent="0.2">
      <c r="B74" s="1">
        <v>44136</v>
      </c>
      <c r="C74" s="114">
        <v>69.000893626000007</v>
      </c>
      <c r="D74" s="114">
        <v>34.728306889000002</v>
      </c>
      <c r="G74" s="114">
        <v>47.996068837999999</v>
      </c>
      <c r="H74" s="114">
        <v>55.484225864999999</v>
      </c>
    </row>
    <row r="75" spans="1:9" x14ac:dyDescent="0.2">
      <c r="B75" s="1">
        <v>44166</v>
      </c>
      <c r="C75" s="114">
        <v>68.558548482000006</v>
      </c>
      <c r="D75" s="114">
        <v>34.787576563999998</v>
      </c>
      <c r="G75" s="114">
        <v>48.719642819999997</v>
      </c>
      <c r="H75" s="114">
        <v>56.166482647999999</v>
      </c>
    </row>
    <row r="76" spans="1:9" x14ac:dyDescent="0.2">
      <c r="B76" s="1"/>
      <c r="C76" s="114"/>
      <c r="D76" s="114"/>
      <c r="G76" s="114"/>
      <c r="H76" s="114"/>
    </row>
    <row r="77" spans="1:9" x14ac:dyDescent="0.2">
      <c r="B77" s="367" t="s">
        <v>551</v>
      </c>
    </row>
    <row r="78" spans="1:9" x14ac:dyDescent="0.2">
      <c r="A78" s="1"/>
      <c r="I78" s="401"/>
    </row>
    <row r="79" spans="1:9" x14ac:dyDescent="0.2">
      <c r="A79" s="15"/>
      <c r="B79" s="4"/>
      <c r="C79" s="75" t="s">
        <v>368</v>
      </c>
      <c r="I79" s="399"/>
    </row>
    <row r="80" spans="1:9" x14ac:dyDescent="0.2">
      <c r="A80" s="58"/>
      <c r="B80" s="390">
        <v>28.5</v>
      </c>
      <c r="C80">
        <v>0</v>
      </c>
      <c r="F80" s="17">
        <v>28</v>
      </c>
      <c r="I80" s="376"/>
    </row>
    <row r="81" spans="1:6" x14ac:dyDescent="0.2">
      <c r="A81" s="58"/>
      <c r="B81" s="390">
        <v>28.5</v>
      </c>
      <c r="C81">
        <v>1.2</v>
      </c>
      <c r="F81" s="17">
        <v>28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549</v>
      </c>
    </row>
    <row r="3" spans="1:19" x14ac:dyDescent="0.2">
      <c r="A3" s="22" t="s">
        <v>16</v>
      </c>
    </row>
    <row r="4" spans="1:19" x14ac:dyDescent="0.2">
      <c r="A4" s="381"/>
      <c r="B4" s="381"/>
      <c r="C4" s="408"/>
      <c r="D4" s="381"/>
      <c r="E4" s="381"/>
      <c r="F4" s="381"/>
      <c r="G4" s="381"/>
      <c r="H4" s="381"/>
      <c r="I4" s="381"/>
      <c r="J4" s="381"/>
      <c r="K4" s="381"/>
    </row>
    <row r="5" spans="1:19" ht="15" x14ac:dyDescent="0.25">
      <c r="A5" s="381"/>
      <c r="B5" s="381"/>
      <c r="C5" s="408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244"/>
      <c r="S5" s="207"/>
    </row>
    <row r="6" spans="1:19" x14ac:dyDescent="0.2">
      <c r="A6" s="381"/>
      <c r="B6" s="381"/>
      <c r="C6" s="408"/>
      <c r="D6" s="381"/>
      <c r="E6" s="381"/>
      <c r="F6" s="381"/>
      <c r="G6" s="381"/>
      <c r="H6" s="381"/>
      <c r="I6" s="381"/>
      <c r="J6" s="381"/>
      <c r="K6" s="381"/>
      <c r="Q6" s="242" t="s">
        <v>205</v>
      </c>
      <c r="R6" s="237" t="s">
        <v>377</v>
      </c>
      <c r="S6" s="243"/>
    </row>
    <row r="7" spans="1:19" x14ac:dyDescent="0.2">
      <c r="A7" s="381"/>
      <c r="B7" s="381"/>
      <c r="C7" s="408"/>
      <c r="D7" s="381"/>
      <c r="E7" s="381"/>
      <c r="F7" s="381"/>
      <c r="G7" s="381"/>
      <c r="H7" s="381"/>
      <c r="I7" s="381"/>
      <c r="J7" s="381"/>
      <c r="K7" s="381"/>
    </row>
    <row r="8" spans="1:19" x14ac:dyDescent="0.2">
      <c r="A8" s="381"/>
      <c r="B8" s="381"/>
      <c r="C8" s="408"/>
      <c r="D8" s="381"/>
      <c r="E8" s="381"/>
      <c r="F8" s="381"/>
      <c r="G8" s="381"/>
      <c r="H8" s="381"/>
      <c r="I8" s="381"/>
      <c r="J8" s="381"/>
      <c r="K8" s="381"/>
    </row>
    <row r="9" spans="1:19" x14ac:dyDescent="0.2">
      <c r="A9" s="381"/>
      <c r="B9" s="381"/>
      <c r="C9" s="408"/>
      <c r="D9" s="381"/>
      <c r="E9" s="381"/>
      <c r="F9" s="381"/>
      <c r="G9" s="381"/>
      <c r="H9" s="381"/>
      <c r="I9" s="381"/>
      <c r="J9" s="381"/>
      <c r="K9" s="381"/>
    </row>
    <row r="10" spans="1:19" x14ac:dyDescent="0.2">
      <c r="A10" s="381"/>
      <c r="B10" s="381"/>
      <c r="C10" s="408"/>
      <c r="D10" s="381"/>
      <c r="E10" s="381"/>
      <c r="F10" s="381"/>
      <c r="G10" s="381"/>
      <c r="H10" s="381"/>
      <c r="I10" s="381"/>
      <c r="J10" s="381"/>
      <c r="K10" s="381"/>
    </row>
    <row r="11" spans="1:19" x14ac:dyDescent="0.2">
      <c r="A11" s="381"/>
      <c r="B11" s="381"/>
      <c r="C11" s="408"/>
      <c r="D11" s="381"/>
      <c r="E11" s="381"/>
      <c r="F11" s="381"/>
      <c r="G11" s="381"/>
      <c r="H11" s="381"/>
      <c r="I11" s="381"/>
      <c r="J11" s="381"/>
      <c r="K11" s="381"/>
    </row>
    <row r="12" spans="1:19" x14ac:dyDescent="0.2">
      <c r="A12" s="381"/>
      <c r="B12" s="381"/>
      <c r="C12" s="408"/>
      <c r="D12" s="381"/>
      <c r="E12" s="381"/>
      <c r="F12" s="381"/>
      <c r="G12" s="381"/>
      <c r="H12" s="381"/>
      <c r="I12" s="381"/>
      <c r="J12" s="381"/>
      <c r="K12" s="381"/>
    </row>
    <row r="13" spans="1:19" x14ac:dyDescent="0.2">
      <c r="A13" s="381"/>
      <c r="B13" s="381"/>
      <c r="C13" s="408"/>
      <c r="D13" s="381"/>
      <c r="E13" s="381"/>
      <c r="F13" s="381"/>
      <c r="G13" s="381"/>
      <c r="H13" s="381"/>
      <c r="I13" s="381"/>
      <c r="J13" s="381"/>
      <c r="K13" s="381"/>
    </row>
    <row r="14" spans="1:19" x14ac:dyDescent="0.2">
      <c r="A14" s="381"/>
      <c r="B14" s="381"/>
      <c r="C14" s="408"/>
      <c r="D14" s="381"/>
      <c r="E14" s="381"/>
      <c r="F14" s="381"/>
      <c r="G14" s="381"/>
      <c r="H14" s="381"/>
      <c r="I14" s="381"/>
      <c r="J14" s="381"/>
      <c r="K14" s="381"/>
    </row>
    <row r="15" spans="1:19" x14ac:dyDescent="0.2">
      <c r="A15" s="381"/>
      <c r="B15" s="381"/>
      <c r="C15" s="408"/>
      <c r="D15" s="381"/>
      <c r="E15" s="381"/>
      <c r="F15" s="381"/>
      <c r="G15" s="381"/>
      <c r="H15" s="381"/>
      <c r="I15" s="381"/>
      <c r="J15" s="381"/>
      <c r="K15" s="381"/>
    </row>
    <row r="16" spans="1:19" x14ac:dyDescent="0.2">
      <c r="A16" s="381"/>
      <c r="B16" s="381"/>
      <c r="C16" s="408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408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408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408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408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408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408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408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408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A25" s="381"/>
      <c r="B25" s="381"/>
      <c r="C25" s="408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"/>
      <c r="C26" s="239" t="s">
        <v>511</v>
      </c>
    </row>
    <row r="27" spans="1:11" ht="38.25" x14ac:dyDescent="0.2">
      <c r="B27" s="3"/>
      <c r="C27" s="552" t="s">
        <v>512</v>
      </c>
      <c r="D27" s="553" t="s">
        <v>581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2008</v>
      </c>
      <c r="C29" s="15"/>
      <c r="D29" s="6">
        <f t="shared" ref="D29:D42" si="0">AVERAGE($C$30:$C$39)</f>
        <v>2.3277396232800003</v>
      </c>
    </row>
    <row r="30" spans="1:11" x14ac:dyDescent="0.2">
      <c r="B30">
        <v>2009</v>
      </c>
      <c r="C30" s="29">
        <v>3.7770274081999999</v>
      </c>
      <c r="D30" s="6">
        <f t="shared" si="0"/>
        <v>2.3277396232800003</v>
      </c>
    </row>
    <row r="31" spans="1:11" x14ac:dyDescent="0.2">
      <c r="B31">
        <v>2010</v>
      </c>
      <c r="C31" s="29">
        <v>3.9780037397000001</v>
      </c>
      <c r="D31" s="6">
        <f t="shared" si="0"/>
        <v>2.3277396232800003</v>
      </c>
    </row>
    <row r="32" spans="1:11" x14ac:dyDescent="0.2">
      <c r="B32">
        <v>2011</v>
      </c>
      <c r="C32" s="29">
        <v>3.0469274137000002</v>
      </c>
      <c r="D32" s="6">
        <f t="shared" si="0"/>
        <v>2.3277396232800003</v>
      </c>
    </row>
    <row r="33" spans="2:4" x14ac:dyDescent="0.2">
      <c r="B33">
        <v>2012</v>
      </c>
      <c r="C33" s="29">
        <v>2.1223238769999999</v>
      </c>
      <c r="D33" s="6">
        <f t="shared" si="0"/>
        <v>2.3277396232800003</v>
      </c>
    </row>
    <row r="34" spans="2:4" x14ac:dyDescent="0.2">
      <c r="B34">
        <v>2013</v>
      </c>
      <c r="C34" s="29">
        <v>2.1556190247</v>
      </c>
      <c r="D34" s="6">
        <f t="shared" si="0"/>
        <v>2.3277396232800003</v>
      </c>
    </row>
    <row r="35" spans="2:4" x14ac:dyDescent="0.2">
      <c r="B35">
        <v>2014</v>
      </c>
      <c r="C35" s="29">
        <v>2.0735442219000002</v>
      </c>
      <c r="D35" s="6">
        <f t="shared" si="0"/>
        <v>2.3277396232800003</v>
      </c>
    </row>
    <row r="36" spans="2:4" x14ac:dyDescent="0.2">
      <c r="B36">
        <v>2015</v>
      </c>
      <c r="C36" s="29">
        <v>1.4591209178</v>
      </c>
      <c r="D36" s="6">
        <f t="shared" si="0"/>
        <v>2.3277396232800003</v>
      </c>
    </row>
    <row r="37" spans="2:4" x14ac:dyDescent="0.2">
      <c r="B37">
        <v>2016</v>
      </c>
      <c r="C37" s="29">
        <v>1.1467601284</v>
      </c>
      <c r="D37" s="6">
        <f t="shared" si="0"/>
        <v>2.3277396232800003</v>
      </c>
    </row>
    <row r="38" spans="2:4" x14ac:dyDescent="0.2">
      <c r="B38">
        <v>2017</v>
      </c>
      <c r="C38" s="29">
        <v>2.0330684932</v>
      </c>
      <c r="D38" s="6">
        <f t="shared" si="0"/>
        <v>2.3277396232800003</v>
      </c>
    </row>
    <row r="39" spans="2:4" x14ac:dyDescent="0.2">
      <c r="B39">
        <v>2018</v>
      </c>
      <c r="C39" s="29">
        <v>1.4850010082</v>
      </c>
      <c r="D39" s="6">
        <f t="shared" si="0"/>
        <v>2.3277396232800003</v>
      </c>
    </row>
    <row r="40" spans="2:4" x14ac:dyDescent="0.2">
      <c r="B40">
        <v>2019</v>
      </c>
      <c r="C40" s="29">
        <v>1.6571506848999999</v>
      </c>
      <c r="D40" s="6">
        <f t="shared" si="0"/>
        <v>2.3277396232800003</v>
      </c>
    </row>
    <row r="41" spans="2:4" x14ac:dyDescent="0.2">
      <c r="B41">
        <v>2020</v>
      </c>
      <c r="C41" s="29">
        <v>1.8109836066</v>
      </c>
      <c r="D41" s="6">
        <f t="shared" si="0"/>
        <v>2.3277396232800003</v>
      </c>
    </row>
    <row r="42" spans="2:4" x14ac:dyDescent="0.2">
      <c r="B42" s="9">
        <f>B41+1</f>
        <v>2021</v>
      </c>
      <c r="C42" s="67"/>
      <c r="D42" s="66">
        <f t="shared" si="0"/>
        <v>2.3277396232800003</v>
      </c>
    </row>
    <row r="43" spans="2:4" x14ac:dyDescent="0.2">
      <c r="B43" s="367" t="s">
        <v>551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2009-2018 average (2.3 million barrels per day).</v>
      </c>
      <c r="C44"/>
    </row>
    <row r="45" spans="2:4" x14ac:dyDescent="0.2">
      <c r="C45"/>
    </row>
    <row r="46" spans="2:4" x14ac:dyDescent="0.2">
      <c r="B46" s="5"/>
      <c r="C46" s="90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17"/>
    </row>
    <row r="2" spans="1:17" ht="15.75" x14ac:dyDescent="0.25">
      <c r="A2" s="44" t="s">
        <v>549</v>
      </c>
    </row>
    <row r="3" spans="1:17" x14ac:dyDescent="0.2">
      <c r="A3" s="22" t="s">
        <v>16</v>
      </c>
      <c r="L3" s="30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42" t="s">
        <v>378</v>
      </c>
      <c r="Q6" s="243" t="s">
        <v>379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77" t="s">
        <v>195</v>
      </c>
      <c r="C25" s="578"/>
      <c r="D25" s="578"/>
      <c r="E25" s="578"/>
    </row>
    <row r="26" spans="1:11" x14ac:dyDescent="0.2">
      <c r="B26" s="578"/>
      <c r="C26" s="578"/>
      <c r="D26" s="578"/>
      <c r="E26" s="578"/>
    </row>
    <row r="27" spans="1:11" x14ac:dyDescent="0.2">
      <c r="A27" s="3"/>
      <c r="B27" s="74" t="s">
        <v>513</v>
      </c>
      <c r="C27" s="576" t="s">
        <v>582</v>
      </c>
      <c r="D27" s="576"/>
      <c r="E27" s="576"/>
    </row>
    <row r="28" spans="1:11" x14ac:dyDescent="0.2">
      <c r="A28" s="5"/>
      <c r="B28" s="75" t="s">
        <v>514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41640</v>
      </c>
      <c r="B29" s="12">
        <v>54.910057258000002</v>
      </c>
      <c r="C29" s="43">
        <f>+MIN($B$29,$B$41,$B$53,$B$65,$B$77)</f>
        <v>54.910057258000002</v>
      </c>
      <c r="D29" s="43">
        <f>+MAX($B$29,$B$41,$B$53,$B$65,$B$77)</f>
        <v>65.521324336000006</v>
      </c>
      <c r="E29" s="17">
        <f t="shared" ref="E29:E92" si="0">D29-C29</f>
        <v>10.611267078000004</v>
      </c>
      <c r="G29" s="43"/>
      <c r="H29" s="17"/>
    </row>
    <row r="30" spans="1:11" x14ac:dyDescent="0.2">
      <c r="A30" s="1">
        <v>41671</v>
      </c>
      <c r="B30" s="12">
        <v>56.421352777000003</v>
      </c>
      <c r="C30" s="43">
        <f>+MIN($B$30,$B$42,$B$54,$B$66,$B$78)</f>
        <v>56.421352777000003</v>
      </c>
      <c r="D30" s="43">
        <f>+MAX($B$30,$B$42,$B$54,$B$66,$B$78)</f>
        <v>64.431838644999999</v>
      </c>
      <c r="E30" s="17">
        <f t="shared" si="0"/>
        <v>8.0104858679999964</v>
      </c>
      <c r="G30" s="43"/>
      <c r="H30" s="17"/>
    </row>
    <row r="31" spans="1:11" x14ac:dyDescent="0.2">
      <c r="A31" s="1">
        <v>41699</v>
      </c>
      <c r="B31" s="12">
        <v>56.991174751999999</v>
      </c>
      <c r="C31" s="43">
        <f>+MIN($B$31,$B$43,$B$55,$B$67,$B$79)</f>
        <v>56.991174751999999</v>
      </c>
      <c r="D31" s="43">
        <f>+MAX($B$31,$B$43,$B$55,$B$67,$B$79)</f>
        <v>66.104697998000006</v>
      </c>
      <c r="E31" s="17">
        <f t="shared" si="0"/>
        <v>9.1135232460000068</v>
      </c>
      <c r="G31" s="43"/>
      <c r="H31" s="17"/>
    </row>
    <row r="32" spans="1:11" x14ac:dyDescent="0.2">
      <c r="A32" s="1">
        <v>41730</v>
      </c>
      <c r="B32" s="12">
        <v>58.236890977000002</v>
      </c>
      <c r="C32" s="43">
        <f>+MIN($B$32,$B$44,$B$56,$B$68,$B$80)</f>
        <v>58.236890977000002</v>
      </c>
      <c r="D32" s="43">
        <f>+MAX($B$32,$B$44,$B$56,$B$68,$B$80)</f>
        <v>66.731948107999997</v>
      </c>
      <c r="E32" s="17">
        <f t="shared" si="0"/>
        <v>8.4950571309999958</v>
      </c>
      <c r="G32" s="43"/>
      <c r="H32" s="17"/>
    </row>
    <row r="33" spans="1:8" x14ac:dyDescent="0.2">
      <c r="A33" s="1">
        <v>41760</v>
      </c>
      <c r="B33" s="12">
        <v>58.672855822000002</v>
      </c>
      <c r="C33" s="43">
        <f>+MIN($B$33,$B$45,$B$57,$B$69,$B$81)</f>
        <v>58.672855822000002</v>
      </c>
      <c r="D33" s="43">
        <f>+MAX($B$33,$B$45,$B$57,$B$69,$B$81)</f>
        <v>65.764740227000004</v>
      </c>
      <c r="E33" s="17">
        <f t="shared" si="0"/>
        <v>7.0918844050000018</v>
      </c>
      <c r="G33" s="43"/>
      <c r="H33" s="17"/>
    </row>
    <row r="34" spans="1:8" x14ac:dyDescent="0.2">
      <c r="A34" s="1">
        <v>41791</v>
      </c>
      <c r="B34" s="12">
        <v>57.170212972000002</v>
      </c>
      <c r="C34" s="43">
        <f>+MIN($B$34,$B$46,$B$58,$B$70,$B$82)</f>
        <v>57.170212972000002</v>
      </c>
      <c r="D34" s="43">
        <f>+MAX($B$34,$B$46,$B$58,$B$70,$B$82)</f>
        <v>65.878225997000001</v>
      </c>
      <c r="E34" s="17">
        <f t="shared" si="0"/>
        <v>8.7080130249999996</v>
      </c>
      <c r="G34" s="43"/>
      <c r="H34" s="17"/>
    </row>
    <row r="35" spans="1:8" x14ac:dyDescent="0.2">
      <c r="A35" s="1">
        <v>41821</v>
      </c>
      <c r="B35" s="12">
        <v>58.149670939000004</v>
      </c>
      <c r="C35" s="43">
        <f>+MIN($B$35,$B$47,$B$59,$B$71,$B$83)</f>
        <v>58.005913514</v>
      </c>
      <c r="D35" s="43">
        <f>+MAX($B$35,$B$47,$B$59,$B$71,$B$83)</f>
        <v>64.809928244000005</v>
      </c>
      <c r="E35" s="17">
        <f t="shared" si="0"/>
        <v>6.8040147300000058</v>
      </c>
      <c r="G35" s="43"/>
      <c r="H35" s="17"/>
    </row>
    <row r="36" spans="1:8" x14ac:dyDescent="0.2">
      <c r="A36" s="1">
        <v>41852</v>
      </c>
      <c r="B36" s="12">
        <v>58.803082961000001</v>
      </c>
      <c r="C36" s="43">
        <f>+MIN($B$36,$B$48,$B$60,$B$72,$B$84)</f>
        <v>58.803082961000001</v>
      </c>
      <c r="D36" s="43">
        <f>+MAX($B$36,$B$48,$B$60,$B$72,$B$84)</f>
        <v>65.735935603000001</v>
      </c>
      <c r="E36" s="17">
        <f t="shared" si="0"/>
        <v>6.9328526420000003</v>
      </c>
      <c r="G36" s="43"/>
      <c r="H36" s="17"/>
    </row>
    <row r="37" spans="1:8" x14ac:dyDescent="0.2">
      <c r="A37" s="1">
        <v>41883</v>
      </c>
      <c r="B37" s="12">
        <v>58.343067267000002</v>
      </c>
      <c r="C37" s="43">
        <f>+MIN($B$37,$B$49,$B$61,$B$73,$B$85)</f>
        <v>58.343067267000002</v>
      </c>
      <c r="D37" s="43">
        <f>+MAX($B$37,$B$49,$B$61,$B$73,$B$85)</f>
        <v>65.913942517999999</v>
      </c>
      <c r="E37" s="17">
        <f t="shared" si="0"/>
        <v>7.5708752509999968</v>
      </c>
      <c r="G37" s="43"/>
      <c r="H37" s="17"/>
    </row>
    <row r="38" spans="1:8" x14ac:dyDescent="0.2">
      <c r="A38" s="1">
        <v>41913</v>
      </c>
      <c r="B38" s="12">
        <v>59.016088324999998</v>
      </c>
      <c r="C38" s="43">
        <f>+MIN($B$38,$B$50,$B$62,$B$74,$B$86)</f>
        <v>59.016088324999998</v>
      </c>
      <c r="D38" s="43">
        <f>+MAX($B$38,$B$50,$B$62,$B$74,$B$86)</f>
        <v>64.866726669000002</v>
      </c>
      <c r="E38" s="17">
        <f t="shared" si="0"/>
        <v>5.8506383440000036</v>
      </c>
      <c r="G38" s="43"/>
      <c r="H38" s="17"/>
    </row>
    <row r="39" spans="1:8" x14ac:dyDescent="0.2">
      <c r="A39" s="1">
        <v>41944</v>
      </c>
      <c r="B39" s="12">
        <v>57.263354524</v>
      </c>
      <c r="C39" s="43">
        <f>+MIN($B$39,$B$51,$B$63,$B$75,$B$87)</f>
        <v>57.263354524</v>
      </c>
      <c r="D39" s="43">
        <f>+MAX($B$39,$B$51,$B$63,$B$75,$B$87)</f>
        <v>63.169352680000003</v>
      </c>
      <c r="E39" s="17">
        <f t="shared" si="0"/>
        <v>5.9059981560000026</v>
      </c>
      <c r="G39" s="43"/>
      <c r="H39" s="17"/>
    </row>
    <row r="40" spans="1:8" x14ac:dyDescent="0.2">
      <c r="A40" s="1">
        <v>41974</v>
      </c>
      <c r="B40" s="12">
        <v>58.839480100999999</v>
      </c>
      <c r="C40" s="43">
        <f>+MIN($B$40,$B$52,$B$64,$B$76,$B$88)</f>
        <v>58.839480100999999</v>
      </c>
      <c r="D40" s="43">
        <f>+MAX($B$40,$B$52,$B$64,$B$76,$B$88)</f>
        <v>65.374744898000003</v>
      </c>
      <c r="E40" s="17">
        <f t="shared" si="0"/>
        <v>6.5352647970000035</v>
      </c>
      <c r="G40" s="43"/>
      <c r="H40" s="17"/>
    </row>
    <row r="41" spans="1:8" x14ac:dyDescent="0.2">
      <c r="A41" s="1">
        <v>42005</v>
      </c>
      <c r="B41" s="12">
        <v>56.935404536</v>
      </c>
      <c r="C41" s="43">
        <f>+MIN($B$29,$B$41,$B$53,$B$65,$B$77)</f>
        <v>54.910057258000002</v>
      </c>
      <c r="D41" s="43">
        <f>+MAX($B$29,$B$41,$B$53,$B$65,$B$77)</f>
        <v>65.521324336000006</v>
      </c>
      <c r="E41" s="17">
        <f t="shared" si="0"/>
        <v>10.611267078000004</v>
      </c>
      <c r="G41" s="43"/>
      <c r="H41" s="17"/>
    </row>
    <row r="42" spans="1:8" x14ac:dyDescent="0.2">
      <c r="A42" s="1">
        <v>42036</v>
      </c>
      <c r="B42" s="12">
        <v>58.801419068000001</v>
      </c>
      <c r="C42" s="43">
        <f>+MIN($B$30,$B$42,$B$54,$B$66,$B$78)</f>
        <v>56.421352777000003</v>
      </c>
      <c r="D42" s="43">
        <f>+MAX($B$30,$B$42,$B$54,$B$66,$B$78)</f>
        <v>64.431838644999999</v>
      </c>
      <c r="E42" s="17">
        <f t="shared" si="0"/>
        <v>8.0104858679999964</v>
      </c>
      <c r="G42" s="43"/>
      <c r="H42" s="17"/>
    </row>
    <row r="43" spans="1:8" x14ac:dyDescent="0.2">
      <c r="A43" s="1">
        <v>42064</v>
      </c>
      <c r="B43" s="12">
        <v>60.542615564000002</v>
      </c>
      <c r="C43" s="43">
        <f>+MIN($B$31,$B$43,$B$55,$B$67,$B$79)</f>
        <v>56.991174751999999</v>
      </c>
      <c r="D43" s="43">
        <f>+MAX($B$31,$B$43,$B$55,$B$67,$B$79)</f>
        <v>66.104697998000006</v>
      </c>
      <c r="E43" s="17">
        <f t="shared" si="0"/>
        <v>9.1135232460000068</v>
      </c>
      <c r="G43" s="43"/>
      <c r="H43" s="17"/>
    </row>
    <row r="44" spans="1:8" x14ac:dyDescent="0.2">
      <c r="A44" s="1">
        <v>42095</v>
      </c>
      <c r="B44" s="12">
        <v>62.795401091000002</v>
      </c>
      <c r="C44" s="43">
        <f>+MIN($B$32,$B$44,$B$56,$B$68,$B$80)</f>
        <v>58.236890977000002</v>
      </c>
      <c r="D44" s="43">
        <f>+MAX($B$32,$B$44,$B$56,$B$68,$B$80)</f>
        <v>66.731948107999997</v>
      </c>
      <c r="E44" s="17">
        <f t="shared" si="0"/>
        <v>8.4950571309999958</v>
      </c>
      <c r="G44" s="43"/>
      <c r="H44" s="17"/>
    </row>
    <row r="45" spans="1:8" x14ac:dyDescent="0.2">
      <c r="A45" s="1">
        <v>42125</v>
      </c>
      <c r="B45" s="12">
        <v>61.727746670999998</v>
      </c>
      <c r="C45" s="43">
        <f>+MIN($B$33,$B$45,$B$57,$B$69,$B$81)</f>
        <v>58.672855822000002</v>
      </c>
      <c r="D45" s="43">
        <f>+MAX($B$33,$B$45,$B$57,$B$69,$B$81)</f>
        <v>65.764740227000004</v>
      </c>
      <c r="E45" s="17">
        <f t="shared" si="0"/>
        <v>7.0918844050000018</v>
      </c>
      <c r="G45" s="43"/>
      <c r="H45" s="17"/>
    </row>
    <row r="46" spans="1:8" x14ac:dyDescent="0.2">
      <c r="A46" s="1">
        <v>42156</v>
      </c>
      <c r="B46" s="12">
        <v>60.677446367999998</v>
      </c>
      <c r="C46" s="43">
        <f>+MIN($B$34,$B$46,$B$58,$B$70,$B$82)</f>
        <v>57.170212972000002</v>
      </c>
      <c r="D46" s="43">
        <f>+MAX($B$34,$B$46,$B$58,$B$70,$B$82)</f>
        <v>65.878225997000001</v>
      </c>
      <c r="E46" s="17">
        <f t="shared" si="0"/>
        <v>8.7080130249999996</v>
      </c>
      <c r="G46" s="43"/>
      <c r="H46" s="17"/>
    </row>
    <row r="47" spans="1:8" x14ac:dyDescent="0.2">
      <c r="A47" s="1">
        <v>42186</v>
      </c>
      <c r="B47" s="12">
        <v>61.148933823999997</v>
      </c>
      <c r="C47" s="43">
        <f>+MIN($B$35,$B$47,$B$59,$B$71,$B$83)</f>
        <v>58.005913514</v>
      </c>
      <c r="D47" s="43">
        <f>+MAX($B$35,$B$47,$B$59,$B$71,$B$83)</f>
        <v>64.809928244000005</v>
      </c>
      <c r="E47" s="17">
        <f t="shared" si="0"/>
        <v>6.8040147300000058</v>
      </c>
      <c r="G47" s="43"/>
      <c r="H47" s="17"/>
    </row>
    <row r="48" spans="1:8" x14ac:dyDescent="0.2">
      <c r="A48" s="1">
        <v>42217</v>
      </c>
      <c r="B48" s="12">
        <v>62.685160662999998</v>
      </c>
      <c r="C48" s="43">
        <f>+MIN($B$36,$B$48,$B$60,$B$72,$B$84)</f>
        <v>58.803082961000001</v>
      </c>
      <c r="D48" s="43">
        <f>+MAX($B$36,$B$48,$B$60,$B$72,$B$84)</f>
        <v>65.735935603000001</v>
      </c>
      <c r="E48" s="17">
        <f t="shared" si="0"/>
        <v>6.9328526420000003</v>
      </c>
      <c r="G48" s="43"/>
      <c r="H48" s="17"/>
    </row>
    <row r="49" spans="1:8" x14ac:dyDescent="0.2">
      <c r="A49" s="1">
        <v>42248</v>
      </c>
      <c r="B49" s="12">
        <v>63.409026162000004</v>
      </c>
      <c r="C49" s="43">
        <f>+MIN($B$37,$B$49,$B$61,$B$73,$B$85)</f>
        <v>58.343067267000002</v>
      </c>
      <c r="D49" s="43">
        <f>+MAX($B$37,$B$49,$B$61,$B$73,$B$85)</f>
        <v>65.913942517999999</v>
      </c>
      <c r="E49" s="17">
        <f t="shared" si="0"/>
        <v>7.5708752509999968</v>
      </c>
      <c r="G49" s="43"/>
      <c r="H49" s="17"/>
    </row>
    <row r="50" spans="1:8" x14ac:dyDescent="0.2">
      <c r="A50" s="1">
        <v>42278</v>
      </c>
      <c r="B50" s="12">
        <v>64.258769246</v>
      </c>
      <c r="C50" s="43">
        <f>+MIN($B$38,$B$50,$B$62,$B$74,$B$86)</f>
        <v>59.016088324999998</v>
      </c>
      <c r="D50" s="43">
        <f>+MAX($B$38,$B$50,$B$62,$B$74,$B$86)</f>
        <v>64.866726669000002</v>
      </c>
      <c r="E50" s="17">
        <f t="shared" si="0"/>
        <v>5.8506383440000036</v>
      </c>
      <c r="G50" s="43"/>
      <c r="H50" s="17"/>
    </row>
    <row r="51" spans="1:8" x14ac:dyDescent="0.2">
      <c r="A51" s="1">
        <v>42309</v>
      </c>
      <c r="B51" s="12">
        <v>62.413316565999999</v>
      </c>
      <c r="C51" s="43">
        <f>+MIN($B$39,$B$51,$B$63,$B$75,$B$87)</f>
        <v>57.263354524</v>
      </c>
      <c r="D51" s="43">
        <f>+MAX($B$39,$B$51,$B$63,$B$75,$B$87)</f>
        <v>63.169352680000003</v>
      </c>
      <c r="E51" s="17">
        <f t="shared" si="0"/>
        <v>5.9059981560000026</v>
      </c>
      <c r="G51" s="43"/>
      <c r="H51" s="17"/>
    </row>
    <row r="52" spans="1:8" x14ac:dyDescent="0.2">
      <c r="A52" s="1">
        <v>42339</v>
      </c>
      <c r="B52" s="12">
        <v>65.374744898000003</v>
      </c>
      <c r="C52" s="43">
        <f>+MIN($B$40,$B$52,$B$64,$B$76,$B$88)</f>
        <v>58.839480100999999</v>
      </c>
      <c r="D52" s="43">
        <f>+MAX($B$40,$B$52,$B$64,$B$76,$B$88)</f>
        <v>65.374744898000003</v>
      </c>
      <c r="E52" s="17">
        <f t="shared" si="0"/>
        <v>6.5352647970000035</v>
      </c>
      <c r="G52" s="43"/>
      <c r="H52" s="17"/>
    </row>
    <row r="53" spans="1:8" x14ac:dyDescent="0.2">
      <c r="A53" s="1">
        <v>42370</v>
      </c>
      <c r="B53" s="12">
        <v>63.519062712</v>
      </c>
      <c r="C53" s="43">
        <f>+MIN($B$29,$B$41,$B$53,$B$65,$B$77)</f>
        <v>54.910057258000002</v>
      </c>
      <c r="D53" s="43">
        <f>+MAX($B$29,$B$41,$B$53,$B$65,$B$77)</f>
        <v>65.521324336000006</v>
      </c>
      <c r="E53" s="17">
        <f t="shared" si="0"/>
        <v>10.611267078000004</v>
      </c>
      <c r="G53" s="43"/>
      <c r="H53" s="17"/>
    </row>
    <row r="54" spans="1:8" x14ac:dyDescent="0.2">
      <c r="A54" s="1">
        <v>42401</v>
      </c>
      <c r="B54" s="12">
        <v>64.431838644999999</v>
      </c>
      <c r="C54" s="43">
        <f>+MIN($B$30,$B$42,$B$54,$B$66,$B$78)</f>
        <v>56.421352777000003</v>
      </c>
      <c r="D54" s="43">
        <f>+MAX($B$30,$B$42,$B$54,$B$66,$B$78)</f>
        <v>64.431838644999999</v>
      </c>
      <c r="E54" s="17">
        <f t="shared" si="0"/>
        <v>8.0104858679999964</v>
      </c>
      <c r="G54" s="43"/>
      <c r="H54" s="17"/>
    </row>
    <row r="55" spans="1:8" x14ac:dyDescent="0.2">
      <c r="A55" s="1">
        <v>42430</v>
      </c>
      <c r="B55" s="12">
        <v>65.550247264000006</v>
      </c>
      <c r="C55" s="43">
        <f>+MIN($B$31,$B$43,$B$55,$B$67,$B$79)</f>
        <v>56.991174751999999</v>
      </c>
      <c r="D55" s="43">
        <f>+MAX($B$31,$B$43,$B$55,$B$67,$B$79)</f>
        <v>66.104697998000006</v>
      </c>
      <c r="E55" s="17">
        <f t="shared" si="0"/>
        <v>9.1135232460000068</v>
      </c>
      <c r="G55" s="43"/>
      <c r="H55" s="17"/>
    </row>
    <row r="56" spans="1:8" x14ac:dyDescent="0.2">
      <c r="A56" s="1">
        <v>42461</v>
      </c>
      <c r="B56" s="12">
        <v>66.731948107999997</v>
      </c>
      <c r="C56" s="43">
        <f>+MIN($B$32,$B$44,$B$56,$B$68,$B$80)</f>
        <v>58.236890977000002</v>
      </c>
      <c r="D56" s="43">
        <f>+MAX($B$32,$B$44,$B$56,$B$68,$B$80)</f>
        <v>66.731948107999997</v>
      </c>
      <c r="E56" s="17">
        <f t="shared" si="0"/>
        <v>8.4950571309999958</v>
      </c>
      <c r="G56" s="43"/>
      <c r="H56" s="17"/>
    </row>
    <row r="57" spans="1:8" x14ac:dyDescent="0.2">
      <c r="A57" s="1">
        <v>42491</v>
      </c>
      <c r="B57" s="12">
        <v>65.764740227000004</v>
      </c>
      <c r="C57" s="43">
        <f>+MIN($B$33,$B$45,$B$57,$B$69,$B$81)</f>
        <v>58.672855822000002</v>
      </c>
      <c r="D57" s="43">
        <f>+MAX($B$33,$B$45,$B$57,$B$69,$B$81)</f>
        <v>65.764740227000004</v>
      </c>
      <c r="E57" s="17">
        <f t="shared" si="0"/>
        <v>7.0918844050000018</v>
      </c>
      <c r="G57" s="43"/>
      <c r="H57" s="17"/>
    </row>
    <row r="58" spans="1:8" x14ac:dyDescent="0.2">
      <c r="A58" s="1">
        <v>42522</v>
      </c>
      <c r="B58" s="12">
        <v>65.878225997000001</v>
      </c>
      <c r="C58" s="43">
        <f>+MIN($B$34,$B$46,$B$58,$B$70,$B$82)</f>
        <v>57.170212972000002</v>
      </c>
      <c r="D58" s="43">
        <f>+MAX($B$34,$B$46,$B$58,$B$70,$B$82)</f>
        <v>65.878225997000001</v>
      </c>
      <c r="E58" s="17">
        <f t="shared" si="0"/>
        <v>8.7080130249999996</v>
      </c>
      <c r="G58" s="43"/>
      <c r="H58" s="17"/>
    </row>
    <row r="59" spans="1:8" x14ac:dyDescent="0.2">
      <c r="A59" s="1">
        <v>42552</v>
      </c>
      <c r="B59" s="12">
        <v>64.809928244000005</v>
      </c>
      <c r="C59" s="43">
        <f>+MIN($B$35,$B$47,$B$59,$B$71,$B$83)</f>
        <v>58.005913514</v>
      </c>
      <c r="D59" s="43">
        <f>+MAX($B$35,$B$47,$B$59,$B$71,$B$83)</f>
        <v>64.809928244000005</v>
      </c>
      <c r="E59" s="17">
        <f t="shared" si="0"/>
        <v>6.8040147300000058</v>
      </c>
      <c r="G59" s="43"/>
      <c r="H59" s="17"/>
    </row>
    <row r="60" spans="1:8" x14ac:dyDescent="0.2">
      <c r="A60" s="1">
        <v>42583</v>
      </c>
      <c r="B60" s="12">
        <v>65.735935603000001</v>
      </c>
      <c r="C60" s="43">
        <f>+MIN($B$36,$B$48,$B$60,$B$72,$B$84)</f>
        <v>58.803082961000001</v>
      </c>
      <c r="D60" s="43">
        <f>+MAX($B$36,$B$48,$B$60,$B$72,$B$84)</f>
        <v>65.735935603000001</v>
      </c>
      <c r="E60" s="17">
        <f t="shared" si="0"/>
        <v>6.9328526420000003</v>
      </c>
      <c r="G60" s="43"/>
      <c r="H60" s="17"/>
    </row>
    <row r="61" spans="1:8" x14ac:dyDescent="0.2">
      <c r="A61" s="1">
        <v>42614</v>
      </c>
      <c r="B61" s="12">
        <v>65.913942517999999</v>
      </c>
      <c r="C61" s="43">
        <f>+MIN($B$37,$B$49,$B$61,$B$73,$B$85)</f>
        <v>58.343067267000002</v>
      </c>
      <c r="D61" s="43">
        <f>+MAX($B$37,$B$49,$B$61,$B$73,$B$85)</f>
        <v>65.913942517999999</v>
      </c>
      <c r="E61" s="17">
        <f t="shared" si="0"/>
        <v>7.5708752509999968</v>
      </c>
      <c r="G61" s="43"/>
      <c r="H61" s="17"/>
    </row>
    <row r="62" spans="1:8" x14ac:dyDescent="0.2">
      <c r="A62" s="1">
        <v>42644</v>
      </c>
      <c r="B62" s="12">
        <v>64.866726669000002</v>
      </c>
      <c r="C62" s="43">
        <f>+MIN($B$38,$B$50,$B$62,$B$74,$B$86)</f>
        <v>59.016088324999998</v>
      </c>
      <c r="D62" s="43">
        <f>+MAX($B$38,$B$50,$B$62,$B$74,$B$86)</f>
        <v>64.866726669000002</v>
      </c>
      <c r="E62" s="17">
        <f t="shared" si="0"/>
        <v>5.8506383440000036</v>
      </c>
      <c r="G62" s="43"/>
      <c r="H62" s="17"/>
    </row>
    <row r="63" spans="1:8" x14ac:dyDescent="0.2">
      <c r="A63" s="1">
        <v>42675</v>
      </c>
      <c r="B63" s="12">
        <v>63.169352680000003</v>
      </c>
      <c r="C63" s="43">
        <f>+MIN($B$39,$B$51,$B$63,$B$75,$B$87)</f>
        <v>57.263354524</v>
      </c>
      <c r="D63" s="43">
        <f>+MAX($B$39,$B$51,$B$63,$B$75,$B$87)</f>
        <v>63.169352680000003</v>
      </c>
      <c r="E63" s="17">
        <f t="shared" si="0"/>
        <v>5.9059981560000026</v>
      </c>
      <c r="G63" s="43"/>
      <c r="H63" s="17"/>
    </row>
    <row r="64" spans="1:8" x14ac:dyDescent="0.2">
      <c r="A64" s="1">
        <v>42705</v>
      </c>
      <c r="B64" s="12">
        <v>65.338986145000007</v>
      </c>
      <c r="C64" s="43">
        <f>+MIN($B$40,$B$52,$B$64,$B$76,$B$88)</f>
        <v>58.839480100999999</v>
      </c>
      <c r="D64" s="43">
        <f>+MAX($B$40,$B$52,$B$64,$B$76,$B$88)</f>
        <v>65.374744898000003</v>
      </c>
      <c r="E64" s="17">
        <f t="shared" si="0"/>
        <v>6.5352647970000035</v>
      </c>
      <c r="G64" s="43"/>
      <c r="H64" s="17"/>
    </row>
    <row r="65" spans="1:8" x14ac:dyDescent="0.2">
      <c r="A65" s="1">
        <v>42736</v>
      </c>
      <c r="B65" s="12">
        <v>65.521324336000006</v>
      </c>
      <c r="C65" s="43">
        <f>+MIN($B$29,$B$41,$B$53,$B$65,$B$77)</f>
        <v>54.910057258000002</v>
      </c>
      <c r="D65" s="43">
        <f>+MAX($B$29,$B$41,$B$53,$B$65,$B$77)</f>
        <v>65.521324336000006</v>
      </c>
      <c r="E65" s="17">
        <f t="shared" si="0"/>
        <v>10.611267078000004</v>
      </c>
      <c r="G65" s="43"/>
      <c r="H65" s="17"/>
    </row>
    <row r="66" spans="1:8" x14ac:dyDescent="0.2">
      <c r="A66" s="1">
        <v>42767</v>
      </c>
      <c r="B66" s="12">
        <v>64.283323362000004</v>
      </c>
      <c r="C66" s="43">
        <f>+MIN($B$30,$B$42,$B$54,$B$66,$B$78)</f>
        <v>56.421352777000003</v>
      </c>
      <c r="D66" s="43">
        <f>+MAX($B$30,$B$42,$B$54,$B$66,$B$78)</f>
        <v>64.431838644999999</v>
      </c>
      <c r="E66" s="17">
        <f t="shared" si="0"/>
        <v>8.0104858679999964</v>
      </c>
      <c r="G66" s="43"/>
      <c r="H66" s="17"/>
    </row>
    <row r="67" spans="1:8" x14ac:dyDescent="0.2">
      <c r="A67" s="1">
        <v>42795</v>
      </c>
      <c r="B67" s="12">
        <v>66.104697998000006</v>
      </c>
      <c r="C67" s="43">
        <f>+MIN($B$31,$B$43,$B$55,$B$67,$B$79)</f>
        <v>56.991174751999999</v>
      </c>
      <c r="D67" s="43">
        <f>+MAX($B$31,$B$43,$B$55,$B$67,$B$79)</f>
        <v>66.104697998000006</v>
      </c>
      <c r="E67" s="17">
        <f t="shared" si="0"/>
        <v>9.1135232460000068</v>
      </c>
      <c r="G67" s="43"/>
      <c r="H67" s="17"/>
    </row>
    <row r="68" spans="1:8" x14ac:dyDescent="0.2">
      <c r="A68" s="1">
        <v>42826</v>
      </c>
      <c r="B68" s="12">
        <v>64.956640591999999</v>
      </c>
      <c r="C68" s="43">
        <f>+MIN($B$32,$B$44,$B$56,$B$68,$B$80)</f>
        <v>58.236890977000002</v>
      </c>
      <c r="D68" s="43">
        <f>+MAX($B$32,$B$44,$B$56,$B$68,$B$80)</f>
        <v>66.731948107999997</v>
      </c>
      <c r="E68" s="17">
        <f t="shared" si="0"/>
        <v>8.4950571309999958</v>
      </c>
      <c r="G68" s="43"/>
      <c r="H68" s="17"/>
    </row>
    <row r="69" spans="1:8" x14ac:dyDescent="0.2">
      <c r="A69" s="1">
        <v>42856</v>
      </c>
      <c r="B69" s="12">
        <v>63.681880866</v>
      </c>
      <c r="C69" s="43">
        <f>+MIN($B$33,$B$45,$B$57,$B$69,$B$81)</f>
        <v>58.672855822000002</v>
      </c>
      <c r="D69" s="43">
        <f>+MAX($B$33,$B$45,$B$57,$B$69,$B$81)</f>
        <v>65.764740227000004</v>
      </c>
      <c r="E69" s="17">
        <f t="shared" si="0"/>
        <v>7.0918844050000018</v>
      </c>
      <c r="G69" s="43"/>
      <c r="H69" s="17"/>
    </row>
    <row r="70" spans="1:8" x14ac:dyDescent="0.2">
      <c r="A70" s="1">
        <v>42887</v>
      </c>
      <c r="B70" s="12">
        <v>63.522092163000003</v>
      </c>
      <c r="C70" s="43">
        <f>+MIN($B$34,$B$46,$B$58,$B$70,$B$82)</f>
        <v>57.170212972000002</v>
      </c>
      <c r="D70" s="43">
        <f>+MAX($B$34,$B$46,$B$58,$B$70,$B$82)</f>
        <v>65.878225997000001</v>
      </c>
      <c r="E70" s="17">
        <f t="shared" si="0"/>
        <v>8.7080130249999996</v>
      </c>
      <c r="G70" s="43"/>
      <c r="H70" s="17"/>
    </row>
    <row r="71" spans="1:8" x14ac:dyDescent="0.2">
      <c r="A71" s="1">
        <v>42917</v>
      </c>
      <c r="B71" s="12">
        <v>63.325961835999998</v>
      </c>
      <c r="C71" s="43">
        <f>+MIN($B$35,$B$47,$B$59,$B$71,$B$83)</f>
        <v>58.005913514</v>
      </c>
      <c r="D71" s="43">
        <f>+MAX($B$35,$B$47,$B$59,$B$71,$B$83)</f>
        <v>64.809928244000005</v>
      </c>
      <c r="E71" s="17">
        <f t="shared" si="0"/>
        <v>6.8040147300000058</v>
      </c>
      <c r="G71" s="43"/>
      <c r="H71" s="17"/>
    </row>
    <row r="72" spans="1:8" x14ac:dyDescent="0.2">
      <c r="A72" s="1">
        <v>42948</v>
      </c>
      <c r="B72" s="12">
        <v>63.420002770000004</v>
      </c>
      <c r="C72" s="43">
        <f>+MIN($B$36,$B$48,$B$60,$B$72,$B$84)</f>
        <v>58.803082961000001</v>
      </c>
      <c r="D72" s="43">
        <f>+MAX($B$36,$B$48,$B$60,$B$72,$B$84)</f>
        <v>65.735935603000001</v>
      </c>
      <c r="E72" s="17">
        <f t="shared" si="0"/>
        <v>6.9328526420000003</v>
      </c>
      <c r="G72" s="43"/>
      <c r="H72" s="17"/>
    </row>
    <row r="73" spans="1:8" x14ac:dyDescent="0.2">
      <c r="A73" s="1">
        <v>42979</v>
      </c>
      <c r="B73" s="12">
        <v>62.873738932999998</v>
      </c>
      <c r="C73" s="43">
        <f>+MIN($B$37,$B$49,$B$61,$B$73,$B$85)</f>
        <v>58.343067267000002</v>
      </c>
      <c r="D73" s="43">
        <f>+MAX($B$37,$B$49,$B$61,$B$73,$B$85)</f>
        <v>65.913942517999999</v>
      </c>
      <c r="E73" s="17">
        <f t="shared" si="0"/>
        <v>7.5708752509999968</v>
      </c>
      <c r="G73" s="43"/>
      <c r="H73" s="17"/>
    </row>
    <row r="74" spans="1:8" x14ac:dyDescent="0.2">
      <c r="A74" s="1">
        <v>43009</v>
      </c>
      <c r="B74" s="12">
        <v>60.382139191</v>
      </c>
      <c r="C74" s="43">
        <f>+MIN($B$38,$B$50,$B$62,$B$74,$B$86)</f>
        <v>59.016088324999998</v>
      </c>
      <c r="D74" s="43">
        <f>+MAX($B$38,$B$50,$B$62,$B$74,$B$86)</f>
        <v>64.866726669000002</v>
      </c>
      <c r="E74" s="17">
        <f t="shared" si="0"/>
        <v>5.8506383440000036</v>
      </c>
      <c r="G74" s="43"/>
      <c r="H74" s="17"/>
    </row>
    <row r="75" spans="1:8" x14ac:dyDescent="0.2">
      <c r="A75" s="1">
        <v>43040</v>
      </c>
      <c r="B75" s="12">
        <v>60.105804130000003</v>
      </c>
      <c r="C75" s="43">
        <f>+MIN($B$39,$B$51,$B$63,$B$75,$B$87)</f>
        <v>57.263354524</v>
      </c>
      <c r="D75" s="43">
        <f>+MAX($B$39,$B$51,$B$63,$B$75,$B$87)</f>
        <v>63.169352680000003</v>
      </c>
      <c r="E75" s="17">
        <f t="shared" si="0"/>
        <v>5.9059981560000026</v>
      </c>
      <c r="G75" s="43"/>
      <c r="H75" s="17"/>
    </row>
    <row r="76" spans="1:8" x14ac:dyDescent="0.2">
      <c r="A76" s="1">
        <v>43070</v>
      </c>
      <c r="B76" s="12">
        <v>60.459274086999997</v>
      </c>
      <c r="C76" s="43">
        <f>+MIN($B$40,$B$52,$B$64,$B$76,$B$88)</f>
        <v>58.839480100999999</v>
      </c>
      <c r="D76" s="43">
        <f>+MAX($B$40,$B$52,$B$64,$B$76,$B$88)</f>
        <v>65.374744898000003</v>
      </c>
      <c r="E76" s="17">
        <f t="shared" si="0"/>
        <v>6.5352647970000035</v>
      </c>
      <c r="G76" s="43"/>
      <c r="H76" s="17"/>
    </row>
    <row r="77" spans="1:8" x14ac:dyDescent="0.2">
      <c r="A77" s="1">
        <v>43101</v>
      </c>
      <c r="B77" s="12">
        <v>59.711259437000002</v>
      </c>
      <c r="C77" s="43">
        <f>+MIN($B$29,$B$41,$B$53,$B$65,$B$77)</f>
        <v>54.910057258000002</v>
      </c>
      <c r="D77" s="43">
        <f>+MAX($B$29,$B$41,$B$53,$B$65,$B$77)</f>
        <v>65.521324336000006</v>
      </c>
      <c r="E77" s="17">
        <f t="shared" si="0"/>
        <v>10.611267078000004</v>
      </c>
      <c r="G77" s="43"/>
      <c r="H77" s="17"/>
    </row>
    <row r="78" spans="1:8" x14ac:dyDescent="0.2">
      <c r="A78" s="1">
        <v>43132</v>
      </c>
      <c r="B78" s="12">
        <v>59.456787333000001</v>
      </c>
      <c r="C78" s="43">
        <f>+MIN($B$30,$B$42,$B$54,$B$66,$B$78)</f>
        <v>56.421352777000003</v>
      </c>
      <c r="D78" s="43">
        <f>+MAX($B$30,$B$42,$B$54,$B$66,$B$78)</f>
        <v>64.431838644999999</v>
      </c>
      <c r="E78" s="17">
        <f t="shared" si="0"/>
        <v>8.0104858679999964</v>
      </c>
      <c r="G78" s="43"/>
      <c r="H78" s="17"/>
    </row>
    <row r="79" spans="1:8" x14ac:dyDescent="0.2">
      <c r="A79" s="1">
        <v>43160</v>
      </c>
      <c r="B79" s="12">
        <v>60.290818829999999</v>
      </c>
      <c r="C79" s="43">
        <f>+MIN($B$31,$B$43,$B$55,$B$67,$B$79)</f>
        <v>56.991174751999999</v>
      </c>
      <c r="D79" s="43">
        <f>+MAX($B$31,$B$43,$B$55,$B$67,$B$79)</f>
        <v>66.104697998000006</v>
      </c>
      <c r="E79" s="17">
        <f t="shared" si="0"/>
        <v>9.1135232460000068</v>
      </c>
      <c r="G79" s="43"/>
      <c r="H79" s="17"/>
    </row>
    <row r="80" spans="1:8" x14ac:dyDescent="0.2">
      <c r="A80" s="1">
        <v>43191</v>
      </c>
      <c r="B80" s="12">
        <v>59.907873762000001</v>
      </c>
      <c r="C80" s="43">
        <f>+MIN($B$32,$B$44,$B$56,$B$68,$B$80)</f>
        <v>58.236890977000002</v>
      </c>
      <c r="D80" s="43">
        <f>+MAX($B$32,$B$44,$B$56,$B$68,$B$80)</f>
        <v>66.731948107999997</v>
      </c>
      <c r="E80" s="17">
        <f t="shared" si="0"/>
        <v>8.4950571309999958</v>
      </c>
      <c r="G80" s="43"/>
      <c r="H80" s="17"/>
    </row>
    <row r="81" spans="1:8" x14ac:dyDescent="0.2">
      <c r="A81" s="1">
        <v>43221</v>
      </c>
      <c r="B81" s="12">
        <v>59.355832923000001</v>
      </c>
      <c r="C81" s="43">
        <f>+MIN($B$33,$B$45,$B$57,$B$69,$B$81)</f>
        <v>58.672855822000002</v>
      </c>
      <c r="D81" s="43">
        <f>+MAX($B$33,$B$45,$B$57,$B$69,$B$81)</f>
        <v>65.764740227000004</v>
      </c>
      <c r="E81" s="17">
        <f t="shared" si="0"/>
        <v>7.0918844050000018</v>
      </c>
      <c r="G81" s="43"/>
      <c r="H81" s="17"/>
    </row>
    <row r="82" spans="1:8" x14ac:dyDescent="0.2">
      <c r="A82" s="1">
        <v>43252</v>
      </c>
      <c r="B82" s="12">
        <v>58.370157071999998</v>
      </c>
      <c r="C82" s="43">
        <f>+MIN($B$34,$B$46,$B$58,$B$70,$B$82)</f>
        <v>57.170212972000002</v>
      </c>
      <c r="D82" s="43">
        <f>+MAX($B$34,$B$46,$B$58,$B$70,$B$82)</f>
        <v>65.878225997000001</v>
      </c>
      <c r="E82" s="17">
        <f t="shared" si="0"/>
        <v>8.7080130249999996</v>
      </c>
      <c r="G82" s="43"/>
      <c r="H82" s="17"/>
    </row>
    <row r="83" spans="1:8" x14ac:dyDescent="0.2">
      <c r="A83" s="1">
        <v>43282</v>
      </c>
      <c r="B83" s="12">
        <v>58.005913514</v>
      </c>
      <c r="C83" s="43">
        <f>+MIN($B$35,$B$47,$B$59,$B$71,$B$83)</f>
        <v>58.005913514</v>
      </c>
      <c r="D83" s="43">
        <f>+MAX($B$35,$B$47,$B$59,$B$71,$B$83)</f>
        <v>64.809928244000005</v>
      </c>
      <c r="E83" s="17">
        <f t="shared" si="0"/>
        <v>6.8040147300000058</v>
      </c>
      <c r="G83" s="43"/>
      <c r="H83" s="17"/>
    </row>
    <row r="84" spans="1:8" x14ac:dyDescent="0.2">
      <c r="A84" s="1">
        <v>43313</v>
      </c>
      <c r="B84" s="12">
        <v>60.831450724</v>
      </c>
      <c r="C84" s="43">
        <f>+MIN($B$36,$B$48,$B$60,$B$72,$B$84)</f>
        <v>58.803082961000001</v>
      </c>
      <c r="D84" s="43">
        <f>+MAX($B$36,$B$48,$B$60,$B$72,$B$84)</f>
        <v>65.735935603000001</v>
      </c>
      <c r="E84" s="17">
        <f t="shared" si="0"/>
        <v>6.9328526420000003</v>
      </c>
      <c r="G84" s="43"/>
      <c r="H84" s="17"/>
    </row>
    <row r="85" spans="1:8" x14ac:dyDescent="0.2">
      <c r="A85" s="1">
        <v>43344</v>
      </c>
      <c r="B85" s="12">
        <v>59.576174614999999</v>
      </c>
      <c r="C85" s="43">
        <f>+MIN($B$37,$B$49,$B$61,$B$73,$B$85)</f>
        <v>58.343067267000002</v>
      </c>
      <c r="D85" s="43">
        <f>+MAX($B$37,$B$49,$B$61,$B$73,$B$85)</f>
        <v>65.913942517999999</v>
      </c>
      <c r="E85" s="17">
        <f t="shared" si="0"/>
        <v>7.5708752509999968</v>
      </c>
      <c r="G85" s="43"/>
      <c r="H85" s="17"/>
    </row>
    <row r="86" spans="1:8" x14ac:dyDescent="0.2">
      <c r="A86" s="1">
        <v>43374</v>
      </c>
      <c r="B86" s="12">
        <v>59.775720610999997</v>
      </c>
      <c r="C86" s="43">
        <f>+MIN($B$38,$B$50,$B$62,$B$74,$B$86)</f>
        <v>59.016088324999998</v>
      </c>
      <c r="D86" s="43">
        <f>+MAX($B$38,$B$50,$B$62,$B$74,$B$86)</f>
        <v>64.866726669000002</v>
      </c>
      <c r="E86" s="17">
        <f t="shared" si="0"/>
        <v>5.8506383440000036</v>
      </c>
      <c r="G86" s="43"/>
      <c r="H86" s="17"/>
    </row>
    <row r="87" spans="1:8" x14ac:dyDescent="0.2">
      <c r="A87" s="1">
        <v>43405</v>
      </c>
      <c r="B87" s="12">
        <v>60.561094627999999</v>
      </c>
      <c r="C87" s="43">
        <f>+MIN($B$39,$B$51,$B$63,$B$75,$B$87)</f>
        <v>57.263354524</v>
      </c>
      <c r="D87" s="43">
        <f>+MAX($B$39,$B$51,$B$63,$B$75,$B$87)</f>
        <v>63.169352680000003</v>
      </c>
      <c r="E87" s="17">
        <f t="shared" si="0"/>
        <v>5.9059981560000026</v>
      </c>
      <c r="G87" s="43"/>
      <c r="H87" s="17"/>
    </row>
    <row r="88" spans="1:8" x14ac:dyDescent="0.2">
      <c r="A88" s="1">
        <v>43435</v>
      </c>
      <c r="B88" s="12">
        <v>60.584479696999999</v>
      </c>
      <c r="C88" s="43">
        <f>+MIN($B$40,$B$52,$B$64,$B$76,$B$88)</f>
        <v>58.839480100999999</v>
      </c>
      <c r="D88" s="43">
        <f>+MAX($B$40,$B$52,$B$64,$B$76,$B$88)</f>
        <v>65.374744898000003</v>
      </c>
      <c r="E88" s="17">
        <f t="shared" si="0"/>
        <v>6.5352647970000035</v>
      </c>
      <c r="G88" s="43"/>
      <c r="H88" s="17"/>
    </row>
    <row r="89" spans="1:8" x14ac:dyDescent="0.2">
      <c r="A89" s="1">
        <v>43466</v>
      </c>
      <c r="B89" s="12">
        <v>59.929662917000002</v>
      </c>
      <c r="C89" s="43">
        <f>+MIN($B$29,$B$41,$B$53,$B$65,$B$77)</f>
        <v>54.910057258000002</v>
      </c>
      <c r="D89" s="43">
        <f>+MAX($B$29,$B$41,$B$53,$B$65,$B$77)</f>
        <v>65.521324336000006</v>
      </c>
      <c r="E89" s="17">
        <f t="shared" si="0"/>
        <v>10.611267078000004</v>
      </c>
      <c r="G89" s="43"/>
      <c r="H89" s="17"/>
    </row>
    <row r="90" spans="1:8" x14ac:dyDescent="0.2">
      <c r="A90" s="1">
        <v>43497</v>
      </c>
      <c r="B90" s="12">
        <v>60.582001247000001</v>
      </c>
      <c r="C90" s="43">
        <f>+MIN($B$30,$B$42,$B$54,$B$66,$B$78)</f>
        <v>56.421352777000003</v>
      </c>
      <c r="D90" s="43">
        <f>+MAX($B$30,$B$42,$B$54,$B$66,$B$78)</f>
        <v>64.431838644999999</v>
      </c>
      <c r="E90" s="17">
        <f t="shared" si="0"/>
        <v>8.0104858679999964</v>
      </c>
      <c r="G90" s="43"/>
      <c r="H90" s="17"/>
    </row>
    <row r="91" spans="1:8" x14ac:dyDescent="0.2">
      <c r="A91" s="1">
        <v>43525</v>
      </c>
      <c r="B91" s="12">
        <v>61.139967656000003</v>
      </c>
      <c r="C91" s="43">
        <f>+MIN($B$31,$B$43,$B$55,$B$67,$B$79)</f>
        <v>56.991174751999999</v>
      </c>
      <c r="D91" s="43">
        <f>+MAX($B$31,$B$43,$B$55,$B$67,$B$79)</f>
        <v>66.104697998000006</v>
      </c>
      <c r="E91" s="17">
        <f t="shared" si="0"/>
        <v>9.1135232460000068</v>
      </c>
      <c r="G91" s="43"/>
      <c r="H91" s="17"/>
    </row>
    <row r="92" spans="1:8" x14ac:dyDescent="0.2">
      <c r="A92" s="1">
        <v>43556</v>
      </c>
      <c r="B92" s="12">
        <v>61.402443171999998</v>
      </c>
      <c r="C92" s="43">
        <f>+MIN($B$32,$B$44,$B$56,$B$68,$B$80)</f>
        <v>58.236890977000002</v>
      </c>
      <c r="D92" s="43">
        <f>+MAX($B$32,$B$44,$B$56,$B$68,$B$80)</f>
        <v>66.731948107999997</v>
      </c>
      <c r="E92" s="17">
        <f t="shared" si="0"/>
        <v>8.4950571309999958</v>
      </c>
      <c r="G92" s="43"/>
      <c r="H92" s="17"/>
    </row>
    <row r="93" spans="1:8" x14ac:dyDescent="0.2">
      <c r="A93" s="1">
        <v>43586</v>
      </c>
      <c r="B93" s="12">
        <v>60.427336453000002</v>
      </c>
      <c r="C93" s="43">
        <f>+MIN($B$33,$B$45,$B$57,$B$69,$B$81)</f>
        <v>58.672855822000002</v>
      </c>
      <c r="D93" s="43">
        <f>+MAX($B$33,$B$45,$B$57,$B$69,$B$81)</f>
        <v>65.764740227000004</v>
      </c>
      <c r="E93" s="17">
        <f t="shared" ref="E93:E112" si="1">D93-C93</f>
        <v>7.0918844050000018</v>
      </c>
      <c r="G93" s="43"/>
      <c r="H93" s="17"/>
    </row>
    <row r="94" spans="1:8" x14ac:dyDescent="0.2">
      <c r="A94" s="1">
        <v>43617</v>
      </c>
      <c r="B94" s="12">
        <v>59.672418845999999</v>
      </c>
      <c r="C94" s="43">
        <f>+MIN($B$34,$B$46,$B$58,$B$70,$B$82)</f>
        <v>57.170212972000002</v>
      </c>
      <c r="D94" s="43">
        <f>+MAX($B$34,$B$46,$B$58,$B$70,$B$82)</f>
        <v>65.878225997000001</v>
      </c>
      <c r="E94" s="17">
        <f t="shared" si="1"/>
        <v>8.7080130249999996</v>
      </c>
      <c r="G94" s="43"/>
      <c r="H94" s="17"/>
    </row>
    <row r="95" spans="1:8" x14ac:dyDescent="0.2">
      <c r="A95" s="1">
        <v>43647</v>
      </c>
      <c r="B95" s="12">
        <v>59.474277375</v>
      </c>
      <c r="C95" s="43">
        <f>+MIN($B$35,$B$47,$B$59,$B$71,$B$83)</f>
        <v>58.005913514</v>
      </c>
      <c r="D95" s="43">
        <f>+MAX($B$35,$B$47,$B$59,$B$71,$B$83)</f>
        <v>64.809928244000005</v>
      </c>
      <c r="E95" s="17">
        <f t="shared" si="1"/>
        <v>6.8040147300000058</v>
      </c>
      <c r="G95" s="43"/>
      <c r="H95" s="17"/>
    </row>
    <row r="96" spans="1:8" x14ac:dyDescent="0.2">
      <c r="A96" s="1">
        <v>43678</v>
      </c>
      <c r="B96" s="12">
        <v>59.985335606</v>
      </c>
      <c r="C96" s="43">
        <f>+MIN($B$36,$B$48,$B$60,$B$72,$B$84)</f>
        <v>58.803082961000001</v>
      </c>
      <c r="D96" s="43">
        <f>+MAX($B$36,$B$48,$B$60,$B$72,$B$84)</f>
        <v>65.735935603000001</v>
      </c>
      <c r="E96" s="17">
        <f t="shared" si="1"/>
        <v>6.9328526420000003</v>
      </c>
      <c r="G96" s="43"/>
      <c r="H96" s="17"/>
    </row>
    <row r="97" spans="1:8" x14ac:dyDescent="0.2">
      <c r="A97" s="1">
        <v>43709</v>
      </c>
      <c r="B97" s="12">
        <v>60.096495003000001</v>
      </c>
      <c r="C97" s="43">
        <f>+MIN($B$37,$B$49,$B$61,$B$73,$B$85)</f>
        <v>58.343067267000002</v>
      </c>
      <c r="D97" s="43">
        <f>+MAX($B$37,$B$49,$B$61,$B$73,$B$85)</f>
        <v>65.913942517999999</v>
      </c>
      <c r="E97" s="17">
        <f t="shared" si="1"/>
        <v>7.5708752509999968</v>
      </c>
      <c r="G97" s="43"/>
      <c r="H97" s="17"/>
    </row>
    <row r="98" spans="1:8" x14ac:dyDescent="0.2">
      <c r="A98" s="1">
        <v>43739</v>
      </c>
      <c r="B98" s="12">
        <v>60.260669905</v>
      </c>
      <c r="C98" s="43">
        <f>+MIN($B$38,$B$50,$B$62,$B$74,$B$86)</f>
        <v>59.016088324999998</v>
      </c>
      <c r="D98" s="43">
        <f>+MAX($B$38,$B$50,$B$62,$B$74,$B$86)</f>
        <v>64.866726669000002</v>
      </c>
      <c r="E98" s="17">
        <f t="shared" si="1"/>
        <v>5.8506383440000036</v>
      </c>
      <c r="G98" s="43"/>
      <c r="H98" s="17"/>
    </row>
    <row r="99" spans="1:8" x14ac:dyDescent="0.2">
      <c r="A99" s="1">
        <v>43770</v>
      </c>
      <c r="B99" s="12">
        <v>59.427919248999999</v>
      </c>
      <c r="C99" s="43">
        <f>+MIN($B$39,$B$51,$B$63,$B$75,$B$87)</f>
        <v>57.263354524</v>
      </c>
      <c r="D99" s="43">
        <f>+MAX($B$39,$B$51,$B$63,$B$75,$B$87)</f>
        <v>63.169352680000003</v>
      </c>
      <c r="E99" s="17">
        <f t="shared" si="1"/>
        <v>5.9059981560000026</v>
      </c>
      <c r="G99" s="43"/>
      <c r="H99" s="17"/>
    </row>
    <row r="100" spans="1:8" x14ac:dyDescent="0.2">
      <c r="A100" s="1">
        <v>43800</v>
      </c>
      <c r="B100" s="12">
        <v>61.026679885</v>
      </c>
      <c r="C100" s="43">
        <f>+MIN($B$40,$B$52,$B$64,$B$76,$B$88)</f>
        <v>58.839480100999999</v>
      </c>
      <c r="D100" s="43">
        <f>+MAX($B$40,$B$52,$B$64,$B$76,$B$88)</f>
        <v>65.374744898000003</v>
      </c>
      <c r="E100" s="17">
        <f t="shared" si="1"/>
        <v>6.5352647970000035</v>
      </c>
      <c r="G100" s="43"/>
      <c r="H100" s="17"/>
    </row>
    <row r="101" spans="1:8" x14ac:dyDescent="0.2">
      <c r="A101" s="1">
        <v>43831</v>
      </c>
      <c r="B101" s="12">
        <v>59.704023266</v>
      </c>
      <c r="C101" s="43">
        <f>+MIN($B$29,$B$41,$B$53,$B$65,$B$77)</f>
        <v>54.910057258000002</v>
      </c>
      <c r="D101" s="17">
        <f>+MAX($B$29,$B$41,$B$53,$B$65,$B$77)</f>
        <v>65.521324336000006</v>
      </c>
      <c r="E101" s="17">
        <f t="shared" si="1"/>
        <v>10.611267078000004</v>
      </c>
      <c r="G101" s="43"/>
      <c r="H101" s="17"/>
    </row>
    <row r="102" spans="1:8" x14ac:dyDescent="0.2">
      <c r="A102" s="1">
        <v>43862</v>
      </c>
      <c r="B102" s="12">
        <v>59.977402652999999</v>
      </c>
      <c r="C102" s="43">
        <f>+MIN($B$30,$B$42,$B$54,$B$66,$B$78)</f>
        <v>56.421352777000003</v>
      </c>
      <c r="D102" s="17">
        <f>+MAX($B$30,$B$42,$B$54,$B$66,$B$78)</f>
        <v>64.431838644999999</v>
      </c>
      <c r="E102" s="17">
        <f t="shared" si="1"/>
        <v>8.0104858679999964</v>
      </c>
      <c r="G102" s="43"/>
      <c r="H102" s="17"/>
    </row>
    <row r="103" spans="1:8" x14ac:dyDescent="0.2">
      <c r="A103" s="1">
        <v>43891</v>
      </c>
      <c r="B103" s="12">
        <v>61.010321615999999</v>
      </c>
      <c r="C103" s="43">
        <f>+MIN($B$31,$B$43,$B$55,$B$67,$B$79)</f>
        <v>56.991174751999999</v>
      </c>
      <c r="D103" s="17">
        <f>+MAX($B$31,$B$43,$B$55,$B$67,$B$79)</f>
        <v>66.104697998000006</v>
      </c>
      <c r="E103" s="17">
        <f t="shared" si="1"/>
        <v>9.1135232460000068</v>
      </c>
      <c r="G103" s="43"/>
      <c r="H103" s="17"/>
    </row>
    <row r="104" spans="1:8" x14ac:dyDescent="0.2">
      <c r="A104" s="1">
        <v>43922</v>
      </c>
      <c r="B104" s="12">
        <v>61.720554739999997</v>
      </c>
      <c r="C104" s="43">
        <f>+MIN($B$32,$B$44,$B$56,$B$68,$B$80)</f>
        <v>58.236890977000002</v>
      </c>
      <c r="D104" s="17">
        <f>+MAX($B$32,$B$44,$B$56,$B$68,$B$80)</f>
        <v>66.731948107999997</v>
      </c>
      <c r="E104" s="17">
        <f t="shared" si="1"/>
        <v>8.4950571309999958</v>
      </c>
      <c r="G104" s="43"/>
      <c r="H104" s="17"/>
    </row>
    <row r="105" spans="1:8" x14ac:dyDescent="0.2">
      <c r="A105" s="1">
        <v>43952</v>
      </c>
      <c r="B105" s="12">
        <v>60.907028015000002</v>
      </c>
      <c r="C105" s="43">
        <f>+MIN($B$33,$B$45,$B$57,$B$69,$B$81)</f>
        <v>58.672855822000002</v>
      </c>
      <c r="D105" s="17">
        <f>+MAX($B$33,$B$45,$B$57,$B$69,$B$81)</f>
        <v>65.764740227000004</v>
      </c>
      <c r="E105" s="17">
        <f t="shared" si="1"/>
        <v>7.0918844050000018</v>
      </c>
      <c r="G105" s="43"/>
      <c r="H105" s="17"/>
    </row>
    <row r="106" spans="1:8" x14ac:dyDescent="0.2">
      <c r="A106" s="1">
        <v>43983</v>
      </c>
      <c r="B106" s="12">
        <v>60.323767025000002</v>
      </c>
      <c r="C106" s="43">
        <f>+MIN($B$34,$B$46,$B$58,$B$70,$B$82)</f>
        <v>57.170212972000002</v>
      </c>
      <c r="D106" s="17">
        <f>+MAX($B$34,$B$46,$B$58,$B$70,$B$82)</f>
        <v>65.878225997000001</v>
      </c>
      <c r="E106" s="17">
        <f t="shared" si="1"/>
        <v>8.7080130249999996</v>
      </c>
      <c r="G106" s="43"/>
      <c r="H106" s="17"/>
    </row>
    <row r="107" spans="1:8" x14ac:dyDescent="0.2">
      <c r="A107" s="1">
        <v>44013</v>
      </c>
      <c r="B107" s="12">
        <v>60.180374718000003</v>
      </c>
      <c r="C107" s="43">
        <f>+MIN($B$35,$B$47,$B$59,$B$71,$B$83)</f>
        <v>58.005913514</v>
      </c>
      <c r="D107" s="17">
        <f>+MAX($B$35,$B$47,$B$59,$B$71,$B$83)</f>
        <v>64.809928244000005</v>
      </c>
      <c r="E107" s="17">
        <f t="shared" si="1"/>
        <v>6.8040147300000058</v>
      </c>
      <c r="G107" s="43"/>
      <c r="H107" s="17"/>
    </row>
    <row r="108" spans="1:8" x14ac:dyDescent="0.2">
      <c r="A108" s="1">
        <v>44044</v>
      </c>
      <c r="B108" s="12">
        <v>60.667891679</v>
      </c>
      <c r="C108" s="43">
        <f>+MIN($B$36,$B$48,$B$60,$B$72,$B$84)</f>
        <v>58.803082961000001</v>
      </c>
      <c r="D108" s="17">
        <f>+MAX($B$36,$B$48,$B$60,$B$72,$B$84)</f>
        <v>65.735935603000001</v>
      </c>
      <c r="E108" s="17">
        <f t="shared" si="1"/>
        <v>6.9328526420000003</v>
      </c>
      <c r="G108" s="43"/>
      <c r="H108" s="17"/>
    </row>
    <row r="109" spans="1:8" x14ac:dyDescent="0.2">
      <c r="A109" s="1">
        <v>44075</v>
      </c>
      <c r="B109" s="12">
        <v>60.948802426999997</v>
      </c>
      <c r="C109" s="43">
        <f>+MIN($B$37,$B$49,$B$61,$B$73,$B$85)</f>
        <v>58.343067267000002</v>
      </c>
      <c r="D109" s="17">
        <f>+MAX($B$37,$B$49,$B$61,$B$73,$B$85)</f>
        <v>65.913942517999999</v>
      </c>
      <c r="E109" s="17">
        <f t="shared" si="1"/>
        <v>7.5708752509999968</v>
      </c>
      <c r="G109" s="43"/>
      <c r="H109" s="17"/>
    </row>
    <row r="110" spans="1:8" x14ac:dyDescent="0.2">
      <c r="A110" s="1">
        <v>44105</v>
      </c>
      <c r="B110" s="12">
        <v>61.08253852</v>
      </c>
      <c r="C110" s="43">
        <f>+MIN($B$38,$B$50,$B$62,$B$74,$B$86)</f>
        <v>59.016088324999998</v>
      </c>
      <c r="D110" s="17">
        <f>+MAX($B$38,$B$50,$B$62,$B$74,$B$86)</f>
        <v>64.866726669000002</v>
      </c>
      <c r="E110" s="17">
        <f t="shared" si="1"/>
        <v>5.8506383440000036</v>
      </c>
      <c r="G110" s="43"/>
      <c r="H110" s="17"/>
    </row>
    <row r="111" spans="1:8" x14ac:dyDescent="0.2">
      <c r="A111" s="1">
        <v>44136</v>
      </c>
      <c r="B111" s="12">
        <v>60.222306523999997</v>
      </c>
      <c r="C111" s="43">
        <f>+MIN($B$39,$B$51,$B$63,$B$75,$B$87)</f>
        <v>57.263354524</v>
      </c>
      <c r="D111" s="17">
        <f>+MAX($B$39,$B$51,$B$63,$B$75,$B$87)</f>
        <v>63.169352680000003</v>
      </c>
      <c r="E111" s="17">
        <f t="shared" si="1"/>
        <v>5.9059981560000026</v>
      </c>
      <c r="G111" s="43"/>
      <c r="H111" s="17"/>
    </row>
    <row r="112" spans="1:8" x14ac:dyDescent="0.2">
      <c r="A112" s="65">
        <v>44166</v>
      </c>
      <c r="B112" s="71">
        <v>61.821067159999998</v>
      </c>
      <c r="C112" s="70">
        <f>+MIN($B$40,$B$52,$B$64,$B$76,$B$88)</f>
        <v>58.839480100999999</v>
      </c>
      <c r="D112" s="69">
        <f>+MAX($B$40,$B$52,$B$64,$B$76,$B$88)</f>
        <v>65.374744898000003</v>
      </c>
      <c r="E112" s="69">
        <f t="shared" si="1"/>
        <v>6.5352647970000035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583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400">
        <v>64</v>
      </c>
      <c r="B117">
        <v>0</v>
      </c>
    </row>
    <row r="118" spans="1:2" x14ac:dyDescent="0.2">
      <c r="A118" s="17">
        <v>64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RowHeight="15" x14ac:dyDescent="0.25"/>
  <cols>
    <col min="1" max="1" width="9.140625" style="131"/>
    <col min="2" max="2" width="26.140625" style="131" customWidth="1"/>
    <col min="3" max="3" width="9.5703125" style="131" customWidth="1"/>
    <col min="4" max="13" width="9.140625" style="131"/>
    <col min="14" max="15" width="9.140625" style="133"/>
    <col min="16" max="16" width="9.140625" style="131"/>
    <col min="17" max="17" width="33" style="131" customWidth="1"/>
    <col min="18" max="18" width="14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479" t="s">
        <v>454</v>
      </c>
      <c r="R6" s="475" t="s">
        <v>448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480" t="s">
        <v>450</v>
      </c>
      <c r="R7" s="476" t="s">
        <v>449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480" t="s">
        <v>510</v>
      </c>
      <c r="R8" s="476" t="s">
        <v>451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Q9" s="481" t="s">
        <v>453</v>
      </c>
      <c r="R9" s="477" t="s">
        <v>452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3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3" x14ac:dyDescent="0.25">
      <c r="C24" s="572" t="s">
        <v>455</v>
      </c>
      <c r="D24" s="572"/>
      <c r="E24" s="572"/>
      <c r="F24" s="572"/>
      <c r="G24" s="572"/>
      <c r="H24" s="32"/>
      <c r="I24" s="572" t="s">
        <v>456</v>
      </c>
      <c r="J24" s="572"/>
      <c r="K24" s="572"/>
      <c r="L24" s="572"/>
    </row>
    <row r="25" spans="1:13" x14ac:dyDescent="0.25"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424"/>
      <c r="B26" s="478" t="s">
        <v>450</v>
      </c>
      <c r="C26" s="6">
        <v>0.48953282787000002</v>
      </c>
      <c r="D26" s="6">
        <v>0.49443077534000002</v>
      </c>
      <c r="E26" s="6">
        <v>0.47892669315000003</v>
      </c>
      <c r="F26" s="6">
        <v>0.48499465589000001</v>
      </c>
      <c r="G26" s="6">
        <v>0.49172437353999998</v>
      </c>
      <c r="H26" s="420"/>
      <c r="I26" s="6">
        <f t="shared" ref="I26:L28" si="0">D26-C26</f>
        <v>4.897947469999997E-3</v>
      </c>
      <c r="J26" s="6">
        <f t="shared" si="0"/>
        <v>-1.550408218999999E-2</v>
      </c>
      <c r="K26" s="6">
        <f t="shared" si="0"/>
        <v>6.067962739999988E-3</v>
      </c>
      <c r="L26" s="6">
        <f t="shared" si="0"/>
        <v>6.7297176499999667E-3</v>
      </c>
      <c r="M26" s="418"/>
    </row>
    <row r="27" spans="1:13" x14ac:dyDescent="0.25">
      <c r="A27" s="424"/>
      <c r="B27" s="478" t="s">
        <v>510</v>
      </c>
      <c r="C27" s="6">
        <v>1.598549929</v>
      </c>
      <c r="D27" s="6">
        <v>1.6788530986000001</v>
      </c>
      <c r="E27" s="6">
        <v>1.7399379288000001</v>
      </c>
      <c r="F27" s="6">
        <v>1.9728780404999999</v>
      </c>
      <c r="G27" s="6">
        <v>2.0842819765999998</v>
      </c>
      <c r="H27" s="420"/>
      <c r="I27" s="6">
        <f t="shared" si="0"/>
        <v>8.0303169600000057E-2</v>
      </c>
      <c r="J27" s="6">
        <f t="shared" si="0"/>
        <v>6.1084830199999995E-2</v>
      </c>
      <c r="K27" s="6">
        <f t="shared" si="0"/>
        <v>0.23294011169999984</v>
      </c>
      <c r="L27" s="6">
        <f t="shared" si="0"/>
        <v>0.11140393609999988</v>
      </c>
      <c r="M27" s="418"/>
    </row>
    <row r="28" spans="1:13" x14ac:dyDescent="0.25">
      <c r="A28" s="424"/>
      <c r="B28" s="478" t="s">
        <v>453</v>
      </c>
      <c r="C28" s="6">
        <v>6.7425861913</v>
      </c>
      <c r="D28" s="6">
        <v>7.1784307151000002</v>
      </c>
      <c r="E28" s="6">
        <v>8.7429223233000002</v>
      </c>
      <c r="F28" s="6">
        <v>9.9915278381999997</v>
      </c>
      <c r="G28" s="6">
        <v>10.804915608</v>
      </c>
      <c r="H28" s="420"/>
      <c r="I28" s="6">
        <f t="shared" si="0"/>
        <v>0.43584452380000016</v>
      </c>
      <c r="J28" s="6">
        <f t="shared" si="0"/>
        <v>1.5644916082</v>
      </c>
      <c r="K28" s="6">
        <f t="shared" si="0"/>
        <v>1.2486055148999995</v>
      </c>
      <c r="L28" s="6">
        <f t="shared" si="0"/>
        <v>0.81338776980000027</v>
      </c>
      <c r="M28" s="418"/>
    </row>
    <row r="29" spans="1:13" x14ac:dyDescent="0.25">
      <c r="A29" s="424"/>
      <c r="B29" s="482" t="s">
        <v>454</v>
      </c>
      <c r="C29" s="6">
        <f t="shared" ref="C29:G29" si="1">+SUM(C26:C28)</f>
        <v>8.8306689481700005</v>
      </c>
      <c r="D29" s="6">
        <f t="shared" si="1"/>
        <v>9.3517145890400002</v>
      </c>
      <c r="E29" s="6">
        <f t="shared" si="1"/>
        <v>10.961786945250001</v>
      </c>
      <c r="F29" s="6">
        <f t="shared" si="1"/>
        <v>12.44940053459</v>
      </c>
      <c r="G29" s="6">
        <f t="shared" si="1"/>
        <v>13.38092195814</v>
      </c>
      <c r="H29" s="419" t="s">
        <v>457</v>
      </c>
      <c r="I29" s="6">
        <f>+SUM(I26:I28)</f>
        <v>0.52104564087000016</v>
      </c>
      <c r="J29" s="6">
        <f t="shared" ref="J29:L29" si="2">+SUM(J26:J28)</f>
        <v>1.6100723562099999</v>
      </c>
      <c r="K29" s="6">
        <f t="shared" si="2"/>
        <v>1.4876135893399993</v>
      </c>
      <c r="L29" s="6">
        <f t="shared" si="2"/>
        <v>0.93152142355000012</v>
      </c>
      <c r="M29" s="418"/>
    </row>
    <row r="30" spans="1:13" x14ac:dyDescent="0.25">
      <c r="A30" s="418"/>
      <c r="B30" s="422" t="s">
        <v>551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18"/>
    </row>
    <row r="31" spans="1:13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</row>
    <row r="32" spans="1:13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</row>
    <row r="33" spans="1:13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</row>
    <row r="34" spans="1:13" ht="36.75" x14ac:dyDescent="0.25">
      <c r="A34" s="418"/>
      <c r="B34" s="418"/>
      <c r="C34" s="488" t="s">
        <v>497</v>
      </c>
      <c r="D34" s="488" t="s">
        <v>242</v>
      </c>
      <c r="E34" s="488" t="s">
        <v>241</v>
      </c>
      <c r="F34" s="488" t="s">
        <v>498</v>
      </c>
      <c r="G34" s="418"/>
      <c r="H34" s="418"/>
      <c r="I34" s="418"/>
      <c r="J34" s="418"/>
      <c r="K34" s="418"/>
      <c r="L34" s="418"/>
      <c r="M34" s="418"/>
    </row>
    <row r="35" spans="1:13" x14ac:dyDescent="0.25">
      <c r="A35" s="484">
        <f t="shared" ref="A35:A82" si="3">YEAR(B35)</f>
        <v>2017</v>
      </c>
      <c r="B35" s="447">
        <v>42736</v>
      </c>
      <c r="C35" s="485">
        <v>8.8400929999999995</v>
      </c>
      <c r="D35" s="483" t="e">
        <v>#N/A</v>
      </c>
      <c r="E35" s="486"/>
      <c r="F35" s="486">
        <v>8.8400929999999995</v>
      </c>
      <c r="G35" s="421"/>
      <c r="H35" s="418"/>
      <c r="I35" s="418"/>
      <c r="J35" s="418"/>
      <c r="K35" s="418"/>
      <c r="L35" s="418"/>
      <c r="M35" s="418"/>
    </row>
    <row r="36" spans="1:13" x14ac:dyDescent="0.25">
      <c r="A36" s="484">
        <f t="shared" si="3"/>
        <v>2017</v>
      </c>
      <c r="B36" s="447">
        <v>42767</v>
      </c>
      <c r="C36" s="487">
        <v>9.0834530000000004</v>
      </c>
      <c r="D36" s="136" t="e">
        <v>#N/A</v>
      </c>
      <c r="E36" s="486">
        <f t="shared" ref="E36:E45" si="4">AVERAGEIF($A$35:$A$96,A36,$F$35:$F$96)</f>
        <v>9.3504924999999997</v>
      </c>
      <c r="F36" s="486">
        <v>9.0834530000000004</v>
      </c>
      <c r="G36" s="421"/>
      <c r="H36" s="418"/>
      <c r="I36" s="418"/>
      <c r="J36" s="418"/>
      <c r="K36" s="418"/>
      <c r="L36" s="418"/>
      <c r="M36" s="418"/>
    </row>
    <row r="37" spans="1:13" x14ac:dyDescent="0.25">
      <c r="A37" s="484">
        <f t="shared" si="3"/>
        <v>2017</v>
      </c>
      <c r="B37" s="447">
        <v>42795</v>
      </c>
      <c r="C37" s="487">
        <v>9.140288</v>
      </c>
      <c r="D37" s="136" t="e">
        <v>#N/A</v>
      </c>
      <c r="E37" s="486">
        <f t="shared" si="4"/>
        <v>9.3504924999999997</v>
      </c>
      <c r="F37" s="486">
        <v>9.140288</v>
      </c>
      <c r="G37" s="421"/>
      <c r="H37" s="418"/>
      <c r="I37" s="418"/>
      <c r="J37" s="418"/>
      <c r="K37" s="418"/>
      <c r="L37" s="418"/>
      <c r="M37" s="418"/>
    </row>
    <row r="38" spans="1:13" x14ac:dyDescent="0.25">
      <c r="A38" s="484">
        <f t="shared" si="3"/>
        <v>2017</v>
      </c>
      <c r="B38" s="447">
        <v>42826</v>
      </c>
      <c r="C38" s="487">
        <v>9.0847549999999995</v>
      </c>
      <c r="D38" s="136" t="e">
        <v>#N/A</v>
      </c>
      <c r="E38" s="486">
        <f t="shared" si="4"/>
        <v>9.3504924999999997</v>
      </c>
      <c r="F38" s="486">
        <v>9.0847549999999995</v>
      </c>
      <c r="G38" s="421"/>
      <c r="H38" s="418"/>
      <c r="I38" s="418"/>
      <c r="J38" s="418"/>
      <c r="K38" s="418"/>
      <c r="L38" s="418"/>
      <c r="M38" s="418"/>
    </row>
    <row r="39" spans="1:13" x14ac:dyDescent="0.25">
      <c r="A39" s="484">
        <f t="shared" si="3"/>
        <v>2017</v>
      </c>
      <c r="B39" s="447">
        <v>42856</v>
      </c>
      <c r="C39" s="487">
        <v>9.1678619999999995</v>
      </c>
      <c r="D39" s="136" t="e">
        <v>#N/A</v>
      </c>
      <c r="E39" s="486">
        <f t="shared" si="4"/>
        <v>9.3504924999999997</v>
      </c>
      <c r="F39" s="486">
        <v>9.1678619999999995</v>
      </c>
      <c r="G39" s="421"/>
      <c r="H39" s="418"/>
      <c r="I39" s="418"/>
      <c r="J39" s="418"/>
      <c r="K39" s="418"/>
      <c r="L39" s="418"/>
      <c r="M39" s="418"/>
    </row>
    <row r="40" spans="1:13" x14ac:dyDescent="0.25">
      <c r="A40" s="484">
        <f t="shared" si="3"/>
        <v>2017</v>
      </c>
      <c r="B40" s="447">
        <v>42887</v>
      </c>
      <c r="C40" s="487">
        <v>9.0738129999999995</v>
      </c>
      <c r="D40" s="136" t="e">
        <v>#N/A</v>
      </c>
      <c r="E40" s="486">
        <f t="shared" si="4"/>
        <v>9.3504924999999997</v>
      </c>
      <c r="F40" s="486">
        <v>9.0738129999999995</v>
      </c>
      <c r="G40" s="421"/>
      <c r="H40" s="418"/>
      <c r="I40" s="418"/>
      <c r="J40" s="418"/>
      <c r="K40" s="418"/>
      <c r="L40" s="418"/>
      <c r="M40" s="418"/>
    </row>
    <row r="41" spans="1:13" x14ac:dyDescent="0.25">
      <c r="A41" s="484">
        <f t="shared" si="3"/>
        <v>2017</v>
      </c>
      <c r="B41" s="447">
        <v>42917</v>
      </c>
      <c r="C41" s="487">
        <v>9.2300550000000001</v>
      </c>
      <c r="D41" s="136" t="e">
        <v>#N/A</v>
      </c>
      <c r="E41" s="486">
        <f t="shared" si="4"/>
        <v>9.3504924999999997</v>
      </c>
      <c r="F41" s="486">
        <v>9.2300550000000001</v>
      </c>
      <c r="G41" s="421"/>
      <c r="H41" s="418"/>
      <c r="I41" s="418"/>
      <c r="J41" s="418"/>
      <c r="K41" s="418"/>
      <c r="L41" s="418"/>
      <c r="M41" s="418"/>
    </row>
    <row r="42" spans="1:13" x14ac:dyDescent="0.25">
      <c r="A42" s="484">
        <f t="shared" si="3"/>
        <v>2017</v>
      </c>
      <c r="B42" s="447">
        <v>42948</v>
      </c>
      <c r="C42" s="487">
        <v>9.2435960000000001</v>
      </c>
      <c r="D42" s="136" t="e">
        <v>#N/A</v>
      </c>
      <c r="E42" s="486">
        <f t="shared" si="4"/>
        <v>9.3504924999999997</v>
      </c>
      <c r="F42" s="486">
        <v>9.2435960000000001</v>
      </c>
      <c r="G42" s="421"/>
      <c r="H42" s="418"/>
      <c r="I42" s="418"/>
      <c r="J42" s="418"/>
      <c r="K42" s="418"/>
      <c r="L42" s="418"/>
      <c r="M42" s="418"/>
    </row>
    <row r="43" spans="1:13" x14ac:dyDescent="0.25">
      <c r="A43" s="484">
        <f t="shared" si="3"/>
        <v>2017</v>
      </c>
      <c r="B43" s="447">
        <v>42979</v>
      </c>
      <c r="C43" s="487">
        <v>9.4951950000000007</v>
      </c>
      <c r="D43" s="136" t="e">
        <v>#N/A</v>
      </c>
      <c r="E43" s="486">
        <f t="shared" si="4"/>
        <v>9.3504924999999997</v>
      </c>
      <c r="F43" s="486">
        <v>9.4951950000000007</v>
      </c>
      <c r="G43" s="421"/>
      <c r="H43" s="418"/>
      <c r="I43" s="418"/>
      <c r="J43" s="418"/>
      <c r="K43" s="418"/>
      <c r="L43" s="418"/>
      <c r="M43" s="418"/>
    </row>
    <row r="44" spans="1:13" x14ac:dyDescent="0.25">
      <c r="A44" s="484">
        <f t="shared" si="3"/>
        <v>2017</v>
      </c>
      <c r="B44" s="447">
        <v>43009</v>
      </c>
      <c r="C44" s="487">
        <v>9.7031130000000001</v>
      </c>
      <c r="D44" s="136" t="e">
        <v>#N/A</v>
      </c>
      <c r="E44" s="486">
        <f t="shared" si="4"/>
        <v>9.3504924999999997</v>
      </c>
      <c r="F44" s="486">
        <v>9.7031130000000001</v>
      </c>
      <c r="G44" s="421"/>
      <c r="H44" s="418"/>
      <c r="I44" s="418"/>
      <c r="J44" s="418"/>
      <c r="K44" s="418"/>
      <c r="L44" s="418"/>
      <c r="M44" s="418"/>
    </row>
    <row r="45" spans="1:13" x14ac:dyDescent="0.25">
      <c r="A45" s="484">
        <f t="shared" si="3"/>
        <v>2017</v>
      </c>
      <c r="B45" s="447">
        <v>43040</v>
      </c>
      <c r="C45" s="487">
        <v>10.103263</v>
      </c>
      <c r="D45" s="136" t="e">
        <v>#N/A</v>
      </c>
      <c r="E45" s="486">
        <f t="shared" si="4"/>
        <v>9.3504924999999997</v>
      </c>
      <c r="F45" s="486">
        <v>10.103263</v>
      </c>
      <c r="G45" s="421"/>
      <c r="H45" s="418"/>
      <c r="I45" s="418"/>
      <c r="J45" s="418"/>
      <c r="K45" s="418"/>
      <c r="L45" s="418"/>
      <c r="M45" s="418"/>
    </row>
    <row r="46" spans="1:13" x14ac:dyDescent="0.25">
      <c r="A46" s="484">
        <f t="shared" si="3"/>
        <v>2017</v>
      </c>
      <c r="B46" s="447">
        <v>43070</v>
      </c>
      <c r="C46" s="487">
        <v>10.040424</v>
      </c>
      <c r="D46" s="136" t="e">
        <v>#N/A</v>
      </c>
      <c r="E46" s="486"/>
      <c r="F46" s="486">
        <v>10.040424</v>
      </c>
      <c r="G46" s="421"/>
      <c r="H46" s="418"/>
      <c r="I46" s="418"/>
      <c r="J46" s="418"/>
      <c r="K46" s="418"/>
      <c r="L46" s="418"/>
      <c r="M46" s="418"/>
    </row>
    <row r="47" spans="1:13" x14ac:dyDescent="0.25">
      <c r="A47" s="484">
        <f t="shared" si="3"/>
        <v>2018</v>
      </c>
      <c r="B47" s="447">
        <v>43101</v>
      </c>
      <c r="C47" s="487">
        <v>9.9945590000000006</v>
      </c>
      <c r="D47" s="136" t="e">
        <v>#N/A</v>
      </c>
      <c r="E47" s="486"/>
      <c r="F47" s="486">
        <v>9.9945590000000006</v>
      </c>
      <c r="G47" s="421"/>
      <c r="H47" s="418"/>
      <c r="I47" s="418"/>
      <c r="J47" s="418"/>
      <c r="K47" s="418"/>
      <c r="L47" s="418"/>
      <c r="M47" s="418"/>
    </row>
    <row r="48" spans="1:13" x14ac:dyDescent="0.25">
      <c r="A48" s="484">
        <f t="shared" si="3"/>
        <v>2018</v>
      </c>
      <c r="B48" s="447">
        <v>43132</v>
      </c>
      <c r="C48" s="487">
        <v>10.248239</v>
      </c>
      <c r="D48" s="136" t="e">
        <v>#N/A</v>
      </c>
      <c r="E48" s="486">
        <f t="shared" ref="E48" si="5">AVERAGEIF($A$35:$A$96,A48,$F$35:$F$96)</f>
        <v>10.957905500000001</v>
      </c>
      <c r="F48" s="486">
        <v>10.248239</v>
      </c>
      <c r="G48" s="421"/>
      <c r="H48" s="418"/>
      <c r="I48" s="418"/>
      <c r="J48" s="418"/>
      <c r="K48" s="418"/>
      <c r="L48" s="418"/>
      <c r="M48" s="418"/>
    </row>
    <row r="49" spans="1:13" x14ac:dyDescent="0.25">
      <c r="A49" s="484">
        <f t="shared" si="3"/>
        <v>2018</v>
      </c>
      <c r="B49" s="447">
        <v>43160</v>
      </c>
      <c r="C49" s="487">
        <v>10.461342999999999</v>
      </c>
      <c r="D49" s="136" t="e">
        <v>#N/A</v>
      </c>
      <c r="E49" s="486">
        <f t="shared" ref="E49:E57" si="6">AVERAGEIF($A$35:$A$96,A49,$F$35:$F$96)</f>
        <v>10.957905500000001</v>
      </c>
      <c r="F49" s="486">
        <v>10.461342999999999</v>
      </c>
      <c r="G49" s="421"/>
      <c r="H49" s="418"/>
      <c r="I49" s="418"/>
      <c r="J49" s="418"/>
      <c r="K49" s="418"/>
      <c r="L49" s="418"/>
      <c r="M49" s="418"/>
    </row>
    <row r="50" spans="1:13" x14ac:dyDescent="0.25">
      <c r="A50" s="484">
        <f t="shared" si="3"/>
        <v>2018</v>
      </c>
      <c r="B50" s="447">
        <v>43191</v>
      </c>
      <c r="C50" s="487">
        <v>10.475008000000001</v>
      </c>
      <c r="D50" s="136" t="e">
        <v>#N/A</v>
      </c>
      <c r="E50" s="486">
        <f t="shared" si="6"/>
        <v>10.957905500000001</v>
      </c>
      <c r="F50" s="486">
        <v>10.475008000000001</v>
      </c>
      <c r="G50" s="421"/>
      <c r="H50" s="418"/>
      <c r="I50" s="418"/>
      <c r="J50" s="418"/>
      <c r="K50" s="418"/>
      <c r="L50" s="418"/>
      <c r="M50" s="418"/>
    </row>
    <row r="51" spans="1:13" x14ac:dyDescent="0.25">
      <c r="A51" s="484">
        <f t="shared" si="3"/>
        <v>2018</v>
      </c>
      <c r="B51" s="447">
        <v>43221</v>
      </c>
      <c r="C51" s="487">
        <v>10.463893000000001</v>
      </c>
      <c r="D51" s="136" t="e">
        <v>#N/A</v>
      </c>
      <c r="E51" s="486">
        <f t="shared" si="6"/>
        <v>10.957905500000001</v>
      </c>
      <c r="F51" s="486">
        <v>10.463893000000001</v>
      </c>
      <c r="G51" s="421"/>
      <c r="H51" s="418"/>
      <c r="I51" s="418"/>
      <c r="J51" s="418"/>
      <c r="K51" s="418"/>
      <c r="L51" s="418"/>
      <c r="M51" s="418"/>
    </row>
    <row r="52" spans="1:13" x14ac:dyDescent="0.25">
      <c r="A52" s="484">
        <f t="shared" si="3"/>
        <v>2018</v>
      </c>
      <c r="B52" s="447">
        <v>43252</v>
      </c>
      <c r="C52" s="487">
        <v>10.672361</v>
      </c>
      <c r="D52" s="136" t="e">
        <v>#N/A</v>
      </c>
      <c r="E52" s="486">
        <f t="shared" si="6"/>
        <v>10.957905500000001</v>
      </c>
      <c r="F52" s="486">
        <v>10.672361</v>
      </c>
      <c r="G52" s="421"/>
      <c r="H52" s="418"/>
      <c r="I52" s="418"/>
      <c r="J52" s="418"/>
      <c r="K52" s="418"/>
      <c r="L52" s="418"/>
      <c r="M52" s="418"/>
    </row>
    <row r="53" spans="1:13" x14ac:dyDescent="0.25">
      <c r="A53" s="484">
        <f t="shared" si="3"/>
        <v>2018</v>
      </c>
      <c r="B53" s="447">
        <v>43282</v>
      </c>
      <c r="C53" s="487">
        <v>10.935972</v>
      </c>
      <c r="D53" s="136" t="e">
        <v>#N/A</v>
      </c>
      <c r="E53" s="486">
        <f t="shared" si="6"/>
        <v>10.957905500000001</v>
      </c>
      <c r="F53" s="486">
        <v>10.935972</v>
      </c>
      <c r="G53" s="421"/>
      <c r="H53" s="418"/>
      <c r="I53" s="418"/>
      <c r="J53" s="418"/>
      <c r="K53" s="418"/>
      <c r="L53" s="418"/>
      <c r="M53" s="418"/>
    </row>
    <row r="54" spans="1:13" x14ac:dyDescent="0.25">
      <c r="A54" s="484">
        <f t="shared" si="3"/>
        <v>2018</v>
      </c>
      <c r="B54" s="447">
        <v>43313</v>
      </c>
      <c r="C54" s="487">
        <v>11.324999999999999</v>
      </c>
      <c r="D54" s="136" t="e">
        <v>#N/A</v>
      </c>
      <c r="E54" s="486">
        <f t="shared" si="6"/>
        <v>10.957905500000001</v>
      </c>
      <c r="F54" s="486">
        <v>11.324999999999999</v>
      </c>
      <c r="G54" s="421"/>
      <c r="H54" s="418"/>
      <c r="I54" s="418"/>
      <c r="J54" s="418"/>
      <c r="K54" s="418"/>
      <c r="L54" s="418"/>
      <c r="M54" s="418"/>
    </row>
    <row r="55" spans="1:13" x14ac:dyDescent="0.25">
      <c r="A55" s="484">
        <f t="shared" si="3"/>
        <v>2018</v>
      </c>
      <c r="B55" s="447">
        <v>43344</v>
      </c>
      <c r="C55" s="487">
        <v>11.470452</v>
      </c>
      <c r="D55" s="136" t="e">
        <v>#N/A</v>
      </c>
      <c r="E55" s="486">
        <f t="shared" si="6"/>
        <v>10.957905500000001</v>
      </c>
      <c r="F55" s="486">
        <v>11.470452</v>
      </c>
      <c r="G55" s="421"/>
      <c r="H55" s="418"/>
      <c r="I55" s="418"/>
      <c r="J55" s="418"/>
      <c r="K55" s="418"/>
      <c r="L55" s="418"/>
      <c r="M55" s="418"/>
    </row>
    <row r="56" spans="1:13" x14ac:dyDescent="0.25">
      <c r="A56" s="484">
        <f t="shared" si="3"/>
        <v>2018</v>
      </c>
      <c r="B56" s="447">
        <v>43374</v>
      </c>
      <c r="C56" s="487">
        <v>11.558954999999999</v>
      </c>
      <c r="D56" s="136" t="e">
        <v>#N/A</v>
      </c>
      <c r="E56" s="486">
        <f t="shared" si="6"/>
        <v>10.957905500000001</v>
      </c>
      <c r="F56" s="486">
        <v>11.558954999999999</v>
      </c>
      <c r="G56" s="421"/>
      <c r="H56" s="418"/>
      <c r="I56" s="418"/>
      <c r="J56" s="418"/>
      <c r="K56" s="418"/>
      <c r="L56" s="418"/>
      <c r="M56" s="418"/>
    </row>
    <row r="57" spans="1:13" x14ac:dyDescent="0.25">
      <c r="A57" s="484">
        <f t="shared" si="3"/>
        <v>2018</v>
      </c>
      <c r="B57" s="447">
        <v>43405</v>
      </c>
      <c r="C57" s="487">
        <v>11.926073000000001</v>
      </c>
      <c r="D57" s="136" t="e">
        <v>#N/A</v>
      </c>
      <c r="E57" s="486">
        <f t="shared" si="6"/>
        <v>10.957905500000001</v>
      </c>
      <c r="F57" s="486">
        <v>11.926073000000001</v>
      </c>
      <c r="G57" s="421"/>
      <c r="H57" s="418"/>
      <c r="I57" s="418"/>
      <c r="J57" s="418"/>
      <c r="K57" s="418"/>
      <c r="L57" s="418"/>
      <c r="M57" s="418"/>
    </row>
    <row r="58" spans="1:13" x14ac:dyDescent="0.25">
      <c r="A58" s="484">
        <f t="shared" si="3"/>
        <v>2018</v>
      </c>
      <c r="B58" s="447">
        <v>43435</v>
      </c>
      <c r="C58" s="487">
        <v>11.963011</v>
      </c>
      <c r="D58" s="136" t="e">
        <v>#N/A</v>
      </c>
      <c r="E58" s="486"/>
      <c r="F58" s="486">
        <v>11.963011</v>
      </c>
      <c r="G58" s="421"/>
      <c r="H58" s="418"/>
      <c r="I58" s="418"/>
      <c r="J58" s="418"/>
      <c r="K58" s="418"/>
      <c r="L58" s="418"/>
      <c r="M58" s="418"/>
    </row>
    <row r="59" spans="1:13" x14ac:dyDescent="0.25">
      <c r="A59" s="484">
        <f t="shared" si="3"/>
        <v>2019</v>
      </c>
      <c r="B59" s="447">
        <v>43466</v>
      </c>
      <c r="C59" s="487">
        <v>11.869591</v>
      </c>
      <c r="D59" s="136" t="e">
        <v>#N/A</v>
      </c>
      <c r="E59" s="486"/>
      <c r="F59" s="486">
        <v>11.869591</v>
      </c>
      <c r="G59" s="421"/>
      <c r="H59" s="418"/>
      <c r="I59" s="418"/>
      <c r="J59" s="418"/>
      <c r="K59" s="418"/>
      <c r="L59" s="418"/>
      <c r="M59" s="418"/>
    </row>
    <row r="60" spans="1:13" x14ac:dyDescent="0.25">
      <c r="A60" s="484">
        <f t="shared" si="3"/>
        <v>2019</v>
      </c>
      <c r="B60" s="447">
        <v>43497</v>
      </c>
      <c r="C60" s="487">
        <v>11.682693</v>
      </c>
      <c r="D60" s="136" t="e">
        <v>#N/A</v>
      </c>
      <c r="E60" s="486">
        <f t="shared" ref="E60" si="7">AVERAGEIF($A$35:$A$96,A60,$F$35:$F$96)</f>
        <v>12.444725364249999</v>
      </c>
      <c r="F60" s="486">
        <v>11.682693</v>
      </c>
      <c r="G60" s="421"/>
      <c r="H60" s="418"/>
      <c r="I60" s="418"/>
      <c r="J60" s="418"/>
      <c r="K60" s="418"/>
      <c r="L60" s="418"/>
      <c r="M60" s="418"/>
    </row>
    <row r="61" spans="1:13" x14ac:dyDescent="0.25">
      <c r="A61" s="484">
        <f t="shared" si="3"/>
        <v>2019</v>
      </c>
      <c r="B61" s="447">
        <v>43525</v>
      </c>
      <c r="C61" s="487">
        <v>12.005162968</v>
      </c>
      <c r="D61" s="136" t="e">
        <v>#N/A</v>
      </c>
      <c r="E61" s="486">
        <f t="shared" ref="E61:E69" si="8">AVERAGEIF($A$35:$A$96,A61,$F$35:$F$96)</f>
        <v>12.444725364249999</v>
      </c>
      <c r="F61" s="486">
        <v>12.005162968</v>
      </c>
      <c r="G61" s="421"/>
      <c r="H61" s="418"/>
      <c r="I61" s="418"/>
      <c r="J61" s="418"/>
      <c r="K61" s="418"/>
      <c r="L61" s="418"/>
      <c r="M61" s="418"/>
    </row>
    <row r="62" spans="1:13" x14ac:dyDescent="0.25">
      <c r="A62" s="484">
        <f t="shared" si="3"/>
        <v>2019</v>
      </c>
      <c r="B62" s="447">
        <v>43556</v>
      </c>
      <c r="C62" s="487">
        <v>12.185217402999999</v>
      </c>
      <c r="D62" s="136">
        <v>12.185217402999999</v>
      </c>
      <c r="E62" s="486">
        <f t="shared" si="8"/>
        <v>12.444725364249999</v>
      </c>
      <c r="F62" s="486">
        <v>12.185217402999999</v>
      </c>
      <c r="G62" s="421"/>
      <c r="H62" s="418"/>
      <c r="I62" s="418"/>
      <c r="J62" s="418"/>
      <c r="K62" s="418"/>
      <c r="L62" s="418"/>
      <c r="M62" s="418"/>
    </row>
    <row r="63" spans="1:13" x14ac:dyDescent="0.25">
      <c r="A63" s="484">
        <f t="shared" si="3"/>
        <v>2019</v>
      </c>
      <c r="B63" s="447">
        <v>43586</v>
      </c>
      <c r="C63" s="487" t="e">
        <v>#N/A</v>
      </c>
      <c r="D63" s="136">
        <v>12.415789999999999</v>
      </c>
      <c r="E63" s="486">
        <f t="shared" si="8"/>
        <v>12.444725364249999</v>
      </c>
      <c r="F63" s="486">
        <v>12.415789999999999</v>
      </c>
      <c r="G63" s="421"/>
      <c r="H63" s="418"/>
      <c r="I63" s="418"/>
      <c r="J63" s="418"/>
      <c r="K63" s="418"/>
      <c r="L63" s="418"/>
      <c r="M63" s="418"/>
    </row>
    <row r="64" spans="1:13" x14ac:dyDescent="0.25">
      <c r="A64" s="484">
        <f t="shared" si="3"/>
        <v>2019</v>
      </c>
      <c r="B64" s="447">
        <v>43617</v>
      </c>
      <c r="C64" s="487" t="e">
        <v>#N/A</v>
      </c>
      <c r="D64" s="136">
        <v>12.43642</v>
      </c>
      <c r="E64" s="486">
        <f t="shared" si="8"/>
        <v>12.444725364249999</v>
      </c>
      <c r="F64" s="486">
        <v>12.43642</v>
      </c>
      <c r="G64" s="421"/>
      <c r="H64" s="418"/>
      <c r="I64" s="418"/>
      <c r="J64" s="418"/>
      <c r="K64" s="418"/>
      <c r="L64" s="418"/>
      <c r="M64" s="418"/>
    </row>
    <row r="65" spans="1:13" x14ac:dyDescent="0.25">
      <c r="A65" s="484">
        <f t="shared" si="3"/>
        <v>2019</v>
      </c>
      <c r="B65" s="447">
        <v>43647</v>
      </c>
      <c r="C65" s="487" t="e">
        <v>#N/A</v>
      </c>
      <c r="D65" s="136">
        <v>12.466240000000001</v>
      </c>
      <c r="E65" s="486">
        <f t="shared" si="8"/>
        <v>12.444725364249999</v>
      </c>
      <c r="F65" s="486">
        <v>12.466240000000001</v>
      </c>
      <c r="G65" s="421"/>
      <c r="H65" s="418"/>
      <c r="I65" s="418"/>
      <c r="J65" s="418"/>
      <c r="K65" s="418"/>
      <c r="L65" s="418"/>
      <c r="M65" s="418"/>
    </row>
    <row r="66" spans="1:13" x14ac:dyDescent="0.25">
      <c r="A66" s="484">
        <f t="shared" si="3"/>
        <v>2019</v>
      </c>
      <c r="B66" s="447">
        <v>43678</v>
      </c>
      <c r="C66" s="487" t="e">
        <v>#N/A</v>
      </c>
      <c r="D66" s="136">
        <v>12.612719999999999</v>
      </c>
      <c r="E66" s="486">
        <f t="shared" si="8"/>
        <v>12.444725364249999</v>
      </c>
      <c r="F66" s="486">
        <v>12.612719999999999</v>
      </c>
      <c r="G66" s="421"/>
      <c r="H66" s="418"/>
      <c r="I66" s="418"/>
      <c r="J66" s="418"/>
      <c r="K66" s="418"/>
      <c r="L66" s="418"/>
      <c r="M66" s="418"/>
    </row>
    <row r="67" spans="1:13" x14ac:dyDescent="0.25">
      <c r="A67" s="484">
        <f t="shared" si="3"/>
        <v>2019</v>
      </c>
      <c r="B67" s="447">
        <v>43709</v>
      </c>
      <c r="C67" s="487" t="e">
        <v>#N/A</v>
      </c>
      <c r="D67" s="136">
        <v>12.652060000000001</v>
      </c>
      <c r="E67" s="486">
        <f t="shared" si="8"/>
        <v>12.444725364249999</v>
      </c>
      <c r="F67" s="486">
        <v>12.652060000000001</v>
      </c>
      <c r="G67" s="421"/>
      <c r="H67" s="418"/>
      <c r="I67" s="418"/>
      <c r="J67" s="418"/>
      <c r="K67" s="418"/>
      <c r="L67" s="418"/>
      <c r="M67" s="418"/>
    </row>
    <row r="68" spans="1:13" x14ac:dyDescent="0.25">
      <c r="A68" s="484">
        <f t="shared" si="3"/>
        <v>2019</v>
      </c>
      <c r="B68" s="447">
        <v>43739</v>
      </c>
      <c r="C68" s="487" t="e">
        <v>#N/A</v>
      </c>
      <c r="D68" s="136">
        <v>12.768829999999999</v>
      </c>
      <c r="E68" s="486">
        <f t="shared" si="8"/>
        <v>12.444725364249999</v>
      </c>
      <c r="F68" s="486">
        <v>12.768829999999999</v>
      </c>
      <c r="G68" s="421"/>
      <c r="H68" s="418"/>
      <c r="I68" s="418"/>
      <c r="J68" s="418"/>
      <c r="K68" s="418"/>
      <c r="L68" s="418"/>
      <c r="M68" s="418"/>
    </row>
    <row r="69" spans="1:13" x14ac:dyDescent="0.25">
      <c r="A69" s="484">
        <f t="shared" si="3"/>
        <v>2019</v>
      </c>
      <c r="B69" s="447">
        <v>43770</v>
      </c>
      <c r="C69" s="487" t="e">
        <v>#N/A</v>
      </c>
      <c r="D69" s="136">
        <v>13.085100000000001</v>
      </c>
      <c r="E69" s="486">
        <f t="shared" si="8"/>
        <v>12.444725364249999</v>
      </c>
      <c r="F69" s="486">
        <v>13.085100000000001</v>
      </c>
      <c r="G69" s="421"/>
      <c r="H69" s="418"/>
      <c r="I69" s="418"/>
      <c r="J69" s="418"/>
      <c r="K69" s="418"/>
      <c r="L69" s="418"/>
      <c r="M69" s="418"/>
    </row>
    <row r="70" spans="1:13" x14ac:dyDescent="0.25">
      <c r="A70" s="484">
        <f t="shared" si="3"/>
        <v>2019</v>
      </c>
      <c r="B70" s="447">
        <v>43800</v>
      </c>
      <c r="C70" s="487" t="e">
        <v>#N/A</v>
      </c>
      <c r="D70" s="136">
        <v>13.156879999999999</v>
      </c>
      <c r="E70" s="486"/>
      <c r="F70" s="486">
        <v>13.156879999999999</v>
      </c>
      <c r="G70" s="421"/>
      <c r="H70" s="418"/>
      <c r="I70" s="418"/>
      <c r="J70" s="418"/>
      <c r="K70" s="418"/>
      <c r="L70" s="418"/>
      <c r="M70" s="418"/>
    </row>
    <row r="71" spans="1:13" x14ac:dyDescent="0.25">
      <c r="A71" s="484">
        <f t="shared" si="3"/>
        <v>2020</v>
      </c>
      <c r="B71" s="447">
        <v>43831</v>
      </c>
      <c r="C71" s="487" t="e">
        <v>#N/A</v>
      </c>
      <c r="D71" s="136">
        <v>13.22376</v>
      </c>
      <c r="E71" s="486"/>
      <c r="F71" s="486">
        <v>13.22376</v>
      </c>
      <c r="G71" s="421"/>
      <c r="H71" s="418"/>
      <c r="I71" s="418"/>
      <c r="J71" s="418"/>
      <c r="K71" s="418"/>
      <c r="L71" s="418"/>
      <c r="M71" s="418"/>
    </row>
    <row r="72" spans="1:13" x14ac:dyDescent="0.25">
      <c r="A72" s="484">
        <f t="shared" si="3"/>
        <v>2020</v>
      </c>
      <c r="B72" s="447">
        <v>43862</v>
      </c>
      <c r="C72" s="487" t="e">
        <v>#N/A</v>
      </c>
      <c r="D72" s="136">
        <v>13.259399999999999</v>
      </c>
      <c r="E72" s="486">
        <f t="shared" ref="E72" si="9">AVERAGEIF($A$35:$A$96,A72,$F$35:$F$96)</f>
        <v>13.380790833333334</v>
      </c>
      <c r="F72" s="486">
        <v>13.259399999999999</v>
      </c>
      <c r="G72" s="421"/>
      <c r="H72" s="418"/>
      <c r="I72" s="418"/>
      <c r="J72" s="418"/>
      <c r="K72" s="418"/>
      <c r="L72" s="418"/>
      <c r="M72" s="418"/>
    </row>
    <row r="73" spans="1:13" x14ac:dyDescent="0.25">
      <c r="A73" s="484">
        <f t="shared" si="3"/>
        <v>2020</v>
      </c>
      <c r="B73" s="447">
        <v>43891</v>
      </c>
      <c r="C73" s="487" t="e">
        <v>#N/A</v>
      </c>
      <c r="D73" s="136">
        <v>13.32559</v>
      </c>
      <c r="E73" s="486">
        <f t="shared" ref="E73:E81" si="10">AVERAGEIF($A$35:$A$96,A73,$F$35:$F$96)</f>
        <v>13.380790833333334</v>
      </c>
      <c r="F73" s="486">
        <v>13.32559</v>
      </c>
      <c r="G73" s="421"/>
      <c r="H73" s="418"/>
      <c r="I73" s="418"/>
      <c r="J73" s="418"/>
      <c r="K73" s="418"/>
      <c r="L73" s="418"/>
      <c r="M73" s="418"/>
    </row>
    <row r="74" spans="1:13" x14ac:dyDescent="0.25">
      <c r="A74" s="484">
        <f t="shared" si="3"/>
        <v>2020</v>
      </c>
      <c r="B74" s="447">
        <v>43922</v>
      </c>
      <c r="C74" s="487" t="e">
        <v>#N/A</v>
      </c>
      <c r="D74" s="136">
        <v>13.3682</v>
      </c>
      <c r="E74" s="486">
        <f t="shared" si="10"/>
        <v>13.380790833333334</v>
      </c>
      <c r="F74" s="486">
        <v>13.3682</v>
      </c>
      <c r="G74" s="421"/>
      <c r="H74" s="418"/>
      <c r="I74" s="418"/>
      <c r="J74" s="418"/>
      <c r="K74" s="418"/>
      <c r="L74" s="418"/>
      <c r="M74" s="418"/>
    </row>
    <row r="75" spans="1:13" x14ac:dyDescent="0.25">
      <c r="A75" s="484">
        <f t="shared" si="3"/>
        <v>2020</v>
      </c>
      <c r="B75" s="447">
        <v>43952</v>
      </c>
      <c r="C75" s="487" t="e">
        <v>#N/A</v>
      </c>
      <c r="D75" s="136">
        <v>13.41596</v>
      </c>
      <c r="E75" s="486">
        <f t="shared" si="10"/>
        <v>13.380790833333334</v>
      </c>
      <c r="F75" s="486">
        <v>13.41596</v>
      </c>
      <c r="G75" s="421"/>
      <c r="H75" s="418"/>
      <c r="I75" s="418"/>
      <c r="J75" s="418"/>
      <c r="K75" s="418"/>
      <c r="L75" s="418"/>
      <c r="M75" s="418"/>
    </row>
    <row r="76" spans="1:13" x14ac:dyDescent="0.25">
      <c r="A76" s="484">
        <f t="shared" si="3"/>
        <v>2020</v>
      </c>
      <c r="B76" s="447">
        <v>43983</v>
      </c>
      <c r="C76" s="487" t="e">
        <v>#N/A</v>
      </c>
      <c r="D76" s="136">
        <v>13.37382</v>
      </c>
      <c r="E76" s="486">
        <f t="shared" si="10"/>
        <v>13.380790833333334</v>
      </c>
      <c r="F76" s="486">
        <v>13.37382</v>
      </c>
      <c r="G76" s="421"/>
      <c r="H76" s="418"/>
      <c r="I76" s="418"/>
      <c r="J76" s="418"/>
      <c r="K76" s="418"/>
      <c r="L76" s="418"/>
      <c r="M76" s="418"/>
    </row>
    <row r="77" spans="1:13" x14ac:dyDescent="0.25">
      <c r="A77" s="484">
        <f t="shared" si="3"/>
        <v>2020</v>
      </c>
      <c r="B77" s="447">
        <v>44013</v>
      </c>
      <c r="C77" s="487" t="e">
        <v>#N/A</v>
      </c>
      <c r="D77" s="136">
        <v>13.335140000000001</v>
      </c>
      <c r="E77" s="486">
        <f t="shared" si="10"/>
        <v>13.380790833333334</v>
      </c>
      <c r="F77" s="486">
        <v>13.335140000000001</v>
      </c>
      <c r="G77" s="421"/>
      <c r="H77" s="418"/>
      <c r="I77" s="418"/>
      <c r="J77" s="418"/>
      <c r="K77" s="418"/>
      <c r="L77" s="418"/>
      <c r="M77" s="418"/>
    </row>
    <row r="78" spans="1:13" x14ac:dyDescent="0.25">
      <c r="A78" s="484">
        <f t="shared" si="3"/>
        <v>2020</v>
      </c>
      <c r="B78" s="447">
        <v>44044</v>
      </c>
      <c r="C78" s="487" t="e">
        <v>#N/A</v>
      </c>
      <c r="D78" s="136">
        <v>13.471629999999999</v>
      </c>
      <c r="E78" s="486">
        <f t="shared" si="10"/>
        <v>13.380790833333334</v>
      </c>
      <c r="F78" s="486">
        <v>13.471629999999999</v>
      </c>
      <c r="G78" s="421"/>
      <c r="H78" s="418"/>
      <c r="I78" s="418"/>
      <c r="J78" s="418"/>
      <c r="K78" s="418"/>
      <c r="L78" s="418"/>
      <c r="M78" s="418"/>
    </row>
    <row r="79" spans="1:13" x14ac:dyDescent="0.25">
      <c r="A79" s="484">
        <f t="shared" si="3"/>
        <v>2020</v>
      </c>
      <c r="B79" s="447">
        <v>44075</v>
      </c>
      <c r="C79" s="487" t="e">
        <v>#N/A</v>
      </c>
      <c r="D79" s="136">
        <v>13.44651</v>
      </c>
      <c r="E79" s="486">
        <f t="shared" si="10"/>
        <v>13.380790833333334</v>
      </c>
      <c r="F79" s="486">
        <v>13.44651</v>
      </c>
      <c r="G79" s="421"/>
      <c r="H79" s="418"/>
      <c r="I79" s="418"/>
      <c r="J79" s="418"/>
      <c r="K79" s="418"/>
      <c r="L79" s="418"/>
      <c r="M79" s="418"/>
    </row>
    <row r="80" spans="1:13" x14ac:dyDescent="0.25">
      <c r="A80" s="484">
        <f t="shared" si="3"/>
        <v>2020</v>
      </c>
      <c r="B80" s="447">
        <v>44105</v>
      </c>
      <c r="C80" s="487" t="e">
        <v>#N/A</v>
      </c>
      <c r="D80" s="136">
        <v>13.31404</v>
      </c>
      <c r="E80" s="486">
        <f t="shared" si="10"/>
        <v>13.380790833333334</v>
      </c>
      <c r="F80" s="486">
        <v>13.31404</v>
      </c>
      <c r="G80" s="421"/>
      <c r="H80" s="418"/>
      <c r="I80" s="418"/>
      <c r="J80" s="418"/>
      <c r="K80" s="418"/>
      <c r="L80" s="418"/>
      <c r="M80" s="418"/>
    </row>
    <row r="81" spans="1:13" x14ac:dyDescent="0.25">
      <c r="A81" s="484">
        <f t="shared" si="3"/>
        <v>2020</v>
      </c>
      <c r="B81" s="447">
        <v>44136</v>
      </c>
      <c r="C81" s="487" t="e">
        <v>#N/A</v>
      </c>
      <c r="D81" s="136">
        <v>13.53</v>
      </c>
      <c r="E81" s="486">
        <f t="shared" si="10"/>
        <v>13.380790833333334</v>
      </c>
      <c r="F81" s="486">
        <v>13.53</v>
      </c>
      <c r="G81" s="421"/>
      <c r="H81" s="418"/>
      <c r="I81" s="418"/>
      <c r="J81" s="418"/>
      <c r="K81" s="418"/>
      <c r="L81" s="418"/>
      <c r="M81" s="418"/>
    </row>
    <row r="82" spans="1:13" x14ac:dyDescent="0.25">
      <c r="A82" s="484">
        <f t="shared" si="3"/>
        <v>2020</v>
      </c>
      <c r="B82" s="447">
        <v>44166</v>
      </c>
      <c r="C82" s="487" t="e">
        <v>#N/A</v>
      </c>
      <c r="D82" s="136">
        <v>13.50544</v>
      </c>
      <c r="E82" s="486"/>
      <c r="F82" s="486">
        <v>13.50544</v>
      </c>
      <c r="G82" s="421"/>
      <c r="H82" s="418"/>
      <c r="I82" s="418"/>
      <c r="J82" s="418"/>
      <c r="K82" s="418"/>
      <c r="L82" s="418"/>
      <c r="M82" s="418"/>
    </row>
    <row r="83" spans="1:13" x14ac:dyDescent="0.25">
      <c r="A83" s="418"/>
      <c r="B83" s="418"/>
      <c r="C83" s="418"/>
      <c r="D83" s="418"/>
      <c r="E83" s="418"/>
      <c r="F83" s="418"/>
      <c r="G83" s="421"/>
      <c r="H83" s="418"/>
      <c r="I83" s="418"/>
      <c r="J83" s="418"/>
      <c r="K83" s="418"/>
      <c r="L83" s="418"/>
      <c r="M83" s="418"/>
    </row>
    <row r="84" spans="1:13" x14ac:dyDescent="0.25">
      <c r="A84" s="418"/>
      <c r="B84" s="418"/>
      <c r="C84" s="418"/>
      <c r="D84" s="418"/>
      <c r="E84" s="418"/>
      <c r="F84" s="418"/>
      <c r="G84" s="421"/>
      <c r="H84" s="418"/>
      <c r="I84" s="418"/>
      <c r="J84" s="418"/>
      <c r="K84" s="418"/>
      <c r="L84" s="418"/>
      <c r="M84" s="418"/>
    </row>
    <row r="85" spans="1:13" x14ac:dyDescent="0.25">
      <c r="A85" s="418"/>
      <c r="B85" s="418"/>
      <c r="C85" s="418"/>
      <c r="D85" s="418"/>
      <c r="E85" s="418"/>
      <c r="F85" s="418"/>
      <c r="G85" s="421"/>
      <c r="H85" s="418"/>
      <c r="I85" s="418"/>
      <c r="J85" s="418"/>
      <c r="K85" s="418"/>
      <c r="L85" s="418"/>
      <c r="M85" s="418"/>
    </row>
    <row r="86" spans="1:13" x14ac:dyDescent="0.25">
      <c r="A86" s="418"/>
      <c r="B86" s="418"/>
      <c r="C86" s="418"/>
      <c r="D86" s="418"/>
      <c r="E86" s="418"/>
      <c r="F86" s="418"/>
      <c r="G86" s="421"/>
      <c r="H86" s="418"/>
      <c r="I86" s="418"/>
      <c r="J86" s="418"/>
      <c r="K86" s="418"/>
      <c r="L86" s="418"/>
      <c r="M86" s="418"/>
    </row>
    <row r="87" spans="1:13" x14ac:dyDescent="0.25">
      <c r="A87" s="418"/>
      <c r="B87" s="418"/>
      <c r="C87" s="418"/>
      <c r="D87" s="418"/>
      <c r="E87" s="418"/>
      <c r="F87" s="418"/>
      <c r="G87" s="421"/>
      <c r="H87" s="418"/>
      <c r="I87" s="418"/>
      <c r="J87" s="418"/>
      <c r="K87" s="418"/>
      <c r="L87" s="418"/>
      <c r="M87" s="418"/>
    </row>
    <row r="88" spans="1:13" x14ac:dyDescent="0.25">
      <c r="A88" s="418"/>
      <c r="B88" s="418"/>
      <c r="C88" s="418"/>
      <c r="D88" s="418"/>
      <c r="E88" s="418"/>
      <c r="F88" s="418"/>
      <c r="G88" s="421"/>
      <c r="H88" s="418"/>
      <c r="I88" s="418"/>
      <c r="J88" s="418"/>
      <c r="K88" s="418"/>
      <c r="L88" s="418"/>
      <c r="M88" s="418"/>
    </row>
    <row r="89" spans="1:13" x14ac:dyDescent="0.25">
      <c r="A89" s="423"/>
      <c r="B89" s="241" t="s">
        <v>368</v>
      </c>
      <c r="C89" s="418"/>
      <c r="D89" s="418"/>
      <c r="E89" s="418"/>
      <c r="F89" s="418"/>
      <c r="G89" s="421"/>
      <c r="H89" s="418"/>
      <c r="I89" s="418"/>
      <c r="J89" s="418"/>
      <c r="K89" s="418"/>
      <c r="L89" s="418"/>
      <c r="M89" s="418"/>
    </row>
    <row r="90" spans="1:13" x14ac:dyDescent="0.25">
      <c r="A90" s="6">
        <v>2.5</v>
      </c>
      <c r="B90" s="6">
        <v>-2</v>
      </c>
      <c r="C90" s="418"/>
      <c r="D90" s="418"/>
      <c r="E90" s="418"/>
      <c r="F90" s="418"/>
      <c r="G90" s="421"/>
      <c r="H90" s="418"/>
      <c r="I90" s="418"/>
      <c r="J90" s="418"/>
      <c r="K90" s="418"/>
      <c r="L90" s="418"/>
      <c r="M90" s="418"/>
    </row>
    <row r="91" spans="1:13" x14ac:dyDescent="0.25">
      <c r="A91" s="6">
        <v>2.5</v>
      </c>
      <c r="B91" s="6">
        <v>10</v>
      </c>
      <c r="C91" s="418"/>
      <c r="D91" s="418"/>
      <c r="E91" s="418"/>
      <c r="F91" s="418"/>
      <c r="G91" s="421"/>
      <c r="H91" s="418"/>
      <c r="I91" s="418"/>
      <c r="J91" s="418"/>
      <c r="K91" s="418"/>
      <c r="L91" s="418"/>
      <c r="M91" s="418"/>
    </row>
    <row r="92" spans="1:13" x14ac:dyDescent="0.25">
      <c r="B92" s="134"/>
      <c r="C92" s="418"/>
      <c r="D92" s="418"/>
      <c r="E92" s="418"/>
      <c r="F92" s="418"/>
      <c r="G92" s="421"/>
      <c r="H92" s="418"/>
      <c r="I92" s="418"/>
      <c r="J92" s="418"/>
      <c r="K92" s="418"/>
      <c r="L92" s="418"/>
      <c r="M92" s="418"/>
    </row>
    <row r="93" spans="1:13" x14ac:dyDescent="0.25">
      <c r="B93" s="134"/>
      <c r="D93" s="140"/>
      <c r="F93" s="140"/>
      <c r="G93" s="138"/>
    </row>
    <row r="94" spans="1:13" x14ac:dyDescent="0.25">
      <c r="B94" s="134"/>
      <c r="D94" s="140"/>
      <c r="F94" s="140"/>
      <c r="G94" s="138"/>
    </row>
    <row r="95" spans="1:13" x14ac:dyDescent="0.25">
      <c r="B95" s="134"/>
      <c r="C95" s="140"/>
      <c r="D95" s="138"/>
      <c r="F95" s="140"/>
      <c r="G95" s="138"/>
    </row>
    <row r="96" spans="1:13" x14ac:dyDescent="0.25">
      <c r="B96" s="134"/>
      <c r="C96" s="140"/>
      <c r="D96" s="138"/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2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549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207</v>
      </c>
      <c r="Q6" s="243" t="s">
        <v>380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/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580" t="s">
        <v>582</v>
      </c>
      <c r="D27" s="580"/>
      <c r="E27" s="5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336.238</v>
      </c>
      <c r="C29" s="43">
        <f>+MIN($B$29,$B$41,$B$53,$B$65,$B$77)</f>
        <v>336.238</v>
      </c>
      <c r="D29" s="43">
        <f>+MAX($B$29,$B$41,$B$53,$B$65,$B$77)</f>
        <v>506.798</v>
      </c>
      <c r="E29" s="17">
        <f t="shared" ref="E29:E92" si="0">D29-C29</f>
        <v>170.56</v>
      </c>
      <c r="G29" s="43"/>
      <c r="H29" s="17"/>
    </row>
    <row r="30" spans="1:11" x14ac:dyDescent="0.2">
      <c r="A30" s="1">
        <v>41671</v>
      </c>
      <c r="B30" s="12">
        <v>345.274</v>
      </c>
      <c r="C30" s="43">
        <f>+MIN($B$30,$B$42,$B$54,$B$66,$B$78)</f>
        <v>345.274</v>
      </c>
      <c r="D30" s="43">
        <f>+MAX($B$30,$B$42,$B$54,$B$66,$B$78)</f>
        <v>525.41899999999998</v>
      </c>
      <c r="E30" s="17">
        <f t="shared" si="0"/>
        <v>180.14499999999998</v>
      </c>
      <c r="G30" s="43"/>
      <c r="H30" s="17"/>
    </row>
    <row r="31" spans="1:11" x14ac:dyDescent="0.2">
      <c r="A31" s="1">
        <v>41699</v>
      </c>
      <c r="B31" s="12">
        <v>354.98700000000002</v>
      </c>
      <c r="C31" s="43">
        <f>+MIN($B$31,$B$43,$B$55,$B$67,$B$79)</f>
        <v>354.98700000000002</v>
      </c>
      <c r="D31" s="43">
        <f>+MAX($B$31,$B$43,$B$55,$B$67,$B$79)</f>
        <v>538.59500000000003</v>
      </c>
      <c r="E31" s="17">
        <f t="shared" si="0"/>
        <v>183.608</v>
      </c>
      <c r="G31" s="43"/>
      <c r="H31" s="17"/>
    </row>
    <row r="32" spans="1:11" x14ac:dyDescent="0.2">
      <c r="A32" s="1">
        <v>41730</v>
      </c>
      <c r="B32" s="12">
        <v>365.339</v>
      </c>
      <c r="C32" s="43">
        <f>+MIN($B$32,$B$44,$B$56,$B$68,$B$80)</f>
        <v>365.339</v>
      </c>
      <c r="D32" s="43">
        <f>+MAX($B$32,$B$44,$B$56,$B$68,$B$80)</f>
        <v>524.28599999999994</v>
      </c>
      <c r="E32" s="17">
        <f t="shared" si="0"/>
        <v>158.94699999999995</v>
      </c>
      <c r="G32" s="43"/>
      <c r="H32" s="17"/>
    </row>
    <row r="33" spans="1:8" x14ac:dyDescent="0.2">
      <c r="A33" s="1">
        <v>41760</v>
      </c>
      <c r="B33" s="12">
        <v>365.46</v>
      </c>
      <c r="C33" s="43">
        <f>+MIN($B$33,$B$45,$B$57,$B$69,$B$81)</f>
        <v>365.46</v>
      </c>
      <c r="D33" s="43">
        <f>+MAX($B$33,$B$45,$B$57,$B$69,$B$81)</f>
        <v>516.80799999999999</v>
      </c>
      <c r="E33" s="17">
        <f t="shared" si="0"/>
        <v>151.34800000000001</v>
      </c>
      <c r="G33" s="43"/>
      <c r="H33" s="17"/>
    </row>
    <row r="34" spans="1:8" x14ac:dyDescent="0.2">
      <c r="A34" s="1">
        <v>41791</v>
      </c>
      <c r="B34" s="12">
        <v>354.30500000000001</v>
      </c>
      <c r="C34" s="43">
        <f>+MIN($B$34,$B$46,$B$58,$B$70,$B$82)</f>
        <v>354.30500000000001</v>
      </c>
      <c r="D34" s="43">
        <f>+MAX($B$34,$B$46,$B$58,$B$70,$B$82)</f>
        <v>501.55700000000002</v>
      </c>
      <c r="E34" s="17">
        <f t="shared" si="0"/>
        <v>147.25200000000001</v>
      </c>
      <c r="G34" s="43"/>
      <c r="H34" s="17"/>
    </row>
    <row r="35" spans="1:8" x14ac:dyDescent="0.2">
      <c r="A35" s="1">
        <v>41821</v>
      </c>
      <c r="B35" s="12">
        <v>338.73700000000002</v>
      </c>
      <c r="C35" s="43">
        <f>+MIN($B$35,$B$47,$B$59,$B$71,$B$83)</f>
        <v>338.73700000000002</v>
      </c>
      <c r="D35" s="43">
        <f>+MAX($B$35,$B$47,$B$59,$B$71,$B$83)</f>
        <v>493.45800000000003</v>
      </c>
      <c r="E35" s="17">
        <f t="shared" si="0"/>
        <v>154.721</v>
      </c>
      <c r="G35" s="43"/>
      <c r="H35" s="17"/>
    </row>
    <row r="36" spans="1:8" x14ac:dyDescent="0.2">
      <c r="A36" s="1">
        <v>41852</v>
      </c>
      <c r="B36" s="12">
        <v>331.07600000000002</v>
      </c>
      <c r="C36" s="43">
        <f>+MIN($B$36,$B$48,$B$60,$B$72,$B$84)</f>
        <v>331.07600000000002</v>
      </c>
      <c r="D36" s="43">
        <f>+MAX($B$36,$B$48,$B$60,$B$72,$B$84)</f>
        <v>486.67500000000001</v>
      </c>
      <c r="E36" s="17">
        <f t="shared" si="0"/>
        <v>155.59899999999999</v>
      </c>
      <c r="G36" s="43"/>
      <c r="H36" s="17"/>
    </row>
    <row r="37" spans="1:8" x14ac:dyDescent="0.2">
      <c r="A37" s="1">
        <v>41883</v>
      </c>
      <c r="B37" s="12">
        <v>332.15499999999997</v>
      </c>
      <c r="C37" s="43">
        <f>+MIN($B$37,$B$49,$B$61,$B$73,$B$85)</f>
        <v>332.15499999999997</v>
      </c>
      <c r="D37" s="43">
        <f>+MAX($B$37,$B$49,$B$61,$B$73,$B$85)</f>
        <v>471.53699999999998</v>
      </c>
      <c r="E37" s="17">
        <f t="shared" si="0"/>
        <v>139.38200000000001</v>
      </c>
      <c r="G37" s="43"/>
      <c r="H37" s="17"/>
    </row>
    <row r="38" spans="1:8" x14ac:dyDescent="0.2">
      <c r="A38" s="1">
        <v>41913</v>
      </c>
      <c r="B38" s="12">
        <v>351.71699999999998</v>
      </c>
      <c r="C38" s="43">
        <f>+MIN($B$38,$B$50,$B$62,$B$74,$B$86)</f>
        <v>351.71699999999998</v>
      </c>
      <c r="D38" s="43">
        <f>+MAX($B$38,$B$50,$B$62,$B$74,$B$86)</f>
        <v>491.20299999999997</v>
      </c>
      <c r="E38" s="17">
        <f t="shared" si="0"/>
        <v>139.48599999999999</v>
      </c>
      <c r="G38" s="43"/>
      <c r="H38" s="17"/>
    </row>
    <row r="39" spans="1:8" x14ac:dyDescent="0.2">
      <c r="A39" s="1">
        <v>41944</v>
      </c>
      <c r="B39" s="12">
        <v>356.72899999999998</v>
      </c>
      <c r="C39" s="43">
        <f>+MIN($B$39,$B$51,$B$63,$B$75,$B$87)</f>
        <v>356.72899999999998</v>
      </c>
      <c r="D39" s="43">
        <f>+MAX($B$39,$B$51,$B$63,$B$75,$B$87)</f>
        <v>490.73399999999998</v>
      </c>
      <c r="E39" s="17">
        <f t="shared" si="0"/>
        <v>134.005</v>
      </c>
      <c r="G39" s="43"/>
      <c r="H39" s="17"/>
    </row>
    <row r="40" spans="1:8" x14ac:dyDescent="0.2">
      <c r="A40" s="1">
        <v>41974</v>
      </c>
      <c r="B40" s="12">
        <v>360.86500000000001</v>
      </c>
      <c r="C40" s="43">
        <f>+MIN($B$40,$B$52,$B$64,$B$76,$B$88)</f>
        <v>360.86500000000001</v>
      </c>
      <c r="D40" s="43">
        <f>+MAX($B$40,$B$52,$B$64,$B$76,$B$88)</f>
        <v>484.62200000000001</v>
      </c>
      <c r="E40" s="17">
        <f t="shared" si="0"/>
        <v>123.75700000000001</v>
      </c>
      <c r="G40" s="43"/>
      <c r="H40" s="17"/>
    </row>
    <row r="41" spans="1:8" x14ac:dyDescent="0.2">
      <c r="A41" s="1">
        <v>42005</v>
      </c>
      <c r="B41" s="12">
        <v>389.21300000000002</v>
      </c>
      <c r="C41" s="43">
        <f>+MIN($B$29,$B$41,$B$53,$B$65,$B$77)</f>
        <v>336.238</v>
      </c>
      <c r="D41" s="43">
        <f>+MAX($B$29,$B$41,$B$53,$B$65,$B$77)</f>
        <v>506.798</v>
      </c>
      <c r="E41" s="17">
        <f t="shared" si="0"/>
        <v>170.56</v>
      </c>
      <c r="G41" s="43"/>
      <c r="H41" s="17"/>
    </row>
    <row r="42" spans="1:8" x14ac:dyDescent="0.2">
      <c r="A42" s="1">
        <v>42036</v>
      </c>
      <c r="B42" s="12">
        <v>415.31299999999999</v>
      </c>
      <c r="C42" s="43">
        <f>+MIN($B$30,$B$42,$B$54,$B$66,$B$78)</f>
        <v>345.274</v>
      </c>
      <c r="D42" s="43">
        <f>+MAX($B$30,$B$42,$B$54,$B$66,$B$78)</f>
        <v>525.41899999999998</v>
      </c>
      <c r="E42" s="17">
        <f t="shared" si="0"/>
        <v>180.14499999999998</v>
      </c>
      <c r="G42" s="43"/>
      <c r="H42" s="17"/>
    </row>
    <row r="43" spans="1:8" x14ac:dyDescent="0.2">
      <c r="A43" s="1">
        <v>42064</v>
      </c>
      <c r="B43" s="12">
        <v>443.2</v>
      </c>
      <c r="C43" s="43">
        <f>+MIN($B$31,$B$43,$B$55,$B$67,$B$79)</f>
        <v>354.98700000000002</v>
      </c>
      <c r="D43" s="43">
        <f>+MAX($B$31,$B$43,$B$55,$B$67,$B$79)</f>
        <v>538.59500000000003</v>
      </c>
      <c r="E43" s="17">
        <f t="shared" si="0"/>
        <v>183.608</v>
      </c>
      <c r="G43" s="43"/>
      <c r="H43" s="17"/>
    </row>
    <row r="44" spans="1:8" x14ac:dyDescent="0.2">
      <c r="A44" s="1">
        <v>42095</v>
      </c>
      <c r="B44" s="12">
        <v>452.71300000000002</v>
      </c>
      <c r="C44" s="43">
        <f>+MIN($B$32,$B$44,$B$56,$B$68,$B$80)</f>
        <v>365.339</v>
      </c>
      <c r="D44" s="43">
        <f>+MAX($B$32,$B$44,$B$56,$B$68,$B$80)</f>
        <v>524.28599999999994</v>
      </c>
      <c r="E44" s="17">
        <f t="shared" si="0"/>
        <v>158.94699999999995</v>
      </c>
      <c r="G44" s="43"/>
      <c r="H44" s="17"/>
    </row>
    <row r="45" spans="1:8" x14ac:dyDescent="0.2">
      <c r="A45" s="1">
        <v>42125</v>
      </c>
      <c r="B45" s="12">
        <v>448.96100000000001</v>
      </c>
      <c r="C45" s="43">
        <f>+MIN($B$33,$B$45,$B$57,$B$69,$B$81)</f>
        <v>365.46</v>
      </c>
      <c r="D45" s="43">
        <f>+MAX($B$33,$B$45,$B$57,$B$69,$B$81)</f>
        <v>516.80799999999999</v>
      </c>
      <c r="E45" s="17">
        <f t="shared" si="0"/>
        <v>151.34800000000001</v>
      </c>
      <c r="G45" s="43"/>
      <c r="H45" s="17"/>
    </row>
    <row r="46" spans="1:8" x14ac:dyDescent="0.2">
      <c r="A46" s="1">
        <v>42156</v>
      </c>
      <c r="B46" s="12">
        <v>438.81</v>
      </c>
      <c r="C46" s="43">
        <f>+MIN($B$34,$B$46,$B$58,$B$70,$B$82)</f>
        <v>354.30500000000001</v>
      </c>
      <c r="D46" s="43">
        <f>+MAX($B$34,$B$46,$B$58,$B$70,$B$82)</f>
        <v>501.55700000000002</v>
      </c>
      <c r="E46" s="17">
        <f t="shared" si="0"/>
        <v>147.25200000000001</v>
      </c>
      <c r="G46" s="43"/>
      <c r="H46" s="17"/>
    </row>
    <row r="47" spans="1:8" x14ac:dyDescent="0.2">
      <c r="A47" s="1">
        <v>42186</v>
      </c>
      <c r="B47" s="12">
        <v>424.80900000000003</v>
      </c>
      <c r="C47" s="43">
        <f>+MIN($B$35,$B$47,$B$59,$B$71,$B$83)</f>
        <v>338.73700000000002</v>
      </c>
      <c r="D47" s="43">
        <f>+MAX($B$35,$B$47,$B$59,$B$71,$B$83)</f>
        <v>493.45800000000003</v>
      </c>
      <c r="E47" s="17">
        <f t="shared" si="0"/>
        <v>154.721</v>
      </c>
      <c r="G47" s="43"/>
      <c r="H47" s="17"/>
    </row>
    <row r="48" spans="1:8" x14ac:dyDescent="0.2">
      <c r="A48" s="1">
        <v>42217</v>
      </c>
      <c r="B48" s="12">
        <v>425.85300000000001</v>
      </c>
      <c r="C48" s="43">
        <f>+MIN($B$36,$B$48,$B$60,$B$72,$B$84)</f>
        <v>331.07600000000002</v>
      </c>
      <c r="D48" s="43">
        <f>+MAX($B$36,$B$48,$B$60,$B$72,$B$84)</f>
        <v>486.67500000000001</v>
      </c>
      <c r="E48" s="17">
        <f t="shared" si="0"/>
        <v>155.59899999999999</v>
      </c>
      <c r="G48" s="43"/>
      <c r="H48" s="17"/>
    </row>
    <row r="49" spans="1:8" x14ac:dyDescent="0.2">
      <c r="A49" s="1">
        <v>42248</v>
      </c>
      <c r="B49" s="12">
        <v>429.12900000000002</v>
      </c>
      <c r="C49" s="43">
        <f>+MIN($B$37,$B$49,$B$61,$B$73,$B$85)</f>
        <v>332.15499999999997</v>
      </c>
      <c r="D49" s="43">
        <f>+MAX($B$37,$B$49,$B$61,$B$73,$B$85)</f>
        <v>471.53699999999998</v>
      </c>
      <c r="E49" s="17">
        <f t="shared" si="0"/>
        <v>139.38200000000001</v>
      </c>
      <c r="G49" s="43"/>
      <c r="H49" s="17"/>
    </row>
    <row r="50" spans="1:8" x14ac:dyDescent="0.2">
      <c r="A50" s="1">
        <v>42278</v>
      </c>
      <c r="B50" s="12">
        <v>455.21300000000002</v>
      </c>
      <c r="C50" s="43">
        <f>+MIN($B$38,$B$50,$B$62,$B$74,$B$86)</f>
        <v>351.71699999999998</v>
      </c>
      <c r="D50" s="43">
        <f>+MAX($B$38,$B$50,$B$62,$B$74,$B$86)</f>
        <v>491.20299999999997</v>
      </c>
      <c r="E50" s="17">
        <f t="shared" si="0"/>
        <v>139.48599999999999</v>
      </c>
      <c r="G50" s="43"/>
      <c r="H50" s="17"/>
    </row>
    <row r="51" spans="1:8" x14ac:dyDescent="0.2">
      <c r="A51" s="1">
        <v>42309</v>
      </c>
      <c r="B51" s="12">
        <v>455.99400000000003</v>
      </c>
      <c r="C51" s="43">
        <f>+MIN($B$39,$B$51,$B$63,$B$75,$B$87)</f>
        <v>356.72899999999998</v>
      </c>
      <c r="D51" s="43">
        <f>+MAX($B$39,$B$51,$B$63,$B$75,$B$87)</f>
        <v>490.73399999999998</v>
      </c>
      <c r="E51" s="17">
        <f t="shared" si="0"/>
        <v>134.005</v>
      </c>
      <c r="G51" s="43"/>
      <c r="H51" s="17"/>
    </row>
    <row r="52" spans="1:8" x14ac:dyDescent="0.2">
      <c r="A52" s="1">
        <v>42339</v>
      </c>
      <c r="B52" s="12">
        <v>449.22</v>
      </c>
      <c r="C52" s="43">
        <f>+MIN($B$40,$B$52,$B$64,$B$76,$B$88)</f>
        <v>360.86500000000001</v>
      </c>
      <c r="D52" s="43">
        <f>+MAX($B$40,$B$52,$B$64,$B$76,$B$88)</f>
        <v>484.62200000000001</v>
      </c>
      <c r="E52" s="17">
        <f t="shared" si="0"/>
        <v>123.75700000000001</v>
      </c>
      <c r="G52" s="43"/>
      <c r="H52" s="17"/>
    </row>
    <row r="53" spans="1:8" x14ac:dyDescent="0.2">
      <c r="A53" s="1">
        <v>42370</v>
      </c>
      <c r="B53" s="12">
        <v>471.767</v>
      </c>
      <c r="C53" s="43">
        <f>+MIN($B$29,$B$41,$B$53,$B$65,$B$77)</f>
        <v>336.238</v>
      </c>
      <c r="D53" s="43">
        <f>+MAX($B$29,$B$41,$B$53,$B$65,$B$77)</f>
        <v>506.798</v>
      </c>
      <c r="E53" s="17">
        <f t="shared" si="0"/>
        <v>170.56</v>
      </c>
      <c r="G53" s="43"/>
      <c r="H53" s="17"/>
    </row>
    <row r="54" spans="1:8" x14ac:dyDescent="0.2">
      <c r="A54" s="1">
        <v>42401</v>
      </c>
      <c r="B54" s="12">
        <v>492.15300000000002</v>
      </c>
      <c r="C54" s="43">
        <f>+MIN($B$30,$B$42,$B$54,$B$66,$B$78)</f>
        <v>345.274</v>
      </c>
      <c r="D54" s="43">
        <f>+MAX($B$30,$B$42,$B$54,$B$66,$B$78)</f>
        <v>525.41899999999998</v>
      </c>
      <c r="E54" s="17">
        <f t="shared" si="0"/>
        <v>180.14499999999998</v>
      </c>
      <c r="G54" s="43"/>
      <c r="H54" s="17"/>
    </row>
    <row r="55" spans="1:8" x14ac:dyDescent="0.2">
      <c r="A55" s="1">
        <v>42430</v>
      </c>
      <c r="B55" s="12">
        <v>504.81099999999998</v>
      </c>
      <c r="C55" s="43">
        <f>+MIN($B$31,$B$43,$B$55,$B$67,$B$79)</f>
        <v>354.98700000000002</v>
      </c>
      <c r="D55" s="43">
        <f>+MAX($B$31,$B$43,$B$55,$B$67,$B$79)</f>
        <v>538.59500000000003</v>
      </c>
      <c r="E55" s="17">
        <f t="shared" si="0"/>
        <v>183.608</v>
      </c>
      <c r="G55" s="43"/>
      <c r="H55" s="17"/>
    </row>
    <row r="56" spans="1:8" x14ac:dyDescent="0.2">
      <c r="A56" s="1">
        <v>42461</v>
      </c>
      <c r="B56" s="12">
        <v>509.32299999999998</v>
      </c>
      <c r="C56" s="43">
        <f>+MIN($B$32,$B$44,$B$56,$B$68,$B$80)</f>
        <v>365.339</v>
      </c>
      <c r="D56" s="43">
        <f>+MAX($B$32,$B$44,$B$56,$B$68,$B$80)</f>
        <v>524.28599999999994</v>
      </c>
      <c r="E56" s="17">
        <f t="shared" si="0"/>
        <v>158.94699999999995</v>
      </c>
      <c r="G56" s="43"/>
      <c r="H56" s="17"/>
    </row>
    <row r="57" spans="1:8" x14ac:dyDescent="0.2">
      <c r="A57" s="1">
        <v>42491</v>
      </c>
      <c r="B57" s="12">
        <v>511.86099999999999</v>
      </c>
      <c r="C57" s="43">
        <f>+MIN($B$33,$B$45,$B$57,$B$69,$B$81)</f>
        <v>365.46</v>
      </c>
      <c r="D57" s="43">
        <f>+MAX($B$33,$B$45,$B$57,$B$69,$B$81)</f>
        <v>516.80799999999999</v>
      </c>
      <c r="E57" s="17">
        <f t="shared" si="0"/>
        <v>151.34800000000001</v>
      </c>
      <c r="G57" s="43"/>
      <c r="H57" s="17"/>
    </row>
    <row r="58" spans="1:8" x14ac:dyDescent="0.2">
      <c r="A58" s="1">
        <v>42522</v>
      </c>
      <c r="B58" s="12">
        <v>500.85700000000003</v>
      </c>
      <c r="C58" s="43">
        <f>+MIN($B$34,$B$46,$B$58,$B$70,$B$82)</f>
        <v>354.30500000000001</v>
      </c>
      <c r="D58" s="43">
        <f>+MAX($B$34,$B$46,$B$58,$B$70,$B$82)</f>
        <v>501.55700000000002</v>
      </c>
      <c r="E58" s="17">
        <f t="shared" si="0"/>
        <v>147.25200000000001</v>
      </c>
      <c r="G58" s="43"/>
      <c r="H58" s="17"/>
    </row>
    <row r="59" spans="1:8" x14ac:dyDescent="0.2">
      <c r="A59" s="1">
        <v>42552</v>
      </c>
      <c r="B59" s="12">
        <v>493.45800000000003</v>
      </c>
      <c r="C59" s="43">
        <f>+MIN($B$35,$B$47,$B$59,$B$71,$B$83)</f>
        <v>338.73700000000002</v>
      </c>
      <c r="D59" s="43">
        <f>+MAX($B$35,$B$47,$B$59,$B$71,$B$83)</f>
        <v>493.45800000000003</v>
      </c>
      <c r="E59" s="17">
        <f t="shared" si="0"/>
        <v>154.721</v>
      </c>
      <c r="G59" s="43"/>
      <c r="H59" s="17"/>
    </row>
    <row r="60" spans="1:8" x14ac:dyDescent="0.2">
      <c r="A60" s="1">
        <v>42583</v>
      </c>
      <c r="B60" s="12">
        <v>486.67500000000001</v>
      </c>
      <c r="C60" s="43">
        <f>+MIN($B$36,$B$48,$B$60,$B$72,$B$84)</f>
        <v>331.07600000000002</v>
      </c>
      <c r="D60" s="43">
        <f>+MAX($B$36,$B$48,$B$60,$B$72,$B$84)</f>
        <v>486.67500000000001</v>
      </c>
      <c r="E60" s="17">
        <f t="shared" si="0"/>
        <v>155.59899999999999</v>
      </c>
      <c r="G60" s="43"/>
      <c r="H60" s="17"/>
    </row>
    <row r="61" spans="1:8" x14ac:dyDescent="0.2">
      <c r="A61" s="1">
        <v>42614</v>
      </c>
      <c r="B61" s="12">
        <v>471.53699999999998</v>
      </c>
      <c r="C61" s="43">
        <f>+MIN($B$37,$B$49,$B$61,$B$73,$B$85)</f>
        <v>332.15499999999997</v>
      </c>
      <c r="D61" s="43">
        <f>+MAX($B$37,$B$49,$B$61,$B$73,$B$85)</f>
        <v>471.53699999999998</v>
      </c>
      <c r="E61" s="17">
        <f t="shared" si="0"/>
        <v>139.38200000000001</v>
      </c>
      <c r="G61" s="43"/>
      <c r="H61" s="17"/>
    </row>
    <row r="62" spans="1:8" x14ac:dyDescent="0.2">
      <c r="A62" s="1">
        <v>42644</v>
      </c>
      <c r="B62" s="12">
        <v>491.20299999999997</v>
      </c>
      <c r="C62" s="43">
        <f>+MIN($B$38,$B$50,$B$62,$B$74,$B$86)</f>
        <v>351.71699999999998</v>
      </c>
      <c r="D62" s="43">
        <f>+MAX($B$38,$B$50,$B$62,$B$74,$B$86)</f>
        <v>491.20299999999997</v>
      </c>
      <c r="E62" s="17">
        <f t="shared" si="0"/>
        <v>139.48599999999999</v>
      </c>
      <c r="G62" s="43"/>
      <c r="H62" s="17"/>
    </row>
    <row r="63" spans="1:8" x14ac:dyDescent="0.2">
      <c r="A63" s="1">
        <v>42675</v>
      </c>
      <c r="B63" s="12">
        <v>490.73399999999998</v>
      </c>
      <c r="C63" s="43">
        <f>+MIN($B$39,$B$51,$B$63,$B$75,$B$87)</f>
        <v>356.72899999999998</v>
      </c>
      <c r="D63" s="43">
        <f>+MAX($B$39,$B$51,$B$63,$B$75,$B$87)</f>
        <v>490.73399999999998</v>
      </c>
      <c r="E63" s="17">
        <f t="shared" si="0"/>
        <v>134.005</v>
      </c>
      <c r="G63" s="43"/>
      <c r="H63" s="17"/>
    </row>
    <row r="64" spans="1:8" x14ac:dyDescent="0.2">
      <c r="A64" s="1">
        <v>42705</v>
      </c>
      <c r="B64" s="12">
        <v>484.62200000000001</v>
      </c>
      <c r="C64" s="43">
        <f>+MIN($B$40,$B$52,$B$64,$B$76,$B$88)</f>
        <v>360.86500000000001</v>
      </c>
      <c r="D64" s="43">
        <f>+MAX($B$40,$B$52,$B$64,$B$76,$B$88)</f>
        <v>484.62200000000001</v>
      </c>
      <c r="E64" s="17">
        <f t="shared" si="0"/>
        <v>123.75700000000001</v>
      </c>
      <c r="G64" s="43"/>
      <c r="H64" s="17"/>
    </row>
    <row r="65" spans="1:8" x14ac:dyDescent="0.2">
      <c r="A65" s="1">
        <v>42736</v>
      </c>
      <c r="B65" s="12">
        <v>506.798</v>
      </c>
      <c r="C65" s="43">
        <f>+MIN($B$29,$B$41,$B$53,$B$65,$B$77)</f>
        <v>336.238</v>
      </c>
      <c r="D65" s="43">
        <f>+MAX($B$29,$B$41,$B$53,$B$65,$B$77)</f>
        <v>506.798</v>
      </c>
      <c r="E65" s="17">
        <f t="shared" si="0"/>
        <v>170.56</v>
      </c>
      <c r="G65" s="43"/>
      <c r="H65" s="17"/>
    </row>
    <row r="66" spans="1:8" x14ac:dyDescent="0.2">
      <c r="A66" s="1">
        <v>42767</v>
      </c>
      <c r="B66" s="12">
        <v>525.41899999999998</v>
      </c>
      <c r="C66" s="43">
        <f>+MIN($B$30,$B$42,$B$54,$B$66,$B$78)</f>
        <v>345.274</v>
      </c>
      <c r="D66" s="43">
        <f>+MAX($B$30,$B$42,$B$54,$B$66,$B$78)</f>
        <v>525.41899999999998</v>
      </c>
      <c r="E66" s="17">
        <f t="shared" si="0"/>
        <v>180.14499999999998</v>
      </c>
      <c r="G66" s="43"/>
      <c r="H66" s="17"/>
    </row>
    <row r="67" spans="1:8" x14ac:dyDescent="0.2">
      <c r="A67" s="1">
        <v>42795</v>
      </c>
      <c r="B67" s="12">
        <v>538.59500000000003</v>
      </c>
      <c r="C67" s="43">
        <f>+MIN($B$31,$B$43,$B$55,$B$67,$B$79)</f>
        <v>354.98700000000002</v>
      </c>
      <c r="D67" s="43">
        <f>+MAX($B$31,$B$43,$B$55,$B$67,$B$79)</f>
        <v>538.59500000000003</v>
      </c>
      <c r="E67" s="17">
        <f t="shared" si="0"/>
        <v>183.608</v>
      </c>
      <c r="G67" s="43"/>
      <c r="H67" s="17"/>
    </row>
    <row r="68" spans="1:8" x14ac:dyDescent="0.2">
      <c r="A68" s="1">
        <v>42826</v>
      </c>
      <c r="B68" s="12">
        <v>524.28599999999994</v>
      </c>
      <c r="C68" s="43">
        <f>+MIN($B$32,$B$44,$B$56,$B$68,$B$80)</f>
        <v>365.339</v>
      </c>
      <c r="D68" s="43">
        <f>+MAX($B$32,$B$44,$B$56,$B$68,$B$80)</f>
        <v>524.28599999999994</v>
      </c>
      <c r="E68" s="17">
        <f t="shared" si="0"/>
        <v>158.94699999999995</v>
      </c>
      <c r="G68" s="43"/>
      <c r="H68" s="17"/>
    </row>
    <row r="69" spans="1:8" x14ac:dyDescent="0.2">
      <c r="A69" s="1">
        <v>42856</v>
      </c>
      <c r="B69" s="12">
        <v>516.80799999999999</v>
      </c>
      <c r="C69" s="43">
        <f>+MIN($B$33,$B$45,$B$57,$B$69,$B$81)</f>
        <v>365.46</v>
      </c>
      <c r="D69" s="43">
        <f>+MAX($B$33,$B$45,$B$57,$B$69,$B$81)</f>
        <v>516.80799999999999</v>
      </c>
      <c r="E69" s="17">
        <f t="shared" si="0"/>
        <v>151.34800000000001</v>
      </c>
      <c r="G69" s="43"/>
      <c r="H69" s="17"/>
    </row>
    <row r="70" spans="1:8" x14ac:dyDescent="0.2">
      <c r="A70" s="1">
        <v>42887</v>
      </c>
      <c r="B70" s="12">
        <v>501.55700000000002</v>
      </c>
      <c r="C70" s="43">
        <f>+MIN($B$34,$B$46,$B$58,$B$70,$B$82)</f>
        <v>354.30500000000001</v>
      </c>
      <c r="D70" s="43">
        <f>+MAX($B$34,$B$46,$B$58,$B$70,$B$82)</f>
        <v>501.55700000000002</v>
      </c>
      <c r="E70" s="17">
        <f t="shared" si="0"/>
        <v>147.25200000000001</v>
      </c>
      <c r="G70" s="43"/>
      <c r="H70" s="17"/>
    </row>
    <row r="71" spans="1:8" x14ac:dyDescent="0.2">
      <c r="A71" s="1">
        <v>42917</v>
      </c>
      <c r="B71" s="12">
        <v>483.411</v>
      </c>
      <c r="C71" s="43">
        <f>+MIN($B$35,$B$47,$B$59,$B$71,$B$83)</f>
        <v>338.73700000000002</v>
      </c>
      <c r="D71" s="43">
        <f>+MAX($B$35,$B$47,$B$59,$B$71,$B$83)</f>
        <v>493.45800000000003</v>
      </c>
      <c r="E71" s="17">
        <f t="shared" si="0"/>
        <v>154.721</v>
      </c>
      <c r="G71" s="43"/>
      <c r="H71" s="17"/>
    </row>
    <row r="72" spans="1:8" x14ac:dyDescent="0.2">
      <c r="A72" s="1">
        <v>42948</v>
      </c>
      <c r="B72" s="12">
        <v>459.98200000000003</v>
      </c>
      <c r="C72" s="43">
        <f>+MIN($B$36,$B$48,$B$60,$B$72,$B$84)</f>
        <v>331.07600000000002</v>
      </c>
      <c r="D72" s="43">
        <f>+MAX($B$36,$B$48,$B$60,$B$72,$B$84)</f>
        <v>486.67500000000001</v>
      </c>
      <c r="E72" s="17">
        <f t="shared" si="0"/>
        <v>155.59899999999999</v>
      </c>
      <c r="G72" s="43"/>
      <c r="H72" s="17"/>
    </row>
    <row r="73" spans="1:8" x14ac:dyDescent="0.2">
      <c r="A73" s="1">
        <v>42979</v>
      </c>
      <c r="B73" s="12">
        <v>469.58800000000002</v>
      </c>
      <c r="C73" s="43">
        <f>+MIN($B$37,$B$49,$B$61,$B$73,$B$85)</f>
        <v>332.15499999999997</v>
      </c>
      <c r="D73" s="43">
        <f>+MAX($B$37,$B$49,$B$61,$B$73,$B$85)</f>
        <v>471.53699999999998</v>
      </c>
      <c r="E73" s="17">
        <f t="shared" si="0"/>
        <v>139.38200000000001</v>
      </c>
      <c r="G73" s="43"/>
      <c r="H73" s="17"/>
    </row>
    <row r="74" spans="1:8" x14ac:dyDescent="0.2">
      <c r="A74" s="1">
        <v>43009</v>
      </c>
      <c r="B74" s="12">
        <v>459.73099999999999</v>
      </c>
      <c r="C74" s="43">
        <f>+MIN($B$38,$B$50,$B$62,$B$74,$B$86)</f>
        <v>351.71699999999998</v>
      </c>
      <c r="D74" s="43">
        <f>+MAX($B$38,$B$50,$B$62,$B$74,$B$86)</f>
        <v>491.20299999999997</v>
      </c>
      <c r="E74" s="17">
        <f t="shared" si="0"/>
        <v>139.48599999999999</v>
      </c>
      <c r="G74" s="43"/>
      <c r="H74" s="17"/>
    </row>
    <row r="75" spans="1:8" x14ac:dyDescent="0.2">
      <c r="A75" s="1">
        <v>43040</v>
      </c>
      <c r="B75" s="12">
        <v>453.05399999999997</v>
      </c>
      <c r="C75" s="43">
        <f>+MIN($B$39,$B$51,$B$63,$B$75,$B$87)</f>
        <v>356.72899999999998</v>
      </c>
      <c r="D75" s="43">
        <f>+MAX($B$39,$B$51,$B$63,$B$75,$B$87)</f>
        <v>490.73399999999998</v>
      </c>
      <c r="E75" s="17">
        <f t="shared" si="0"/>
        <v>134.005</v>
      </c>
      <c r="G75" s="43"/>
      <c r="H75" s="17"/>
    </row>
    <row r="76" spans="1:8" x14ac:dyDescent="0.2">
      <c r="A76" s="1">
        <v>43070</v>
      </c>
      <c r="B76" s="12">
        <v>421.64600000000002</v>
      </c>
      <c r="C76" s="43">
        <f>+MIN($B$40,$B$52,$B$64,$B$76,$B$88)</f>
        <v>360.86500000000001</v>
      </c>
      <c r="D76" s="43">
        <f>+MAX($B$40,$B$52,$B$64,$B$76,$B$88)</f>
        <v>484.62200000000001</v>
      </c>
      <c r="E76" s="17">
        <f t="shared" si="0"/>
        <v>123.75700000000001</v>
      </c>
      <c r="G76" s="43"/>
      <c r="H76" s="17"/>
    </row>
    <row r="77" spans="1:8" x14ac:dyDescent="0.2">
      <c r="A77" s="1">
        <v>43101</v>
      </c>
      <c r="B77" s="12">
        <v>419.90199999999999</v>
      </c>
      <c r="C77" s="43">
        <f>+MIN($B$29,$B$41,$B$53,$B$65,$B$77)</f>
        <v>336.238</v>
      </c>
      <c r="D77" s="43">
        <f>+MAX($B$29,$B$41,$B$53,$B$65,$B$77)</f>
        <v>506.798</v>
      </c>
      <c r="E77" s="17">
        <f t="shared" si="0"/>
        <v>170.56</v>
      </c>
      <c r="G77" s="43"/>
      <c r="H77" s="17"/>
    </row>
    <row r="78" spans="1:8" x14ac:dyDescent="0.2">
      <c r="A78" s="1">
        <v>43132</v>
      </c>
      <c r="B78" s="12">
        <v>423.52</v>
      </c>
      <c r="C78" s="43">
        <f>+MIN($B$30,$B$42,$B$54,$B$66,$B$78)</f>
        <v>345.274</v>
      </c>
      <c r="D78" s="43">
        <f>+MAX($B$30,$B$42,$B$54,$B$66,$B$78)</f>
        <v>525.41899999999998</v>
      </c>
      <c r="E78" s="17">
        <f t="shared" si="0"/>
        <v>180.14499999999998</v>
      </c>
      <c r="G78" s="43"/>
      <c r="H78" s="17"/>
    </row>
    <row r="79" spans="1:8" x14ac:dyDescent="0.2">
      <c r="A79" s="1">
        <v>43160</v>
      </c>
      <c r="B79" s="12">
        <v>423.44799999999998</v>
      </c>
      <c r="C79" s="43">
        <f>+MIN($B$31,$B$43,$B$55,$B$67,$B$79)</f>
        <v>354.98700000000002</v>
      </c>
      <c r="D79" s="43">
        <f>+MAX($B$31,$B$43,$B$55,$B$67,$B$79)</f>
        <v>538.59500000000003</v>
      </c>
      <c r="E79" s="17">
        <f t="shared" si="0"/>
        <v>183.608</v>
      </c>
      <c r="G79" s="43"/>
      <c r="H79" s="17"/>
    </row>
    <row r="80" spans="1:8" x14ac:dyDescent="0.2">
      <c r="A80" s="1">
        <v>43191</v>
      </c>
      <c r="B80" s="12">
        <v>435.05700000000002</v>
      </c>
      <c r="C80" s="43">
        <f>+MIN($B$32,$B$44,$B$56,$B$68,$B$80)</f>
        <v>365.339</v>
      </c>
      <c r="D80" s="43">
        <f>+MAX($B$32,$B$44,$B$56,$B$68,$B$80)</f>
        <v>524.28599999999994</v>
      </c>
      <c r="E80" s="17">
        <f t="shared" si="0"/>
        <v>158.94699999999995</v>
      </c>
      <c r="G80" s="43"/>
      <c r="H80" s="17"/>
    </row>
    <row r="81" spans="1:8" x14ac:dyDescent="0.2">
      <c r="A81" s="1">
        <v>43221</v>
      </c>
      <c r="B81" s="12">
        <v>433.27699999999999</v>
      </c>
      <c r="C81" s="43">
        <f>+MIN($B$33,$B$45,$B$57,$B$69,$B$81)</f>
        <v>365.46</v>
      </c>
      <c r="D81" s="43">
        <f>+MAX($B$33,$B$45,$B$57,$B$69,$B$81)</f>
        <v>516.80799999999999</v>
      </c>
      <c r="E81" s="17">
        <f t="shared" si="0"/>
        <v>151.34800000000001</v>
      </c>
      <c r="G81" s="43"/>
      <c r="H81" s="17"/>
    </row>
    <row r="82" spans="1:8" x14ac:dyDescent="0.2">
      <c r="A82" s="1">
        <v>43252</v>
      </c>
      <c r="B82" s="12">
        <v>414.83699999999999</v>
      </c>
      <c r="C82" s="43">
        <f>+MIN($B$34,$B$46,$B$58,$B$70,$B$82)</f>
        <v>354.30500000000001</v>
      </c>
      <c r="D82" s="43">
        <f>+MAX($B$34,$B$46,$B$58,$B$70,$B$82)</f>
        <v>501.55700000000002</v>
      </c>
      <c r="E82" s="17">
        <f t="shared" si="0"/>
        <v>147.25200000000001</v>
      </c>
      <c r="G82" s="43"/>
      <c r="H82" s="17"/>
    </row>
    <row r="83" spans="1:8" x14ac:dyDescent="0.2">
      <c r="A83" s="1">
        <v>43282</v>
      </c>
      <c r="B83" s="12">
        <v>409.32499999999999</v>
      </c>
      <c r="C83" s="43">
        <f>+MIN($B$35,$B$47,$B$59,$B$71,$B$83)</f>
        <v>338.73700000000002</v>
      </c>
      <c r="D83" s="43">
        <f>+MAX($B$35,$B$47,$B$59,$B$71,$B$83)</f>
        <v>493.45800000000003</v>
      </c>
      <c r="E83" s="17">
        <f t="shared" si="0"/>
        <v>154.721</v>
      </c>
      <c r="G83" s="43"/>
      <c r="H83" s="17"/>
    </row>
    <row r="84" spans="1:8" x14ac:dyDescent="0.2">
      <c r="A84" s="1">
        <v>43313</v>
      </c>
      <c r="B84" s="12">
        <v>406.85399999999998</v>
      </c>
      <c r="C84" s="43">
        <f>+MIN($B$36,$B$48,$B$60,$B$72,$B$84)</f>
        <v>331.07600000000002</v>
      </c>
      <c r="D84" s="43">
        <f>+MAX($B$36,$B$48,$B$60,$B$72,$B$84)</f>
        <v>486.67500000000001</v>
      </c>
      <c r="E84" s="17">
        <f t="shared" si="0"/>
        <v>155.59899999999999</v>
      </c>
      <c r="G84" s="43"/>
      <c r="H84" s="17"/>
    </row>
    <row r="85" spans="1:8" x14ac:dyDescent="0.2">
      <c r="A85" s="1">
        <v>43344</v>
      </c>
      <c r="B85" s="12">
        <v>416.14100000000002</v>
      </c>
      <c r="C85" s="43">
        <f>+MIN($B$37,$B$49,$B$61,$B$73,$B$85)</f>
        <v>332.15499999999997</v>
      </c>
      <c r="D85" s="43">
        <f>+MAX($B$37,$B$49,$B$61,$B$73,$B$85)</f>
        <v>471.53699999999998</v>
      </c>
      <c r="E85" s="17">
        <f t="shared" si="0"/>
        <v>139.38200000000001</v>
      </c>
      <c r="G85" s="43"/>
      <c r="H85" s="17"/>
    </row>
    <row r="86" spans="1:8" x14ac:dyDescent="0.2">
      <c r="A86" s="1">
        <v>43374</v>
      </c>
      <c r="B86" s="12">
        <v>432.459</v>
      </c>
      <c r="C86" s="43">
        <f>+MIN($B$38,$B$50,$B$62,$B$74,$B$86)</f>
        <v>351.71699999999998</v>
      </c>
      <c r="D86" s="43">
        <f>+MAX($B$38,$B$50,$B$62,$B$74,$B$86)</f>
        <v>491.20299999999997</v>
      </c>
      <c r="E86" s="17">
        <f t="shared" si="0"/>
        <v>139.48599999999999</v>
      </c>
      <c r="G86" s="43"/>
      <c r="H86" s="17"/>
    </row>
    <row r="87" spans="1:8" x14ac:dyDescent="0.2">
      <c r="A87" s="1">
        <v>43405</v>
      </c>
      <c r="B87" s="12">
        <v>448.60700000000003</v>
      </c>
      <c r="C87" s="43">
        <f>+MIN($B$39,$B$51,$B$63,$B$75,$B$87)</f>
        <v>356.72899999999998</v>
      </c>
      <c r="D87" s="43">
        <f>+MAX($B$39,$B$51,$B$63,$B$75,$B$87)</f>
        <v>490.73399999999998</v>
      </c>
      <c r="E87" s="17">
        <f t="shared" si="0"/>
        <v>134.005</v>
      </c>
      <c r="G87" s="43"/>
      <c r="H87" s="17"/>
    </row>
    <row r="88" spans="1:8" x14ac:dyDescent="0.2">
      <c r="A88" s="1">
        <v>43435</v>
      </c>
      <c r="B88" s="12">
        <v>441.79399999999998</v>
      </c>
      <c r="C88" s="43">
        <f>+MIN($B$40,$B$52,$B$64,$B$76,$B$88)</f>
        <v>360.86500000000001</v>
      </c>
      <c r="D88" s="43">
        <f>+MAX($B$40,$B$52,$B$64,$B$76,$B$88)</f>
        <v>484.62200000000001</v>
      </c>
      <c r="E88" s="17">
        <f t="shared" si="0"/>
        <v>123.75700000000001</v>
      </c>
      <c r="G88" s="43"/>
      <c r="H88" s="17"/>
    </row>
    <row r="89" spans="1:8" x14ac:dyDescent="0.2">
      <c r="A89" s="1">
        <v>43466</v>
      </c>
      <c r="B89" s="12">
        <v>448.80399999999997</v>
      </c>
      <c r="C89" s="43">
        <f>+MIN($B$29,$B$41,$B$53,$B$65,$B$77)</f>
        <v>336.238</v>
      </c>
      <c r="D89" s="43">
        <f>+MAX($B$29,$B$41,$B$53,$B$65,$B$77)</f>
        <v>506.798</v>
      </c>
      <c r="E89" s="17">
        <f t="shared" si="0"/>
        <v>170.56</v>
      </c>
      <c r="G89" s="43"/>
      <c r="H89" s="17"/>
    </row>
    <row r="90" spans="1:8" x14ac:dyDescent="0.2">
      <c r="A90" s="1">
        <v>43497</v>
      </c>
      <c r="B90" s="12">
        <v>451.72800000000001</v>
      </c>
      <c r="C90" s="43">
        <f>+MIN($B$30,$B$42,$B$54,$B$66,$B$78)</f>
        <v>345.274</v>
      </c>
      <c r="D90" s="43">
        <f>+MAX($B$30,$B$42,$B$54,$B$66,$B$78)</f>
        <v>525.41899999999998</v>
      </c>
      <c r="E90" s="17">
        <f t="shared" si="0"/>
        <v>180.14499999999998</v>
      </c>
      <c r="G90" s="43"/>
      <c r="H90" s="17"/>
    </row>
    <row r="91" spans="1:8" x14ac:dyDescent="0.2">
      <c r="A91" s="1">
        <v>43525</v>
      </c>
      <c r="B91" s="12">
        <v>452.53342857000001</v>
      </c>
      <c r="C91" s="43">
        <f>+MIN($B$31,$B$43,$B$55,$B$67,$B$79)</f>
        <v>354.98700000000002</v>
      </c>
      <c r="D91" s="43">
        <f>+MAX($B$31,$B$43,$B$55,$B$67,$B$79)</f>
        <v>538.59500000000003</v>
      </c>
      <c r="E91" s="17">
        <f t="shared" si="0"/>
        <v>183.608</v>
      </c>
      <c r="G91" s="43"/>
      <c r="H91" s="17"/>
    </row>
    <row r="92" spans="1:8" x14ac:dyDescent="0.2">
      <c r="A92" s="1">
        <v>43556</v>
      </c>
      <c r="B92" s="12">
        <v>471.90127581000002</v>
      </c>
      <c r="C92" s="43">
        <f>+MIN($B$32,$B$44,$B$56,$B$68,$B$80)</f>
        <v>365.339</v>
      </c>
      <c r="D92" s="43">
        <f>+MAX($B$32,$B$44,$B$56,$B$68,$B$80)</f>
        <v>524.28599999999994</v>
      </c>
      <c r="E92" s="17">
        <f t="shared" si="0"/>
        <v>158.94699999999995</v>
      </c>
      <c r="G92" s="43"/>
      <c r="H92" s="17"/>
    </row>
    <row r="93" spans="1:8" x14ac:dyDescent="0.2">
      <c r="A93" s="1">
        <v>43586</v>
      </c>
      <c r="B93" s="12">
        <v>477.76960000000003</v>
      </c>
      <c r="C93" s="43">
        <f>+MIN($B$33,$B$45,$B$57,$B$69,$B$81)</f>
        <v>365.46</v>
      </c>
      <c r="D93" s="43">
        <f>+MAX($B$33,$B$45,$B$57,$B$69,$B$81)</f>
        <v>516.80799999999999</v>
      </c>
      <c r="E93" s="17">
        <f t="shared" ref="E93:E112" si="1">D93-C93</f>
        <v>151.34800000000001</v>
      </c>
      <c r="G93" s="43"/>
      <c r="H93" s="17"/>
    </row>
    <row r="94" spans="1:8" x14ac:dyDescent="0.2">
      <c r="A94" s="1">
        <v>43617</v>
      </c>
      <c r="B94" s="12">
        <v>468.36259999999999</v>
      </c>
      <c r="C94" s="43">
        <f>+MIN($B$34,$B$46,$B$58,$B$70,$B$82)</f>
        <v>354.30500000000001</v>
      </c>
      <c r="D94" s="43">
        <f>+MAX($B$34,$B$46,$B$58,$B$70,$B$82)</f>
        <v>501.55700000000002</v>
      </c>
      <c r="E94" s="17">
        <f t="shared" si="1"/>
        <v>147.25200000000001</v>
      </c>
      <c r="G94" s="43"/>
      <c r="H94" s="17"/>
    </row>
    <row r="95" spans="1:8" x14ac:dyDescent="0.2">
      <c r="A95" s="1">
        <v>43647</v>
      </c>
      <c r="B95" s="12">
        <v>459.81200000000001</v>
      </c>
      <c r="C95" s="43">
        <f>+MIN($B$35,$B$47,$B$59,$B$71,$B$83)</f>
        <v>338.73700000000002</v>
      </c>
      <c r="D95" s="43">
        <f>+MAX($B$35,$B$47,$B$59,$B$71,$B$83)</f>
        <v>493.45800000000003</v>
      </c>
      <c r="E95" s="17">
        <f t="shared" si="1"/>
        <v>154.721</v>
      </c>
      <c r="G95" s="43"/>
      <c r="H95" s="17"/>
    </row>
    <row r="96" spans="1:8" x14ac:dyDescent="0.2">
      <c r="A96" s="1">
        <v>43678</v>
      </c>
      <c r="B96" s="12">
        <v>458.09070000000003</v>
      </c>
      <c r="C96" s="43">
        <f>+MIN($B$36,$B$48,$B$60,$B$72,$B$84)</f>
        <v>331.07600000000002</v>
      </c>
      <c r="D96" s="43">
        <f>+MAX($B$36,$B$48,$B$60,$B$72,$B$84)</f>
        <v>486.67500000000001</v>
      </c>
      <c r="E96" s="17">
        <f t="shared" si="1"/>
        <v>155.59899999999999</v>
      </c>
      <c r="G96" s="43"/>
      <c r="H96" s="17"/>
    </row>
    <row r="97" spans="1:8" x14ac:dyDescent="0.2">
      <c r="A97" s="1">
        <v>43709</v>
      </c>
      <c r="B97" s="12">
        <v>461.61579999999998</v>
      </c>
      <c r="C97" s="43">
        <f>+MIN($B$37,$B$49,$B$61,$B$73,$B$85)</f>
        <v>332.15499999999997</v>
      </c>
      <c r="D97" s="43">
        <f>+MAX($B$37,$B$49,$B$61,$B$73,$B$85)</f>
        <v>471.53699999999998</v>
      </c>
      <c r="E97" s="17">
        <f t="shared" si="1"/>
        <v>139.38200000000001</v>
      </c>
      <c r="G97" s="43"/>
      <c r="H97" s="17"/>
    </row>
    <row r="98" spans="1:8" x14ac:dyDescent="0.2">
      <c r="A98" s="1">
        <v>43739</v>
      </c>
      <c r="B98" s="12">
        <v>476.32069999999999</v>
      </c>
      <c r="C98" s="43">
        <f>+MIN($B$38,$B$50,$B$62,$B$74,$B$86)</f>
        <v>351.71699999999998</v>
      </c>
      <c r="D98" s="43">
        <f>+MAX($B$38,$B$50,$B$62,$B$74,$B$86)</f>
        <v>491.20299999999997</v>
      </c>
      <c r="E98" s="17">
        <f t="shared" si="1"/>
        <v>139.48599999999999</v>
      </c>
      <c r="G98" s="43"/>
      <c r="H98" s="17"/>
    </row>
    <row r="99" spans="1:8" x14ac:dyDescent="0.2">
      <c r="A99" s="1">
        <v>43770</v>
      </c>
      <c r="B99" s="12">
        <v>478.23129999999998</v>
      </c>
      <c r="C99" s="43">
        <f>+MIN($B$39,$B$51,$B$63,$B$75,$B$87)</f>
        <v>356.72899999999998</v>
      </c>
      <c r="D99" s="43">
        <f>+MAX($B$39,$B$51,$B$63,$B$75,$B$87)</f>
        <v>490.73399999999998</v>
      </c>
      <c r="E99" s="17">
        <f t="shared" si="1"/>
        <v>134.005</v>
      </c>
      <c r="G99" s="43"/>
      <c r="H99" s="17"/>
    </row>
    <row r="100" spans="1:8" x14ac:dyDescent="0.2">
      <c r="A100" s="1">
        <v>43800</v>
      </c>
      <c r="B100" s="12">
        <v>471.39839999999998</v>
      </c>
      <c r="C100" s="43">
        <f>+MIN($B$40,$B$52,$B$64,$B$76,$B$88)</f>
        <v>360.86500000000001</v>
      </c>
      <c r="D100" s="43">
        <f>+MAX($B$40,$B$52,$B$64,$B$76,$B$88)</f>
        <v>484.62200000000001</v>
      </c>
      <c r="E100" s="17">
        <f t="shared" si="1"/>
        <v>123.75700000000001</v>
      </c>
      <c r="G100" s="43"/>
      <c r="H100" s="17"/>
    </row>
    <row r="101" spans="1:8" x14ac:dyDescent="0.2">
      <c r="A101" s="1">
        <v>43831</v>
      </c>
      <c r="B101" s="12">
        <v>477.6902</v>
      </c>
      <c r="C101" s="43">
        <f>+MIN($B$29,$B$41,$B$53,$B$65,$B$77)</f>
        <v>336.238</v>
      </c>
      <c r="D101" s="17">
        <f>+MAX($B$29,$B$41,$B$53,$B$65,$B$77)</f>
        <v>506.798</v>
      </c>
      <c r="E101" s="17">
        <f t="shared" si="1"/>
        <v>170.56</v>
      </c>
      <c r="G101" s="43"/>
      <c r="H101" s="17"/>
    </row>
    <row r="102" spans="1:8" x14ac:dyDescent="0.2">
      <c r="A102" s="1">
        <v>43862</v>
      </c>
      <c r="B102" s="12">
        <v>488.34870000000001</v>
      </c>
      <c r="C102" s="43">
        <f>+MIN($B$30,$B$42,$B$54,$B$66,$B$78)</f>
        <v>345.274</v>
      </c>
      <c r="D102" s="17">
        <f>+MAX($B$30,$B$42,$B$54,$B$66,$B$78)</f>
        <v>525.41899999999998</v>
      </c>
      <c r="E102" s="17">
        <f t="shared" si="1"/>
        <v>180.14499999999998</v>
      </c>
      <c r="G102" s="43"/>
      <c r="H102" s="17"/>
    </row>
    <row r="103" spans="1:8" x14ac:dyDescent="0.2">
      <c r="A103" s="1">
        <v>43891</v>
      </c>
      <c r="B103" s="12">
        <v>501.18650000000002</v>
      </c>
      <c r="C103" s="43">
        <f>+MIN($B$31,$B$43,$B$55,$B$67,$B$79)</f>
        <v>354.98700000000002</v>
      </c>
      <c r="D103" s="17">
        <f>+MAX($B$31,$B$43,$B$55,$B$67,$B$79)</f>
        <v>538.59500000000003</v>
      </c>
      <c r="E103" s="17">
        <f t="shared" si="1"/>
        <v>183.608</v>
      </c>
      <c r="G103" s="43"/>
      <c r="H103" s="17"/>
    </row>
    <row r="104" spans="1:8" x14ac:dyDescent="0.2">
      <c r="A104" s="1">
        <v>43922</v>
      </c>
      <c r="B104" s="12">
        <v>503.82760000000002</v>
      </c>
      <c r="C104" s="43">
        <f>+MIN($B$32,$B$44,$B$56,$B$68,$B$80)</f>
        <v>365.339</v>
      </c>
      <c r="D104" s="17">
        <f>+MAX($B$32,$B$44,$B$56,$B$68,$B$80)</f>
        <v>524.28599999999994</v>
      </c>
      <c r="E104" s="17">
        <f t="shared" si="1"/>
        <v>158.94699999999995</v>
      </c>
      <c r="G104" s="43"/>
      <c r="H104" s="17"/>
    </row>
    <row r="105" spans="1:8" x14ac:dyDescent="0.2">
      <c r="A105" s="1">
        <v>43952</v>
      </c>
      <c r="B105" s="12">
        <v>506.31169999999997</v>
      </c>
      <c r="C105" s="43">
        <f>+MIN($B$33,$B$45,$B$57,$B$69,$B$81)</f>
        <v>365.46</v>
      </c>
      <c r="D105" s="17">
        <f>+MAX($B$33,$B$45,$B$57,$B$69,$B$81)</f>
        <v>516.80799999999999</v>
      </c>
      <c r="E105" s="17">
        <f t="shared" si="1"/>
        <v>151.34800000000001</v>
      </c>
      <c r="G105" s="43"/>
      <c r="H105" s="17"/>
    </row>
    <row r="106" spans="1:8" x14ac:dyDescent="0.2">
      <c r="A106" s="1">
        <v>43983</v>
      </c>
      <c r="B106" s="12">
        <v>493.28570000000002</v>
      </c>
      <c r="C106" s="43">
        <f>+MIN($B$34,$B$46,$B$58,$B$70,$B$82)</f>
        <v>354.30500000000001</v>
      </c>
      <c r="D106" s="17">
        <f>+MAX($B$34,$B$46,$B$58,$B$70,$B$82)</f>
        <v>501.55700000000002</v>
      </c>
      <c r="E106" s="17">
        <f t="shared" si="1"/>
        <v>147.25200000000001</v>
      </c>
      <c r="G106" s="43"/>
      <c r="H106" s="17"/>
    </row>
    <row r="107" spans="1:8" x14ac:dyDescent="0.2">
      <c r="A107" s="1">
        <v>44013</v>
      </c>
      <c r="B107" s="12">
        <v>481.53660000000002</v>
      </c>
      <c r="C107" s="43">
        <f>+MIN($B$35,$B$47,$B$59,$B$71,$B$83)</f>
        <v>338.73700000000002</v>
      </c>
      <c r="D107" s="17">
        <f>+MAX($B$35,$B$47,$B$59,$B$71,$B$83)</f>
        <v>493.45800000000003</v>
      </c>
      <c r="E107" s="17">
        <f t="shared" si="1"/>
        <v>154.721</v>
      </c>
      <c r="G107" s="43"/>
      <c r="H107" s="17"/>
    </row>
    <row r="108" spans="1:8" x14ac:dyDescent="0.2">
      <c r="A108" s="1">
        <v>44044</v>
      </c>
      <c r="B108" s="12">
        <v>478.5059</v>
      </c>
      <c r="C108" s="43">
        <f>+MIN($B$36,$B$48,$B$60,$B$72,$B$84)</f>
        <v>331.07600000000002</v>
      </c>
      <c r="D108" s="17">
        <f>+MAX($B$36,$B$48,$B$60,$B$72,$B$84)</f>
        <v>486.67500000000001</v>
      </c>
      <c r="E108" s="17">
        <f t="shared" si="1"/>
        <v>155.59899999999999</v>
      </c>
      <c r="G108" s="43"/>
      <c r="H108" s="17"/>
    </row>
    <row r="109" spans="1:8" x14ac:dyDescent="0.2">
      <c r="A109" s="1">
        <v>44075</v>
      </c>
      <c r="B109" s="12">
        <v>479.40499999999997</v>
      </c>
      <c r="C109" s="43">
        <f>+MIN($B$37,$B$49,$B$61,$B$73,$B$85)</f>
        <v>332.15499999999997</v>
      </c>
      <c r="D109" s="17">
        <f>+MAX($B$37,$B$49,$B$61,$B$73,$B$85)</f>
        <v>471.53699999999998</v>
      </c>
      <c r="E109" s="17">
        <f t="shared" si="1"/>
        <v>139.38200000000001</v>
      </c>
      <c r="G109" s="43"/>
      <c r="H109" s="17"/>
    </row>
    <row r="110" spans="1:8" x14ac:dyDescent="0.2">
      <c r="A110" s="1">
        <v>44105</v>
      </c>
      <c r="B110" s="12">
        <v>493.7509</v>
      </c>
      <c r="C110" s="43">
        <f>+MIN($B$38,$B$50,$B$62,$B$74,$B$86)</f>
        <v>351.71699999999998</v>
      </c>
      <c r="D110" s="17">
        <f>+MAX($B$38,$B$50,$B$62,$B$74,$B$86)</f>
        <v>491.20299999999997</v>
      </c>
      <c r="E110" s="17">
        <f t="shared" si="1"/>
        <v>139.48599999999999</v>
      </c>
      <c r="G110" s="43"/>
      <c r="H110" s="17"/>
    </row>
    <row r="111" spans="1:8" x14ac:dyDescent="0.2">
      <c r="A111" s="1">
        <v>44136</v>
      </c>
      <c r="B111" s="12">
        <v>495.14490000000001</v>
      </c>
      <c r="C111" s="43">
        <f>+MIN($B$39,$B$51,$B$63,$B$75,$B$87)</f>
        <v>356.72899999999998</v>
      </c>
      <c r="D111" s="17">
        <f>+MAX($B$39,$B$51,$B$63,$B$75,$B$87)</f>
        <v>490.73399999999998</v>
      </c>
      <c r="E111" s="17">
        <f t="shared" si="1"/>
        <v>134.005</v>
      </c>
      <c r="G111" s="43"/>
      <c r="H111" s="17"/>
    </row>
    <row r="112" spans="1:8" x14ac:dyDescent="0.2">
      <c r="A112" s="65">
        <v>44166</v>
      </c>
      <c r="B112" s="71">
        <v>486.57209999999998</v>
      </c>
      <c r="C112" s="70">
        <f>+MIN($B$40,$B$52,$B$64,$B$76,$B$88)</f>
        <v>360.86500000000001</v>
      </c>
      <c r="D112" s="69">
        <f>+MAX($B$40,$B$52,$B$64,$B$76,$B$88)</f>
        <v>484.62200000000001</v>
      </c>
      <c r="E112" s="69">
        <f t="shared" si="1"/>
        <v>123.75700000000001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585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17">
        <v>64</v>
      </c>
      <c r="B117">
        <v>0</v>
      </c>
    </row>
    <row r="118" spans="1:2" x14ac:dyDescent="0.2">
      <c r="A118" s="17">
        <v>64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0.710937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97" t="s">
        <v>236</v>
      </c>
      <c r="R6" s="234" t="s">
        <v>243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98" t="s">
        <v>238</v>
      </c>
      <c r="R7" s="235" t="s">
        <v>244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98" t="s">
        <v>237</v>
      </c>
      <c r="R8" s="299" t="s">
        <v>245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98" t="s">
        <v>239</v>
      </c>
      <c r="R9" s="299" t="s">
        <v>246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343" t="s">
        <v>459</v>
      </c>
      <c r="R10" s="344" t="s">
        <v>460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66" t="s">
        <v>61</v>
      </c>
      <c r="D24" s="566"/>
      <c r="E24" s="566"/>
      <c r="F24" s="566"/>
      <c r="G24" s="566"/>
      <c r="H24" s="32"/>
      <c r="I24" s="566" t="s">
        <v>96</v>
      </c>
      <c r="J24" s="566"/>
      <c r="K24" s="566"/>
      <c r="L24" s="566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142" t="s">
        <v>236</v>
      </c>
      <c r="C26" s="83">
        <v>8.8306689480999996</v>
      </c>
      <c r="D26" s="83">
        <v>9.3517145890000002</v>
      </c>
      <c r="E26" s="83">
        <v>10.961786945</v>
      </c>
      <c r="F26" s="83">
        <v>12.449399888</v>
      </c>
      <c r="G26" s="83">
        <v>13.380920382999999</v>
      </c>
      <c r="H26" s="11"/>
      <c r="I26" s="20">
        <f t="shared" ref="I26:L27" si="0">D26-C26</f>
        <v>0.52104564090000061</v>
      </c>
      <c r="J26" s="20">
        <f t="shared" si="0"/>
        <v>1.6100723559999999</v>
      </c>
      <c r="K26" s="20">
        <f t="shared" si="0"/>
        <v>1.4876129430000002</v>
      </c>
      <c r="L26" s="20">
        <f t="shared" si="0"/>
        <v>0.93152049499999912</v>
      </c>
    </row>
    <row r="27" spans="1:12" x14ac:dyDescent="0.25">
      <c r="A27" s="133"/>
      <c r="B27" s="142" t="s">
        <v>238</v>
      </c>
      <c r="C27" s="152">
        <v>3.5091716421000001</v>
      </c>
      <c r="D27" s="83">
        <v>3.7827452274</v>
      </c>
      <c r="E27" s="83">
        <v>4.3491150246999997</v>
      </c>
      <c r="F27" s="83">
        <v>4.9244685254</v>
      </c>
      <c r="G27" s="83">
        <v>5.3097156529999996</v>
      </c>
      <c r="H27" s="11"/>
      <c r="I27" s="20">
        <f t="shared" si="0"/>
        <v>0.27357358529999987</v>
      </c>
      <c r="J27" s="20">
        <f t="shared" si="0"/>
        <v>0.5663697972999997</v>
      </c>
      <c r="K27" s="20">
        <f t="shared" si="0"/>
        <v>0.57535350070000035</v>
      </c>
      <c r="L27" s="20">
        <f t="shared" si="0"/>
        <v>0.38524712759999957</v>
      </c>
    </row>
    <row r="28" spans="1:12" x14ac:dyDescent="0.25">
      <c r="A28" s="133"/>
      <c r="B28" s="147" t="s">
        <v>247</v>
      </c>
      <c r="C28" s="146">
        <f>+C29+C30</f>
        <v>1.10466648898</v>
      </c>
      <c r="D28" s="146">
        <f t="shared" ref="D28:L28" si="1">+D29+D30</f>
        <v>1.14363802735</v>
      </c>
      <c r="E28" s="146">
        <f t="shared" si="1"/>
        <v>1.1671677890299998</v>
      </c>
      <c r="F28" s="146">
        <f t="shared" si="1"/>
        <v>1.16620327476</v>
      </c>
      <c r="G28" s="146">
        <f t="shared" si="1"/>
        <v>1.1882542475</v>
      </c>
      <c r="H28" s="146"/>
      <c r="I28" s="146">
        <f t="shared" si="1"/>
        <v>3.8971538369999892E-2</v>
      </c>
      <c r="J28" s="146">
        <f t="shared" si="1"/>
        <v>2.3529761680000039E-2</v>
      </c>
      <c r="K28" s="146">
        <f t="shared" si="1"/>
        <v>-9.6451427000002199E-4</v>
      </c>
      <c r="L28" s="146">
        <f t="shared" si="1"/>
        <v>2.2050972740000091E-2</v>
      </c>
    </row>
    <row r="29" spans="1:12" x14ac:dyDescent="0.25">
      <c r="A29" s="133"/>
      <c r="B29" s="142" t="s">
        <v>237</v>
      </c>
      <c r="C29" s="83">
        <v>1.0026804399</v>
      </c>
      <c r="D29" s="83">
        <v>1.0395474602999999</v>
      </c>
      <c r="E29" s="83">
        <v>1.0476712054999999</v>
      </c>
      <c r="F29" s="83">
        <v>1.0333254437999999</v>
      </c>
      <c r="G29" s="83">
        <v>1.0431246475</v>
      </c>
      <c r="H29" s="11"/>
      <c r="I29" s="20">
        <f t="shared" ref="I29:L30" si="2">D29-C29</f>
        <v>3.6867020399999895E-2</v>
      </c>
      <c r="J29" s="20">
        <f t="shared" si="2"/>
        <v>8.1237452000000321E-3</v>
      </c>
      <c r="K29" s="20">
        <f t="shared" si="2"/>
        <v>-1.4345761700000015E-2</v>
      </c>
      <c r="L29" s="20">
        <f t="shared" si="2"/>
        <v>9.799203700000092E-3</v>
      </c>
    </row>
    <row r="30" spans="1:12" x14ac:dyDescent="0.25">
      <c r="A30" s="133"/>
      <c r="B30" s="143" t="s">
        <v>239</v>
      </c>
      <c r="C30" s="84">
        <v>0.10198604908</v>
      </c>
      <c r="D30" s="84">
        <v>0.10409056705</v>
      </c>
      <c r="E30" s="84">
        <v>0.11949658353000001</v>
      </c>
      <c r="F30" s="84">
        <v>0.13287783096</v>
      </c>
      <c r="G30" s="84">
        <v>0.1451296</v>
      </c>
      <c r="H30" s="72"/>
      <c r="I30" s="68">
        <f t="shared" si="2"/>
        <v>2.1045179699999972E-3</v>
      </c>
      <c r="J30" s="68">
        <f t="shared" si="2"/>
        <v>1.5406016480000007E-2</v>
      </c>
      <c r="K30" s="68">
        <f t="shared" si="2"/>
        <v>1.3381247429999993E-2</v>
      </c>
      <c r="L30" s="68">
        <f t="shared" si="2"/>
        <v>1.2251769039999999E-2</v>
      </c>
    </row>
    <row r="31" spans="1:12" x14ac:dyDescent="0.25">
      <c r="A31"/>
      <c r="B31" s="126" t="s">
        <v>235</v>
      </c>
      <c r="C31"/>
      <c r="D31"/>
      <c r="E31"/>
      <c r="F31"/>
      <c r="G31"/>
      <c r="H31"/>
      <c r="I31" s="12">
        <f>+SUM(I26:I28)</f>
        <v>0.83359076457000036</v>
      </c>
      <c r="J31" s="12">
        <f t="shared" ref="J31:L31" si="3">+SUM(J26:J28)</f>
        <v>2.1999719149799994</v>
      </c>
      <c r="K31" s="12">
        <f t="shared" si="3"/>
        <v>2.0620019294300005</v>
      </c>
      <c r="L31" s="12">
        <f t="shared" si="3"/>
        <v>1.3388185953399987</v>
      </c>
    </row>
    <row r="32" spans="1:12" x14ac:dyDescent="0.25">
      <c r="A32" s="367" t="s">
        <v>551</v>
      </c>
      <c r="B32"/>
      <c r="C32"/>
      <c r="D32" s="10"/>
      <c r="E32"/>
      <c r="F32"/>
      <c r="G32"/>
      <c r="H32"/>
      <c r="I32" s="10" t="s">
        <v>7</v>
      </c>
      <c r="J32" s="27">
        <f>E26/D26-1</f>
        <v>0.17216867994387419</v>
      </c>
      <c r="K32" s="27">
        <f>F26/E26-1</f>
        <v>0.13570898161622691</v>
      </c>
      <c r="L32" s="27">
        <f>G26/F26-1</f>
        <v>7.482452996773703E-2</v>
      </c>
    </row>
    <row r="35" spans="1:8" x14ac:dyDescent="0.25">
      <c r="A35" s="147"/>
      <c r="B35" s="147"/>
      <c r="C35" s="147" t="s">
        <v>266</v>
      </c>
      <c r="D35" s="147" t="s">
        <v>242</v>
      </c>
      <c r="E35" s="472" t="s">
        <v>241</v>
      </c>
      <c r="F35" s="472" t="s">
        <v>498</v>
      </c>
    </row>
    <row r="36" spans="1:8" x14ac:dyDescent="0.25">
      <c r="A36" s="147">
        <f t="shared" ref="A36:A83" si="4">YEAR(B36)</f>
        <v>2017</v>
      </c>
      <c r="B36" s="447">
        <v>42736</v>
      </c>
      <c r="C36" s="448">
        <v>13.419108</v>
      </c>
      <c r="D36" s="141" t="e">
        <v>#N/A</v>
      </c>
      <c r="E36" s="449"/>
      <c r="F36" s="449">
        <v>13.419108</v>
      </c>
      <c r="G36" s="138"/>
    </row>
    <row r="37" spans="1:8" x14ac:dyDescent="0.25">
      <c r="A37" s="147">
        <f t="shared" si="4"/>
        <v>2017</v>
      </c>
      <c r="B37" s="447">
        <v>42767</v>
      </c>
      <c r="C37" s="448">
        <v>13.886905</v>
      </c>
      <c r="D37" s="141" t="e">
        <v>#N/A</v>
      </c>
      <c r="E37" s="449">
        <f t="shared" ref="E37:E46" si="5">AVERAGEIF($A$36:$A$97,A37,$F$36:$F$97)</f>
        <v>14.326432416666664</v>
      </c>
      <c r="F37" s="449">
        <v>13.886905</v>
      </c>
      <c r="G37" s="138"/>
    </row>
    <row r="38" spans="1:8" x14ac:dyDescent="0.25">
      <c r="A38" s="147">
        <f t="shared" si="4"/>
        <v>2017</v>
      </c>
      <c r="B38" s="447">
        <v>42795</v>
      </c>
      <c r="C38" s="448">
        <v>14.002295</v>
      </c>
      <c r="D38" s="141" t="e">
        <v>#N/A</v>
      </c>
      <c r="E38" s="449">
        <f t="shared" si="5"/>
        <v>14.326432416666664</v>
      </c>
      <c r="F38" s="449">
        <v>14.002295</v>
      </c>
      <c r="G38" s="138"/>
      <c r="H38" s="140"/>
    </row>
    <row r="39" spans="1:8" x14ac:dyDescent="0.25">
      <c r="A39" s="147">
        <f t="shared" si="4"/>
        <v>2017</v>
      </c>
      <c r="B39" s="447">
        <v>42826</v>
      </c>
      <c r="C39" s="448">
        <v>13.906537999999999</v>
      </c>
      <c r="D39" s="141" t="e">
        <v>#N/A</v>
      </c>
      <c r="E39" s="449">
        <f t="shared" si="5"/>
        <v>14.326432416666664</v>
      </c>
      <c r="F39" s="449">
        <v>13.906537999999999</v>
      </c>
      <c r="G39" s="138"/>
    </row>
    <row r="40" spans="1:8" x14ac:dyDescent="0.25">
      <c r="A40" s="147">
        <f t="shared" si="4"/>
        <v>2017</v>
      </c>
      <c r="B40" s="447">
        <v>42856</v>
      </c>
      <c r="C40" s="448">
        <v>14.115068000000001</v>
      </c>
      <c r="D40" s="141" t="e">
        <v>#N/A</v>
      </c>
      <c r="E40" s="449">
        <f t="shared" si="5"/>
        <v>14.326432416666664</v>
      </c>
      <c r="F40" s="449">
        <v>14.115068000000001</v>
      </c>
      <c r="G40" s="138"/>
    </row>
    <row r="41" spans="1:8" x14ac:dyDescent="0.25">
      <c r="A41" s="147">
        <f t="shared" si="4"/>
        <v>2017</v>
      </c>
      <c r="B41" s="447">
        <v>42887</v>
      </c>
      <c r="C41" s="448">
        <v>14.068187</v>
      </c>
      <c r="D41" s="141" t="e">
        <v>#N/A</v>
      </c>
      <c r="E41" s="449">
        <f t="shared" si="5"/>
        <v>14.326432416666664</v>
      </c>
      <c r="F41" s="449">
        <v>14.068187</v>
      </c>
      <c r="G41" s="138"/>
    </row>
    <row r="42" spans="1:8" x14ac:dyDescent="0.25">
      <c r="A42" s="147">
        <f t="shared" si="4"/>
        <v>2017</v>
      </c>
      <c r="B42" s="447">
        <v>42917</v>
      </c>
      <c r="C42" s="448">
        <v>14.242308</v>
      </c>
      <c r="D42" s="141" t="e">
        <v>#N/A</v>
      </c>
      <c r="E42" s="449">
        <f t="shared" si="5"/>
        <v>14.326432416666664</v>
      </c>
      <c r="F42" s="449">
        <v>14.242308</v>
      </c>
      <c r="G42" s="138"/>
    </row>
    <row r="43" spans="1:8" x14ac:dyDescent="0.25">
      <c r="A43" s="147">
        <f t="shared" si="4"/>
        <v>2017</v>
      </c>
      <c r="B43" s="447">
        <v>42948</v>
      </c>
      <c r="C43" s="448">
        <v>14.224826999999999</v>
      </c>
      <c r="D43" s="141" t="e">
        <v>#N/A</v>
      </c>
      <c r="E43" s="449">
        <f t="shared" si="5"/>
        <v>14.326432416666664</v>
      </c>
      <c r="F43" s="449">
        <v>14.224826999999999</v>
      </c>
      <c r="G43" s="138"/>
    </row>
    <row r="44" spans="1:8" x14ac:dyDescent="0.25">
      <c r="A44" s="147">
        <f t="shared" si="4"/>
        <v>2017</v>
      </c>
      <c r="B44" s="447">
        <v>42979</v>
      </c>
      <c r="C44" s="448">
        <v>14.402293</v>
      </c>
      <c r="D44" s="141" t="e">
        <v>#N/A</v>
      </c>
      <c r="E44" s="449">
        <f t="shared" si="5"/>
        <v>14.326432416666664</v>
      </c>
      <c r="F44" s="449">
        <v>14.402293</v>
      </c>
      <c r="G44" s="138"/>
    </row>
    <row r="45" spans="1:8" x14ac:dyDescent="0.25">
      <c r="A45" s="147">
        <f t="shared" si="4"/>
        <v>2017</v>
      </c>
      <c r="B45" s="447">
        <v>43009</v>
      </c>
      <c r="C45" s="448">
        <v>14.93272</v>
      </c>
      <c r="D45" s="141" t="e">
        <v>#N/A</v>
      </c>
      <c r="E45" s="449">
        <f t="shared" si="5"/>
        <v>14.326432416666664</v>
      </c>
      <c r="F45" s="449">
        <v>14.93272</v>
      </c>
      <c r="G45" s="138"/>
    </row>
    <row r="46" spans="1:8" x14ac:dyDescent="0.25">
      <c r="A46" s="147">
        <f t="shared" si="4"/>
        <v>2017</v>
      </c>
      <c r="B46" s="447">
        <v>43040</v>
      </c>
      <c r="C46" s="448">
        <v>15.471607000000001</v>
      </c>
      <c r="D46" s="141" t="e">
        <v>#N/A</v>
      </c>
      <c r="E46" s="449">
        <f t="shared" si="5"/>
        <v>14.326432416666664</v>
      </c>
      <c r="F46" s="449">
        <v>15.471607000000001</v>
      </c>
      <c r="G46" s="138"/>
    </row>
    <row r="47" spans="1:8" x14ac:dyDescent="0.25">
      <c r="A47" s="147">
        <f t="shared" si="4"/>
        <v>2017</v>
      </c>
      <c r="B47" s="447">
        <v>43070</v>
      </c>
      <c r="C47" s="448">
        <v>15.245333</v>
      </c>
      <c r="D47" s="141" t="e">
        <v>#N/A</v>
      </c>
      <c r="E47" s="449"/>
      <c r="F47" s="449">
        <v>15.245333</v>
      </c>
      <c r="G47" s="138"/>
    </row>
    <row r="48" spans="1:8" x14ac:dyDescent="0.25">
      <c r="A48" s="147">
        <f t="shared" si="4"/>
        <v>2018</v>
      </c>
      <c r="B48" s="447">
        <v>43101</v>
      </c>
      <c r="C48" s="448">
        <v>15.018359</v>
      </c>
      <c r="D48" s="141" t="e">
        <v>#N/A</v>
      </c>
      <c r="E48" s="449"/>
      <c r="F48" s="449">
        <v>15.018359</v>
      </c>
      <c r="G48" s="138"/>
    </row>
    <row r="49" spans="1:8" x14ac:dyDescent="0.25">
      <c r="A49" s="147">
        <f t="shared" si="4"/>
        <v>2018</v>
      </c>
      <c r="B49" s="447">
        <v>43132</v>
      </c>
      <c r="C49" s="448">
        <v>15.487536</v>
      </c>
      <c r="D49" s="141" t="e">
        <v>#N/A</v>
      </c>
      <c r="E49" s="449">
        <f t="shared" ref="E49" si="6">AVERAGEIF($A$36:$A$97,A49,$F$36:$F$97)</f>
        <v>16.530647833333333</v>
      </c>
      <c r="F49" s="449">
        <v>15.487536</v>
      </c>
      <c r="G49" s="138"/>
    </row>
    <row r="50" spans="1:8" x14ac:dyDescent="0.25">
      <c r="A50" s="147">
        <f t="shared" si="4"/>
        <v>2018</v>
      </c>
      <c r="B50" s="447">
        <v>43160</v>
      </c>
      <c r="C50" s="448">
        <v>15.836328999999999</v>
      </c>
      <c r="D50" s="141" t="e">
        <v>#N/A</v>
      </c>
      <c r="E50" s="449">
        <f t="shared" ref="E50:E58" si="7">AVERAGEIF($A$36:$A$97,A50,$F$36:$F$97)</f>
        <v>16.530647833333333</v>
      </c>
      <c r="F50" s="449">
        <v>15.836328999999999</v>
      </c>
      <c r="G50" s="138"/>
      <c r="H50" s="140"/>
    </row>
    <row r="51" spans="1:8" x14ac:dyDescent="0.25">
      <c r="A51" s="147">
        <f t="shared" si="4"/>
        <v>2018</v>
      </c>
      <c r="B51" s="447">
        <v>43191</v>
      </c>
      <c r="C51" s="448">
        <v>15.928782999999999</v>
      </c>
      <c r="D51" s="141" t="e">
        <v>#N/A</v>
      </c>
      <c r="E51" s="449">
        <f t="shared" si="7"/>
        <v>16.530647833333333</v>
      </c>
      <c r="F51" s="449">
        <v>15.928782999999999</v>
      </c>
      <c r="G51" s="138"/>
    </row>
    <row r="52" spans="1:8" x14ac:dyDescent="0.25">
      <c r="A52" s="147">
        <f t="shared" si="4"/>
        <v>2018</v>
      </c>
      <c r="B52" s="447">
        <v>43221</v>
      </c>
      <c r="C52" s="448">
        <v>16.002206000000001</v>
      </c>
      <c r="D52" s="141" t="e">
        <v>#N/A</v>
      </c>
      <c r="E52" s="449">
        <f t="shared" si="7"/>
        <v>16.530647833333333</v>
      </c>
      <c r="F52" s="449">
        <v>16.002206000000001</v>
      </c>
      <c r="G52" s="138"/>
    </row>
    <row r="53" spans="1:8" x14ac:dyDescent="0.25">
      <c r="A53" s="147">
        <f t="shared" si="4"/>
        <v>2018</v>
      </c>
      <c r="B53" s="447">
        <v>43252</v>
      </c>
      <c r="C53" s="448">
        <v>16.250122000000001</v>
      </c>
      <c r="D53" s="141" t="e">
        <v>#N/A</v>
      </c>
      <c r="E53" s="449">
        <f t="shared" si="7"/>
        <v>16.530647833333333</v>
      </c>
      <c r="F53" s="449">
        <v>16.250122000000001</v>
      </c>
      <c r="G53" s="138"/>
    </row>
    <row r="54" spans="1:8" x14ac:dyDescent="0.25">
      <c r="A54" s="147">
        <f t="shared" si="4"/>
        <v>2018</v>
      </c>
      <c r="B54" s="447">
        <v>43282</v>
      </c>
      <c r="C54" s="448">
        <v>16.614927000000002</v>
      </c>
      <c r="D54" s="141" t="e">
        <v>#N/A</v>
      </c>
      <c r="E54" s="449">
        <f t="shared" si="7"/>
        <v>16.530647833333333</v>
      </c>
      <c r="F54" s="449">
        <v>16.614927000000002</v>
      </c>
      <c r="G54" s="138"/>
    </row>
    <row r="55" spans="1:8" x14ac:dyDescent="0.25">
      <c r="A55" s="147">
        <f t="shared" si="4"/>
        <v>2018</v>
      </c>
      <c r="B55" s="447">
        <v>43313</v>
      </c>
      <c r="C55" s="448">
        <v>17.176738</v>
      </c>
      <c r="D55" s="141" t="e">
        <v>#N/A</v>
      </c>
      <c r="E55" s="449">
        <f t="shared" si="7"/>
        <v>16.530647833333333</v>
      </c>
      <c r="F55" s="449">
        <v>17.176738</v>
      </c>
      <c r="G55" s="138"/>
    </row>
    <row r="56" spans="1:8" x14ac:dyDescent="0.25">
      <c r="A56" s="147">
        <f t="shared" si="4"/>
        <v>2018</v>
      </c>
      <c r="B56" s="447">
        <v>43344</v>
      </c>
      <c r="C56" s="448">
        <v>17.308067000000001</v>
      </c>
      <c r="D56" s="141" t="e">
        <v>#N/A</v>
      </c>
      <c r="E56" s="449">
        <f t="shared" si="7"/>
        <v>16.530647833333333</v>
      </c>
      <c r="F56" s="449">
        <v>17.308067000000001</v>
      </c>
      <c r="G56" s="138"/>
    </row>
    <row r="57" spans="1:8" x14ac:dyDescent="0.25">
      <c r="A57" s="147">
        <f t="shared" si="4"/>
        <v>2018</v>
      </c>
      <c r="B57" s="447">
        <v>43374</v>
      </c>
      <c r="C57" s="448">
        <v>17.353127000000001</v>
      </c>
      <c r="D57" s="141" t="e">
        <v>#N/A</v>
      </c>
      <c r="E57" s="449">
        <f t="shared" si="7"/>
        <v>16.530647833333333</v>
      </c>
      <c r="F57" s="449">
        <v>17.353127000000001</v>
      </c>
      <c r="G57" s="138"/>
    </row>
    <row r="58" spans="1:8" x14ac:dyDescent="0.25">
      <c r="A58" s="147">
        <f t="shared" si="4"/>
        <v>2018</v>
      </c>
      <c r="B58" s="447">
        <v>43405</v>
      </c>
      <c r="C58" s="448">
        <v>17.730858000000001</v>
      </c>
      <c r="D58" s="141" t="e">
        <v>#N/A</v>
      </c>
      <c r="E58" s="449">
        <f t="shared" si="7"/>
        <v>16.530647833333333</v>
      </c>
      <c r="F58" s="449">
        <v>17.730858000000001</v>
      </c>
      <c r="G58" s="138"/>
    </row>
    <row r="59" spans="1:8" x14ac:dyDescent="0.25">
      <c r="A59" s="147">
        <f t="shared" si="4"/>
        <v>2018</v>
      </c>
      <c r="B59" s="447">
        <v>43435</v>
      </c>
      <c r="C59" s="448">
        <v>17.660722</v>
      </c>
      <c r="D59" s="141" t="e">
        <v>#N/A</v>
      </c>
      <c r="E59" s="449"/>
      <c r="F59" s="449">
        <v>17.660722</v>
      </c>
      <c r="G59" s="138"/>
    </row>
    <row r="60" spans="1:8" x14ac:dyDescent="0.25">
      <c r="A60" s="147">
        <f t="shared" si="4"/>
        <v>2019</v>
      </c>
      <c r="B60" s="447">
        <v>43466</v>
      </c>
      <c r="C60" s="448">
        <v>17.601946000000002</v>
      </c>
      <c r="D60" s="141" t="e">
        <v>#N/A</v>
      </c>
      <c r="E60" s="449"/>
      <c r="F60" s="449">
        <v>17.601946000000002</v>
      </c>
      <c r="G60" s="138"/>
    </row>
    <row r="61" spans="1:8" x14ac:dyDescent="0.25">
      <c r="A61" s="147">
        <f t="shared" si="4"/>
        <v>2019</v>
      </c>
      <c r="B61" s="447">
        <v>43497</v>
      </c>
      <c r="C61" s="448">
        <v>17.584008000000001</v>
      </c>
      <c r="D61" s="141" t="e">
        <v>#N/A</v>
      </c>
      <c r="E61" s="449">
        <f t="shared" ref="E61" si="8">AVERAGEIF($A$36:$A$97,A61,$F$36:$F$97)</f>
        <v>18.960998210333333</v>
      </c>
      <c r="F61" s="449">
        <v>17.584008000000001</v>
      </c>
      <c r="G61" s="138"/>
    </row>
    <row r="62" spans="1:8" x14ac:dyDescent="0.25">
      <c r="A62" s="147">
        <f t="shared" si="4"/>
        <v>2019</v>
      </c>
      <c r="B62" s="447">
        <v>43525</v>
      </c>
      <c r="C62" s="448">
        <v>17.942855015999999</v>
      </c>
      <c r="D62" s="141" t="e">
        <v>#N/A</v>
      </c>
      <c r="E62" s="449">
        <f t="shared" ref="E62:E70" si="9">AVERAGEIF($A$36:$A$97,A62,$F$36:$F$97)</f>
        <v>18.960998210333333</v>
      </c>
      <c r="F62" s="449">
        <v>17.942855015999999</v>
      </c>
      <c r="G62" s="138"/>
      <c r="H62" s="140"/>
    </row>
    <row r="63" spans="1:8" x14ac:dyDescent="0.25">
      <c r="A63" s="147">
        <f t="shared" si="4"/>
        <v>2019</v>
      </c>
      <c r="B63" s="447">
        <v>43556</v>
      </c>
      <c r="C63" s="448">
        <v>18.221089507999999</v>
      </c>
      <c r="D63" s="141">
        <v>18.221089507999999</v>
      </c>
      <c r="E63" s="449">
        <f t="shared" si="9"/>
        <v>18.960998210333333</v>
      </c>
      <c r="F63" s="449">
        <v>18.221089507999999</v>
      </c>
      <c r="G63" s="138"/>
    </row>
    <row r="64" spans="1:8" x14ac:dyDescent="0.25">
      <c r="A64" s="147">
        <f t="shared" si="4"/>
        <v>2019</v>
      </c>
      <c r="B64" s="447">
        <v>43586</v>
      </c>
      <c r="C64" s="448" t="e">
        <v>#N/A</v>
      </c>
      <c r="D64" s="141">
        <v>19.028210000000001</v>
      </c>
      <c r="E64" s="449">
        <f t="shared" si="9"/>
        <v>18.960998210333333</v>
      </c>
      <c r="F64" s="449">
        <v>19.028210000000001</v>
      </c>
      <c r="G64" s="138"/>
    </row>
    <row r="65" spans="1:8" x14ac:dyDescent="0.25">
      <c r="A65" s="147">
        <f t="shared" si="4"/>
        <v>2019</v>
      </c>
      <c r="B65" s="447">
        <v>43617</v>
      </c>
      <c r="C65" s="448" t="e">
        <v>#N/A</v>
      </c>
      <c r="D65" s="141">
        <v>19.066050000000001</v>
      </c>
      <c r="E65" s="449">
        <f t="shared" si="9"/>
        <v>18.960998210333333</v>
      </c>
      <c r="F65" s="449">
        <v>19.066050000000001</v>
      </c>
      <c r="G65" s="138"/>
    </row>
    <row r="66" spans="1:8" x14ac:dyDescent="0.25">
      <c r="A66" s="147">
        <f t="shared" si="4"/>
        <v>2019</v>
      </c>
      <c r="B66" s="447">
        <v>43647</v>
      </c>
      <c r="C66" s="448" t="e">
        <v>#N/A</v>
      </c>
      <c r="D66" s="141">
        <v>19.123529999999999</v>
      </c>
      <c r="E66" s="449">
        <f t="shared" si="9"/>
        <v>18.960998210333333</v>
      </c>
      <c r="F66" s="449">
        <v>19.123529999999999</v>
      </c>
      <c r="G66" s="138"/>
    </row>
    <row r="67" spans="1:8" x14ac:dyDescent="0.25">
      <c r="A67" s="147">
        <f t="shared" si="4"/>
        <v>2019</v>
      </c>
      <c r="B67" s="447">
        <v>43678</v>
      </c>
      <c r="C67" s="448" t="e">
        <v>#N/A</v>
      </c>
      <c r="D67" s="141">
        <v>19.415410000000001</v>
      </c>
      <c r="E67" s="449">
        <f t="shared" si="9"/>
        <v>18.960998210333333</v>
      </c>
      <c r="F67" s="449">
        <v>19.415410000000001</v>
      </c>
      <c r="G67" s="138"/>
    </row>
    <row r="68" spans="1:8" x14ac:dyDescent="0.25">
      <c r="A68" s="147">
        <f t="shared" si="4"/>
        <v>2019</v>
      </c>
      <c r="B68" s="447">
        <v>43709</v>
      </c>
      <c r="C68" s="448" t="e">
        <v>#N/A</v>
      </c>
      <c r="D68" s="141">
        <v>19.529689999999999</v>
      </c>
      <c r="E68" s="449">
        <f t="shared" si="9"/>
        <v>18.960998210333333</v>
      </c>
      <c r="F68" s="449">
        <v>19.529689999999999</v>
      </c>
      <c r="G68" s="138"/>
    </row>
    <row r="69" spans="1:8" x14ac:dyDescent="0.25">
      <c r="A69" s="147">
        <f t="shared" si="4"/>
        <v>2019</v>
      </c>
      <c r="B69" s="447">
        <v>43739</v>
      </c>
      <c r="C69" s="448" t="e">
        <v>#N/A</v>
      </c>
      <c r="D69" s="141">
        <v>19.729050000000001</v>
      </c>
      <c r="E69" s="449">
        <f t="shared" si="9"/>
        <v>18.960998210333333</v>
      </c>
      <c r="F69" s="449">
        <v>19.729050000000001</v>
      </c>
      <c r="G69" s="138"/>
    </row>
    <row r="70" spans="1:8" x14ac:dyDescent="0.25">
      <c r="A70" s="147">
        <f t="shared" si="4"/>
        <v>2019</v>
      </c>
      <c r="B70" s="447">
        <v>43770</v>
      </c>
      <c r="C70" s="448" t="e">
        <v>#N/A</v>
      </c>
      <c r="D70" s="141">
        <v>20.134820000000001</v>
      </c>
      <c r="E70" s="449">
        <f t="shared" si="9"/>
        <v>18.960998210333333</v>
      </c>
      <c r="F70" s="449">
        <v>20.134820000000001</v>
      </c>
      <c r="G70" s="138"/>
    </row>
    <row r="71" spans="1:8" x14ac:dyDescent="0.25">
      <c r="A71" s="147">
        <f t="shared" si="4"/>
        <v>2019</v>
      </c>
      <c r="B71" s="447">
        <v>43800</v>
      </c>
      <c r="C71" s="448" t="e">
        <v>#N/A</v>
      </c>
      <c r="D71" s="141">
        <v>20.15532</v>
      </c>
      <c r="E71" s="449"/>
      <c r="F71" s="449">
        <v>20.15532</v>
      </c>
      <c r="G71" s="138"/>
    </row>
    <row r="72" spans="1:8" x14ac:dyDescent="0.25">
      <c r="A72" s="147">
        <f t="shared" si="4"/>
        <v>2020</v>
      </c>
      <c r="B72" s="447">
        <v>43831</v>
      </c>
      <c r="C72" s="448" t="e">
        <v>#N/A</v>
      </c>
      <c r="D72" s="141">
        <v>20.153970000000001</v>
      </c>
      <c r="E72" s="449"/>
      <c r="F72" s="449">
        <v>20.153970000000001</v>
      </c>
      <c r="G72" s="138"/>
    </row>
    <row r="73" spans="1:8" x14ac:dyDescent="0.25">
      <c r="A73" s="147">
        <f t="shared" si="4"/>
        <v>2020</v>
      </c>
      <c r="B73" s="447">
        <v>43862</v>
      </c>
      <c r="C73" s="448" t="e">
        <v>#N/A</v>
      </c>
      <c r="D73" s="141">
        <v>20.182790000000001</v>
      </c>
      <c r="E73" s="449">
        <f t="shared" ref="E73" si="10">AVERAGEIF($A$36:$A$97,A73,$F$36:$F$97)</f>
        <v>20.505892500000002</v>
      </c>
      <c r="F73" s="449">
        <v>20.182790000000001</v>
      </c>
      <c r="G73" s="138"/>
    </row>
    <row r="74" spans="1:8" x14ac:dyDescent="0.25">
      <c r="A74" s="147">
        <f t="shared" si="4"/>
        <v>2020</v>
      </c>
      <c r="B74" s="447">
        <v>43891</v>
      </c>
      <c r="C74" s="448" t="e">
        <v>#N/A</v>
      </c>
      <c r="D74" s="141">
        <v>20.348579999999998</v>
      </c>
      <c r="E74" s="449">
        <f t="shared" ref="E74:E82" si="11">AVERAGEIF($A$36:$A$97,A74,$F$36:$F$97)</f>
        <v>20.505892500000002</v>
      </c>
      <c r="F74" s="449">
        <v>20.348579999999998</v>
      </c>
      <c r="G74" s="138"/>
      <c r="H74" s="140"/>
    </row>
    <row r="75" spans="1:8" x14ac:dyDescent="0.25">
      <c r="A75" s="147">
        <f t="shared" si="4"/>
        <v>2020</v>
      </c>
      <c r="B75" s="447">
        <v>43922</v>
      </c>
      <c r="C75" s="448" t="e">
        <v>#N/A</v>
      </c>
      <c r="D75" s="141">
        <v>20.403500000000001</v>
      </c>
      <c r="E75" s="449">
        <f t="shared" si="11"/>
        <v>20.505892500000002</v>
      </c>
      <c r="F75" s="449">
        <v>20.403500000000001</v>
      </c>
      <c r="G75" s="138"/>
    </row>
    <row r="76" spans="1:8" x14ac:dyDescent="0.25">
      <c r="A76" s="147">
        <f t="shared" si="4"/>
        <v>2020</v>
      </c>
      <c r="B76" s="447">
        <v>43952</v>
      </c>
      <c r="C76" s="448" t="e">
        <v>#N/A</v>
      </c>
      <c r="D76" s="141">
        <v>20.487189999999998</v>
      </c>
      <c r="E76" s="449">
        <f t="shared" si="11"/>
        <v>20.505892500000002</v>
      </c>
      <c r="F76" s="449">
        <v>20.487189999999998</v>
      </c>
      <c r="G76" s="138"/>
    </row>
    <row r="77" spans="1:8" x14ac:dyDescent="0.25">
      <c r="A77" s="147">
        <f t="shared" si="4"/>
        <v>2020</v>
      </c>
      <c r="B77" s="447">
        <v>43983</v>
      </c>
      <c r="C77" s="448" t="e">
        <v>#N/A</v>
      </c>
      <c r="D77" s="141">
        <v>20.526299999999999</v>
      </c>
      <c r="E77" s="449">
        <f t="shared" si="11"/>
        <v>20.505892500000002</v>
      </c>
      <c r="F77" s="449">
        <v>20.526299999999999</v>
      </c>
      <c r="G77" s="138"/>
    </row>
    <row r="78" spans="1:8" x14ac:dyDescent="0.25">
      <c r="A78" s="147">
        <f t="shared" si="4"/>
        <v>2020</v>
      </c>
      <c r="B78" s="447">
        <v>44013</v>
      </c>
      <c r="C78" s="448" t="e">
        <v>#N/A</v>
      </c>
      <c r="D78" s="141">
        <v>20.484860000000001</v>
      </c>
      <c r="E78" s="449">
        <f t="shared" si="11"/>
        <v>20.505892500000002</v>
      </c>
      <c r="F78" s="449">
        <v>20.484860000000001</v>
      </c>
      <c r="G78" s="138"/>
    </row>
    <row r="79" spans="1:8" x14ac:dyDescent="0.25">
      <c r="A79" s="147">
        <f t="shared" si="4"/>
        <v>2020</v>
      </c>
      <c r="B79" s="447">
        <v>44044</v>
      </c>
      <c r="C79" s="448" t="e">
        <v>#N/A</v>
      </c>
      <c r="D79" s="141">
        <v>20.672910000000002</v>
      </c>
      <c r="E79" s="449">
        <f t="shared" si="11"/>
        <v>20.505892500000002</v>
      </c>
      <c r="F79" s="449">
        <v>20.672910000000002</v>
      </c>
      <c r="G79" s="138"/>
    </row>
    <row r="80" spans="1:8" x14ac:dyDescent="0.25">
      <c r="A80" s="147">
        <f t="shared" si="4"/>
        <v>2020</v>
      </c>
      <c r="B80" s="447">
        <v>44075</v>
      </c>
      <c r="C80" s="448" t="e">
        <v>#N/A</v>
      </c>
      <c r="D80" s="141">
        <v>20.696909999999999</v>
      </c>
      <c r="E80" s="449">
        <f t="shared" si="11"/>
        <v>20.505892500000002</v>
      </c>
      <c r="F80" s="449">
        <v>20.696909999999999</v>
      </c>
      <c r="G80" s="138"/>
    </row>
    <row r="81" spans="1:7" x14ac:dyDescent="0.25">
      <c r="A81" s="147">
        <f t="shared" si="4"/>
        <v>2020</v>
      </c>
      <c r="B81" s="447">
        <v>44105</v>
      </c>
      <c r="C81" s="448" t="e">
        <v>#N/A</v>
      </c>
      <c r="D81" s="141">
        <v>20.556889999999999</v>
      </c>
      <c r="E81" s="449">
        <f t="shared" si="11"/>
        <v>20.505892500000002</v>
      </c>
      <c r="F81" s="449">
        <v>20.556889999999999</v>
      </c>
      <c r="G81" s="138"/>
    </row>
    <row r="82" spans="1:7" x14ac:dyDescent="0.25">
      <c r="A82" s="147">
        <f t="shared" si="4"/>
        <v>2020</v>
      </c>
      <c r="B82" s="447">
        <v>44136</v>
      </c>
      <c r="C82" s="448" t="e">
        <v>#N/A</v>
      </c>
      <c r="D82" s="141">
        <v>20.840019999999999</v>
      </c>
      <c r="E82" s="449">
        <f t="shared" si="11"/>
        <v>20.505892500000002</v>
      </c>
      <c r="F82" s="449">
        <v>20.840019999999999</v>
      </c>
      <c r="G82" s="138"/>
    </row>
    <row r="83" spans="1:7" x14ac:dyDescent="0.25">
      <c r="A83" s="147">
        <f t="shared" si="4"/>
        <v>2020</v>
      </c>
      <c r="B83" s="447">
        <v>44166</v>
      </c>
      <c r="C83" s="448" t="e">
        <v>#N/A</v>
      </c>
      <c r="D83" s="141">
        <v>20.71679</v>
      </c>
      <c r="E83" s="449"/>
      <c r="F83" s="449">
        <v>20.71679</v>
      </c>
      <c r="G83" s="138"/>
    </row>
    <row r="84" spans="1:7" x14ac:dyDescent="0.25">
      <c r="F84" s="140"/>
      <c r="G84" s="138"/>
    </row>
    <row r="85" spans="1:7" x14ac:dyDescent="0.25">
      <c r="F85" s="140"/>
      <c r="G85" s="138"/>
    </row>
    <row r="86" spans="1:7" x14ac:dyDescent="0.25">
      <c r="F86" s="140"/>
      <c r="G86" s="138"/>
    </row>
    <row r="87" spans="1:7" x14ac:dyDescent="0.25">
      <c r="F87" s="140"/>
      <c r="G87" s="138"/>
    </row>
    <row r="88" spans="1:7" x14ac:dyDescent="0.25">
      <c r="F88" s="140"/>
      <c r="G88" s="138"/>
    </row>
    <row r="89" spans="1:7" x14ac:dyDescent="0.25">
      <c r="A89" s="5"/>
      <c r="B89" s="5" t="s">
        <v>0</v>
      </c>
      <c r="F89" s="140"/>
      <c r="G89" s="138"/>
    </row>
    <row r="90" spans="1:7" x14ac:dyDescent="0.25">
      <c r="A90">
        <v>2.5</v>
      </c>
      <c r="B90" s="17">
        <v>-1</v>
      </c>
      <c r="F90" s="140"/>
      <c r="G90" s="138"/>
    </row>
    <row r="91" spans="1:7" x14ac:dyDescent="0.25">
      <c r="A91">
        <v>2.5</v>
      </c>
      <c r="B91" s="17">
        <v>2</v>
      </c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  <c r="G106" s="138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RowHeight="15" x14ac:dyDescent="0.25"/>
  <cols>
    <col min="1" max="2" width="9.140625" style="131"/>
    <col min="3" max="3" width="14.7109375" style="131" customWidth="1"/>
    <col min="4" max="14" width="9.140625" style="131"/>
    <col min="15" max="16" width="9.140625" style="133"/>
    <col min="17" max="17" width="9.140625" style="131"/>
    <col min="18" max="18" width="31.28515625" style="131" customWidth="1"/>
    <col min="19" max="19" width="11" style="131" customWidth="1"/>
    <col min="20" max="27" width="9.140625" style="131"/>
    <col min="28" max="29" width="9.140625" style="133"/>
    <col min="30" max="16384" width="9.140625" style="131"/>
  </cols>
  <sheetData>
    <row r="2" spans="1:19" ht="15.75" x14ac:dyDescent="0.25">
      <c r="A2" s="44" t="s">
        <v>549</v>
      </c>
    </row>
    <row r="3" spans="1:19" x14ac:dyDescent="0.25">
      <c r="A3" s="22" t="s">
        <v>16</v>
      </c>
      <c r="B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369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258</v>
      </c>
      <c r="S6" s="234" t="s">
        <v>257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260</v>
      </c>
      <c r="S7" s="235" t="s">
        <v>259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262</v>
      </c>
      <c r="S8" s="235" t="s">
        <v>261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264</v>
      </c>
      <c r="S9" s="235" t="s">
        <v>265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492" t="s">
        <v>296</v>
      </c>
      <c r="S10" s="491" t="s">
        <v>256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85"/>
      <c r="I19" s="185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2" spans="2:13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4"/>
    </row>
    <row r="24" spans="2:13" x14ac:dyDescent="0.25">
      <c r="B24"/>
      <c r="C24"/>
      <c r="D24" s="566" t="s">
        <v>295</v>
      </c>
      <c r="E24" s="566"/>
      <c r="F24" s="566"/>
      <c r="G24" s="566"/>
      <c r="H24" s="566"/>
      <c r="I24" s="32"/>
      <c r="J24" s="566" t="s">
        <v>96</v>
      </c>
      <c r="K24" s="566"/>
      <c r="L24" s="566"/>
      <c r="M24" s="566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258</v>
      </c>
      <c r="D26" s="83">
        <v>9.3170800574000001</v>
      </c>
      <c r="E26" s="83">
        <v>9.3265335396999998</v>
      </c>
      <c r="F26" s="83">
        <v>9.3192191999999991</v>
      </c>
      <c r="G26" s="83">
        <v>9.3136511315000003</v>
      </c>
      <c r="H26" s="83">
        <v>9.3353113333</v>
      </c>
      <c r="I26" s="11"/>
      <c r="J26" s="20">
        <f t="shared" ref="J26:M30" si="0">E26-D26</f>
        <v>9.4534822999996493E-3</v>
      </c>
      <c r="K26" s="20">
        <f t="shared" si="0"/>
        <v>-7.3143397000006161E-3</v>
      </c>
      <c r="L26" s="20">
        <f t="shared" si="0"/>
        <v>-5.5680684999988017E-3</v>
      </c>
      <c r="M26" s="20">
        <f t="shared" si="0"/>
        <v>2.1660201799999612E-2</v>
      </c>
    </row>
    <row r="27" spans="2:13" x14ac:dyDescent="0.25">
      <c r="C27" s="142" t="s">
        <v>260</v>
      </c>
      <c r="D27" s="83">
        <v>1.6142273524999999</v>
      </c>
      <c r="E27" s="83">
        <v>1.6821751452</v>
      </c>
      <c r="F27" s="83">
        <v>1.7109600411000001</v>
      </c>
      <c r="G27" s="83">
        <v>1.7751659451999999</v>
      </c>
      <c r="H27" s="83">
        <v>1.8076774289999999</v>
      </c>
      <c r="I27" s="11"/>
      <c r="J27" s="20">
        <f t="shared" si="0"/>
        <v>6.7947792700000065E-2</v>
      </c>
      <c r="K27" s="20">
        <f t="shared" si="0"/>
        <v>2.8784895900000107E-2</v>
      </c>
      <c r="L27" s="20">
        <f t="shared" si="0"/>
        <v>6.4205904099999822E-2</v>
      </c>
      <c r="M27" s="20">
        <f t="shared" si="0"/>
        <v>3.2511483800000018E-2</v>
      </c>
    </row>
    <row r="28" spans="2:13" x14ac:dyDescent="0.25">
      <c r="C28" s="142" t="s">
        <v>262</v>
      </c>
      <c r="D28" s="83">
        <v>3.8772516556999999</v>
      </c>
      <c r="E28" s="83">
        <v>3.9321877396999998</v>
      </c>
      <c r="F28" s="83">
        <v>4.133572011</v>
      </c>
      <c r="G28" s="83">
        <v>4.1552746329000003</v>
      </c>
      <c r="H28" s="83">
        <v>4.2032332596000002</v>
      </c>
      <c r="I28" s="11"/>
      <c r="J28" s="20">
        <f t="shared" si="0"/>
        <v>5.4936083999999941E-2</v>
      </c>
      <c r="K28" s="20">
        <f t="shared" si="0"/>
        <v>0.20138427130000025</v>
      </c>
      <c r="L28" s="20">
        <f t="shared" si="0"/>
        <v>2.1702621900000274E-2</v>
      </c>
      <c r="M28" s="20">
        <f t="shared" si="0"/>
        <v>4.795862669999984E-2</v>
      </c>
    </row>
    <row r="29" spans="2:13" x14ac:dyDescent="0.25">
      <c r="C29" s="142" t="s">
        <v>264</v>
      </c>
      <c r="D29" s="83">
        <v>2.5361612567999998</v>
      </c>
      <c r="E29" s="83">
        <v>2.6428629040999998</v>
      </c>
      <c r="F29" s="83">
        <v>2.9869199205000001</v>
      </c>
      <c r="G29" s="83">
        <v>3.2291275018999999</v>
      </c>
      <c r="H29" s="83">
        <v>3.3567416995000001</v>
      </c>
      <c r="I29" s="11"/>
      <c r="J29" s="20">
        <f t="shared" ref="J29" si="1">E29-D29</f>
        <v>0.10670164729999998</v>
      </c>
      <c r="K29" s="20">
        <f t="shared" ref="K29" si="2">F29-E29</f>
        <v>0.3440570164000003</v>
      </c>
      <c r="L29" s="20">
        <f t="shared" ref="L29" si="3">G29-F29</f>
        <v>0.24220758139999976</v>
      </c>
      <c r="M29" s="20">
        <f t="shared" ref="M29" si="4">H29-G29</f>
        <v>0.12761419760000026</v>
      </c>
    </row>
    <row r="30" spans="2:13" x14ac:dyDescent="0.25">
      <c r="C30" s="143" t="s">
        <v>263</v>
      </c>
      <c r="D30" s="84">
        <f>+D31-SUM(D26:D29)</f>
        <v>2.3425146095999985</v>
      </c>
      <c r="E30" s="84">
        <f>+E31-SUM(E26:E29)</f>
        <v>2.3739574463000004</v>
      </c>
      <c r="F30" s="84">
        <f>+F31-SUM(F26:F29)</f>
        <v>2.3021993424000016</v>
      </c>
      <c r="G30" s="84">
        <f>+G31-SUM(G26:G29)</f>
        <v>2.2229114015000029</v>
      </c>
      <c r="H30" s="84">
        <f>+H31-SUM(H26:H29)</f>
        <v>2.2770379456000001</v>
      </c>
      <c r="I30" s="72"/>
      <c r="J30" s="68">
        <f t="shared" si="0"/>
        <v>3.1442836700001919E-2</v>
      </c>
      <c r="K30" s="68">
        <f t="shared" si="0"/>
        <v>-7.1758103899998815E-2</v>
      </c>
      <c r="L30" s="68">
        <f t="shared" si="0"/>
        <v>-7.9287940899998688E-2</v>
      </c>
      <c r="M30" s="68">
        <f t="shared" si="0"/>
        <v>5.4126544099997176E-2</v>
      </c>
    </row>
    <row r="31" spans="2:13" x14ac:dyDescent="0.25">
      <c r="C31" s="126" t="s">
        <v>235</v>
      </c>
      <c r="D31" s="83">
        <v>19.687234931999999</v>
      </c>
      <c r="E31" s="83">
        <v>19.957716775000002</v>
      </c>
      <c r="F31" s="83">
        <v>20.452870515000001</v>
      </c>
      <c r="G31" s="83">
        <v>20.696130613000001</v>
      </c>
      <c r="H31" s="83">
        <v>20.980001667</v>
      </c>
      <c r="I31"/>
      <c r="J31" s="12">
        <f>+SUM(J26:J30)</f>
        <v>0.27048184300000155</v>
      </c>
      <c r="K31" s="12">
        <f t="shared" ref="K31:M31" si="5">+SUM(K26:K30)</f>
        <v>0.49515374000000123</v>
      </c>
      <c r="L31" s="12">
        <f t="shared" si="5"/>
        <v>0.24326009800000237</v>
      </c>
      <c r="M31" s="12">
        <f t="shared" si="5"/>
        <v>0.2838710539999969</v>
      </c>
    </row>
    <row r="32" spans="2:13" x14ac:dyDescent="0.25">
      <c r="B32" s="367" t="s">
        <v>551</v>
      </c>
      <c r="C32"/>
      <c r="D32"/>
      <c r="E32" s="10"/>
      <c r="F32"/>
      <c r="G32"/>
      <c r="H32"/>
      <c r="I32"/>
      <c r="J32" s="10" t="s">
        <v>7</v>
      </c>
      <c r="K32" s="27">
        <f>F26/E26-1</f>
        <v>-7.8425061882492209E-4</v>
      </c>
      <c r="L32" s="27">
        <f>G26/F26-1</f>
        <v>-5.9748229765843597E-4</v>
      </c>
      <c r="M32" s="27">
        <f>H26/G26-1</f>
        <v>2.325640234337456E-3</v>
      </c>
    </row>
    <row r="36" spans="2:8" x14ac:dyDescent="0.25">
      <c r="D36" s="147" t="s">
        <v>517</v>
      </c>
      <c r="E36" s="147" t="s">
        <v>242</v>
      </c>
      <c r="F36" s="438" t="s">
        <v>241</v>
      </c>
      <c r="G36" s="438" t="s">
        <v>498</v>
      </c>
    </row>
    <row r="37" spans="2:8" x14ac:dyDescent="0.25">
      <c r="B37" s="147">
        <f t="shared" ref="B37:B84" si="6">YEAR(C37)</f>
        <v>2017</v>
      </c>
      <c r="C37" s="447">
        <v>42736</v>
      </c>
      <c r="D37" s="448">
        <v>19.322835999999999</v>
      </c>
      <c r="E37" s="141" t="e">
        <v>#N/A</v>
      </c>
      <c r="F37" s="449"/>
      <c r="G37" s="449">
        <v>19.322835999999999</v>
      </c>
      <c r="H37" s="138"/>
    </row>
    <row r="38" spans="2:8" x14ac:dyDescent="0.25">
      <c r="B38" s="147">
        <f t="shared" si="6"/>
        <v>2017</v>
      </c>
      <c r="C38" s="447">
        <v>42767</v>
      </c>
      <c r="D38" s="448">
        <v>19.190398999999999</v>
      </c>
      <c r="E38" s="141" t="e">
        <v>#N/A</v>
      </c>
      <c r="F38" s="449"/>
      <c r="G38" s="449">
        <v>19.190398999999999</v>
      </c>
      <c r="H38" s="138"/>
    </row>
    <row r="39" spans="2:8" x14ac:dyDescent="0.25">
      <c r="B39" s="147">
        <f t="shared" si="6"/>
        <v>2017</v>
      </c>
      <c r="C39" s="447">
        <v>42795</v>
      </c>
      <c r="D39" s="448">
        <v>20.060120999999999</v>
      </c>
      <c r="E39" s="141" t="e">
        <v>#N/A</v>
      </c>
      <c r="F39" s="449">
        <f t="shared" ref="F39:F46" si="7">AVERAGEIF($B$37:$B$98,B39,$G$37:$G$98)</f>
        <v>19.952264</v>
      </c>
      <c r="G39" s="449">
        <v>20.060120999999999</v>
      </c>
      <c r="H39" s="138"/>
    </row>
    <row r="40" spans="2:8" x14ac:dyDescent="0.25">
      <c r="B40" s="147">
        <f t="shared" si="6"/>
        <v>2017</v>
      </c>
      <c r="C40" s="447">
        <v>42826</v>
      </c>
      <c r="D40" s="448">
        <v>19.595317000000001</v>
      </c>
      <c r="E40" s="141" t="e">
        <v>#N/A</v>
      </c>
      <c r="F40" s="449">
        <f t="shared" si="7"/>
        <v>19.952264</v>
      </c>
      <c r="G40" s="449">
        <v>19.595317000000001</v>
      </c>
      <c r="H40" s="138"/>
    </row>
    <row r="41" spans="2:8" x14ac:dyDescent="0.25">
      <c r="B41" s="147">
        <f t="shared" si="6"/>
        <v>2017</v>
      </c>
      <c r="C41" s="447">
        <v>42856</v>
      </c>
      <c r="D41" s="448">
        <v>20.066234999999999</v>
      </c>
      <c r="E41" s="141" t="e">
        <v>#N/A</v>
      </c>
      <c r="F41" s="449">
        <f t="shared" si="7"/>
        <v>19.952264</v>
      </c>
      <c r="G41" s="449">
        <v>20.066234999999999</v>
      </c>
      <c r="H41" s="138"/>
    </row>
    <row r="42" spans="2:8" x14ac:dyDescent="0.25">
      <c r="B42" s="147">
        <f t="shared" si="6"/>
        <v>2017</v>
      </c>
      <c r="C42" s="447">
        <v>42887</v>
      </c>
      <c r="D42" s="448">
        <v>20.561236000000001</v>
      </c>
      <c r="E42" s="141" t="e">
        <v>#N/A</v>
      </c>
      <c r="F42" s="449">
        <f t="shared" si="7"/>
        <v>19.952264</v>
      </c>
      <c r="G42" s="449">
        <v>20.561236000000001</v>
      </c>
      <c r="H42" s="138"/>
    </row>
    <row r="43" spans="2:8" x14ac:dyDescent="0.25">
      <c r="B43" s="147">
        <f t="shared" si="6"/>
        <v>2017</v>
      </c>
      <c r="C43" s="447">
        <v>42917</v>
      </c>
      <c r="D43" s="448">
        <v>20.118914</v>
      </c>
      <c r="E43" s="141" t="e">
        <v>#N/A</v>
      </c>
      <c r="F43" s="449">
        <f t="shared" si="7"/>
        <v>19.952264</v>
      </c>
      <c r="G43" s="449">
        <v>20.118914</v>
      </c>
      <c r="H43" s="138"/>
    </row>
    <row r="44" spans="2:8" x14ac:dyDescent="0.25">
      <c r="B44" s="147">
        <f t="shared" si="6"/>
        <v>2017</v>
      </c>
      <c r="C44" s="447">
        <v>42948</v>
      </c>
      <c r="D44" s="448">
        <v>20.251183999999999</v>
      </c>
      <c r="E44" s="141" t="e">
        <v>#N/A</v>
      </c>
      <c r="F44" s="449">
        <f t="shared" si="7"/>
        <v>19.952264</v>
      </c>
      <c r="G44" s="449">
        <v>20.251183999999999</v>
      </c>
      <c r="H44" s="138"/>
    </row>
    <row r="45" spans="2:8" x14ac:dyDescent="0.25">
      <c r="B45" s="147">
        <f t="shared" si="6"/>
        <v>2017</v>
      </c>
      <c r="C45" s="447">
        <v>42979</v>
      </c>
      <c r="D45" s="448">
        <v>19.640605000000001</v>
      </c>
      <c r="E45" s="141" t="e">
        <v>#N/A</v>
      </c>
      <c r="F45" s="449">
        <f t="shared" si="7"/>
        <v>19.952264</v>
      </c>
      <c r="G45" s="449">
        <v>19.640605000000001</v>
      </c>
      <c r="H45" s="138"/>
    </row>
    <row r="46" spans="2:8" x14ac:dyDescent="0.25">
      <c r="B46" s="147">
        <f t="shared" si="6"/>
        <v>2017</v>
      </c>
      <c r="C46" s="447">
        <v>43009</v>
      </c>
      <c r="D46" s="448">
        <v>19.989643999999998</v>
      </c>
      <c r="E46" s="141" t="e">
        <v>#N/A</v>
      </c>
      <c r="F46" s="449">
        <f t="shared" si="7"/>
        <v>19.952264</v>
      </c>
      <c r="G46" s="449">
        <v>19.989643999999998</v>
      </c>
      <c r="H46" s="138"/>
    </row>
    <row r="47" spans="2:8" x14ac:dyDescent="0.25">
      <c r="B47" s="147">
        <f t="shared" si="6"/>
        <v>2017</v>
      </c>
      <c r="C47" s="447">
        <v>43040</v>
      </c>
      <c r="D47" s="448">
        <v>20.307230000000001</v>
      </c>
      <c r="E47" s="141" t="e">
        <v>#N/A</v>
      </c>
      <c r="F47" s="449"/>
      <c r="G47" s="449">
        <v>20.307230000000001</v>
      </c>
      <c r="H47" s="138"/>
    </row>
    <row r="48" spans="2:8" x14ac:dyDescent="0.25">
      <c r="B48" s="147">
        <f t="shared" si="6"/>
        <v>2017</v>
      </c>
      <c r="C48" s="447">
        <v>43070</v>
      </c>
      <c r="D48" s="448">
        <v>20.323447000000002</v>
      </c>
      <c r="E48" s="141" t="e">
        <v>#N/A</v>
      </c>
      <c r="F48" s="449"/>
      <c r="G48" s="449">
        <v>20.323447000000002</v>
      </c>
      <c r="H48" s="138"/>
    </row>
    <row r="49" spans="2:8" x14ac:dyDescent="0.25">
      <c r="B49" s="147">
        <f t="shared" si="6"/>
        <v>2018</v>
      </c>
      <c r="C49" s="447">
        <v>43101</v>
      </c>
      <c r="D49" s="448">
        <v>20.461323</v>
      </c>
      <c r="E49" s="141" t="e">
        <v>#N/A</v>
      </c>
      <c r="F49" s="449"/>
      <c r="G49" s="449">
        <v>20.461323</v>
      </c>
      <c r="H49" s="138"/>
    </row>
    <row r="50" spans="2:8" x14ac:dyDescent="0.25">
      <c r="B50" s="147">
        <f t="shared" si="6"/>
        <v>2018</v>
      </c>
      <c r="C50" s="447">
        <v>43132</v>
      </c>
      <c r="D50" s="448">
        <v>19.619446</v>
      </c>
      <c r="E50" s="141" t="e">
        <v>#N/A</v>
      </c>
      <c r="F50" s="449"/>
      <c r="G50" s="449">
        <v>19.619446</v>
      </c>
      <c r="H50" s="138"/>
    </row>
    <row r="51" spans="2:8" x14ac:dyDescent="0.25">
      <c r="B51" s="147">
        <f t="shared" si="6"/>
        <v>2018</v>
      </c>
      <c r="C51" s="447">
        <v>43160</v>
      </c>
      <c r="D51" s="448">
        <v>20.573001999999999</v>
      </c>
      <c r="E51" s="141" t="e">
        <v>#N/A</v>
      </c>
      <c r="F51" s="449">
        <f t="shared" ref="F51:F58" si="8">AVERAGEIF($B$37:$B$98,B51,$G$37:$G$98)</f>
        <v>20.444359583333334</v>
      </c>
      <c r="G51" s="449">
        <v>20.573001999999999</v>
      </c>
      <c r="H51" s="138"/>
    </row>
    <row r="52" spans="2:8" x14ac:dyDescent="0.25">
      <c r="B52" s="147">
        <f t="shared" si="6"/>
        <v>2018</v>
      </c>
      <c r="C52" s="447">
        <v>43191</v>
      </c>
      <c r="D52" s="448">
        <v>19.940937000000002</v>
      </c>
      <c r="E52" s="141" t="e">
        <v>#N/A</v>
      </c>
      <c r="F52" s="449">
        <f t="shared" si="8"/>
        <v>20.444359583333334</v>
      </c>
      <c r="G52" s="449">
        <v>19.940937000000002</v>
      </c>
      <c r="H52" s="138"/>
    </row>
    <row r="53" spans="2:8" x14ac:dyDescent="0.25">
      <c r="B53" s="147">
        <f t="shared" si="6"/>
        <v>2018</v>
      </c>
      <c r="C53" s="447">
        <v>43221</v>
      </c>
      <c r="D53" s="448">
        <v>20.356517</v>
      </c>
      <c r="E53" s="141" t="e">
        <v>#N/A</v>
      </c>
      <c r="F53" s="449">
        <f t="shared" si="8"/>
        <v>20.444359583333334</v>
      </c>
      <c r="G53" s="449">
        <v>20.356517</v>
      </c>
      <c r="H53" s="138"/>
    </row>
    <row r="54" spans="2:8" x14ac:dyDescent="0.25">
      <c r="B54" s="147">
        <f t="shared" si="6"/>
        <v>2018</v>
      </c>
      <c r="C54" s="447">
        <v>43252</v>
      </c>
      <c r="D54" s="448">
        <v>20.705323</v>
      </c>
      <c r="E54" s="141" t="e">
        <v>#N/A</v>
      </c>
      <c r="F54" s="449">
        <f t="shared" si="8"/>
        <v>20.444359583333334</v>
      </c>
      <c r="G54" s="449">
        <v>20.705323</v>
      </c>
      <c r="H54" s="138"/>
    </row>
    <row r="55" spans="2:8" x14ac:dyDescent="0.25">
      <c r="B55" s="147">
        <f t="shared" si="6"/>
        <v>2018</v>
      </c>
      <c r="C55" s="447">
        <v>43282</v>
      </c>
      <c r="D55" s="448">
        <v>20.621328999999999</v>
      </c>
      <c r="E55" s="141" t="e">
        <v>#N/A</v>
      </c>
      <c r="F55" s="449">
        <f t="shared" si="8"/>
        <v>20.444359583333334</v>
      </c>
      <c r="G55" s="449">
        <v>20.621328999999999</v>
      </c>
      <c r="H55" s="138"/>
    </row>
    <row r="56" spans="2:8" x14ac:dyDescent="0.25">
      <c r="B56" s="147">
        <f t="shared" si="6"/>
        <v>2018</v>
      </c>
      <c r="C56" s="447">
        <v>43313</v>
      </c>
      <c r="D56" s="448">
        <v>21.302289999999999</v>
      </c>
      <c r="E56" s="141" t="e">
        <v>#N/A</v>
      </c>
      <c r="F56" s="449">
        <f t="shared" si="8"/>
        <v>20.444359583333334</v>
      </c>
      <c r="G56" s="449">
        <v>21.302289999999999</v>
      </c>
      <c r="H56" s="138"/>
    </row>
    <row r="57" spans="2:8" x14ac:dyDescent="0.25">
      <c r="B57" s="147">
        <f t="shared" si="6"/>
        <v>2018</v>
      </c>
      <c r="C57" s="447">
        <v>43344</v>
      </c>
      <c r="D57" s="448">
        <v>19.951416999999999</v>
      </c>
      <c r="E57" s="141" t="e">
        <v>#N/A</v>
      </c>
      <c r="F57" s="449">
        <f t="shared" si="8"/>
        <v>20.444359583333334</v>
      </c>
      <c r="G57" s="449">
        <v>19.951416999999999</v>
      </c>
      <c r="H57" s="138"/>
    </row>
    <row r="58" spans="2:8" x14ac:dyDescent="0.25">
      <c r="B58" s="147">
        <f t="shared" si="6"/>
        <v>2018</v>
      </c>
      <c r="C58" s="447">
        <v>43374</v>
      </c>
      <c r="D58" s="448">
        <v>20.77356</v>
      </c>
      <c r="E58" s="141" t="e">
        <v>#N/A</v>
      </c>
      <c r="F58" s="449">
        <f t="shared" si="8"/>
        <v>20.444359583333334</v>
      </c>
      <c r="G58" s="449">
        <v>20.77356</v>
      </c>
      <c r="H58" s="138"/>
    </row>
    <row r="59" spans="2:8" x14ac:dyDescent="0.25">
      <c r="B59" s="147">
        <f t="shared" si="6"/>
        <v>2018</v>
      </c>
      <c r="C59" s="447">
        <v>43405</v>
      </c>
      <c r="D59" s="448">
        <v>20.548012</v>
      </c>
      <c r="E59" s="141" t="e">
        <v>#N/A</v>
      </c>
      <c r="F59" s="449"/>
      <c r="G59" s="449">
        <v>20.548012</v>
      </c>
      <c r="H59" s="138"/>
    </row>
    <row r="60" spans="2:8" x14ac:dyDescent="0.25">
      <c r="B60" s="147">
        <f t="shared" si="6"/>
        <v>2018</v>
      </c>
      <c r="C60" s="447">
        <v>43435</v>
      </c>
      <c r="D60" s="448">
        <v>20.479158999999999</v>
      </c>
      <c r="E60" s="141" t="e">
        <v>#N/A</v>
      </c>
      <c r="F60" s="449"/>
      <c r="G60" s="449">
        <v>20.479158999999999</v>
      </c>
      <c r="H60" s="138"/>
    </row>
    <row r="61" spans="2:8" x14ac:dyDescent="0.25">
      <c r="B61" s="147">
        <f t="shared" si="6"/>
        <v>2019</v>
      </c>
      <c r="C61" s="447">
        <v>43466</v>
      </c>
      <c r="D61" s="448">
        <v>20.452116</v>
      </c>
      <c r="E61" s="141" t="e">
        <v>#N/A</v>
      </c>
      <c r="F61" s="449"/>
      <c r="G61" s="449">
        <v>20.452116</v>
      </c>
      <c r="H61" s="138"/>
    </row>
    <row r="62" spans="2:8" x14ac:dyDescent="0.25">
      <c r="B62" s="147">
        <f t="shared" si="6"/>
        <v>2019</v>
      </c>
      <c r="C62" s="447">
        <v>43497</v>
      </c>
      <c r="D62" s="448">
        <v>20.193715000000001</v>
      </c>
      <c r="E62" s="141" t="e">
        <v>#N/A</v>
      </c>
      <c r="F62" s="449"/>
      <c r="G62" s="449">
        <v>20.193715000000001</v>
      </c>
      <c r="H62" s="138"/>
    </row>
    <row r="63" spans="2:8" x14ac:dyDescent="0.25">
      <c r="B63" s="147">
        <f t="shared" si="6"/>
        <v>2019</v>
      </c>
      <c r="C63" s="447">
        <v>43525</v>
      </c>
      <c r="D63" s="448">
        <v>20.163770298999999</v>
      </c>
      <c r="E63" s="141" t="e">
        <v>#N/A</v>
      </c>
      <c r="F63" s="449">
        <f t="shared" ref="F63:F70" si="9">AVERAGEIF($B$37:$B$98,B63,$G$37:$G$98)</f>
        <v>20.691255548166666</v>
      </c>
      <c r="G63" s="449">
        <v>20.163770298999999</v>
      </c>
      <c r="H63" s="138"/>
    </row>
    <row r="64" spans="2:8" x14ac:dyDescent="0.25">
      <c r="B64" s="147">
        <f t="shared" si="6"/>
        <v>2019</v>
      </c>
      <c r="C64" s="447">
        <v>43556</v>
      </c>
      <c r="D64" s="448">
        <v>20.038735279000001</v>
      </c>
      <c r="E64" s="141">
        <v>20.038735279000001</v>
      </c>
      <c r="F64" s="449">
        <f t="shared" si="9"/>
        <v>20.691255548166666</v>
      </c>
      <c r="G64" s="449">
        <v>20.038735279000001</v>
      </c>
      <c r="H64" s="138"/>
    </row>
    <row r="65" spans="2:8" x14ac:dyDescent="0.25">
      <c r="B65" s="147">
        <f t="shared" si="6"/>
        <v>2019</v>
      </c>
      <c r="C65" s="447">
        <v>43586</v>
      </c>
      <c r="D65" s="448" t="e">
        <v>#N/A</v>
      </c>
      <c r="E65" s="141">
        <v>20.56673</v>
      </c>
      <c r="F65" s="449">
        <f t="shared" si="9"/>
        <v>20.691255548166666</v>
      </c>
      <c r="G65" s="449">
        <v>20.56673</v>
      </c>
      <c r="H65" s="138"/>
    </row>
    <row r="66" spans="2:8" x14ac:dyDescent="0.25">
      <c r="B66" s="147">
        <f t="shared" si="6"/>
        <v>2019</v>
      </c>
      <c r="C66" s="447">
        <v>43617</v>
      </c>
      <c r="D66" s="448" t="e">
        <v>#N/A</v>
      </c>
      <c r="E66" s="141">
        <v>20.934999999999999</v>
      </c>
      <c r="F66" s="449">
        <f t="shared" si="9"/>
        <v>20.691255548166666</v>
      </c>
      <c r="G66" s="449">
        <v>20.934999999999999</v>
      </c>
      <c r="H66" s="138"/>
    </row>
    <row r="67" spans="2:8" x14ac:dyDescent="0.25">
      <c r="B67" s="147">
        <f t="shared" si="6"/>
        <v>2019</v>
      </c>
      <c r="C67" s="447">
        <v>43647</v>
      </c>
      <c r="D67" s="448" t="e">
        <v>#N/A</v>
      </c>
      <c r="E67" s="141">
        <v>21.136009999999999</v>
      </c>
      <c r="F67" s="449">
        <f t="shared" si="9"/>
        <v>20.691255548166666</v>
      </c>
      <c r="G67" s="449">
        <v>21.136009999999999</v>
      </c>
      <c r="H67" s="138"/>
    </row>
    <row r="68" spans="2:8" x14ac:dyDescent="0.25">
      <c r="B68" s="147">
        <f t="shared" si="6"/>
        <v>2019</v>
      </c>
      <c r="C68" s="447">
        <v>43678</v>
      </c>
      <c r="D68" s="448" t="e">
        <v>#N/A</v>
      </c>
      <c r="E68" s="141">
        <v>21.30086</v>
      </c>
      <c r="F68" s="449">
        <f t="shared" si="9"/>
        <v>20.691255548166666</v>
      </c>
      <c r="G68" s="449">
        <v>21.30086</v>
      </c>
      <c r="H68" s="138"/>
    </row>
    <row r="69" spans="2:8" x14ac:dyDescent="0.25">
      <c r="B69" s="147">
        <f t="shared" si="6"/>
        <v>2019</v>
      </c>
      <c r="C69" s="447">
        <v>43709</v>
      </c>
      <c r="D69" s="448" t="e">
        <v>#N/A</v>
      </c>
      <c r="E69" s="141">
        <v>20.707360000000001</v>
      </c>
      <c r="F69" s="449">
        <f t="shared" si="9"/>
        <v>20.691255548166666</v>
      </c>
      <c r="G69" s="449">
        <v>20.707360000000001</v>
      </c>
      <c r="H69" s="138"/>
    </row>
    <row r="70" spans="2:8" x14ac:dyDescent="0.25">
      <c r="B70" s="147">
        <f t="shared" si="6"/>
        <v>2019</v>
      </c>
      <c r="C70" s="447">
        <v>43739</v>
      </c>
      <c r="D70" s="448" t="e">
        <v>#N/A</v>
      </c>
      <c r="E70" s="141">
        <v>20.872699999999998</v>
      </c>
      <c r="F70" s="449">
        <f t="shared" si="9"/>
        <v>20.691255548166666</v>
      </c>
      <c r="G70" s="449">
        <v>20.872699999999998</v>
      </c>
      <c r="H70" s="138"/>
    </row>
    <row r="71" spans="2:8" x14ac:dyDescent="0.25">
      <c r="B71" s="147">
        <f t="shared" si="6"/>
        <v>2019</v>
      </c>
      <c r="C71" s="447">
        <v>43770</v>
      </c>
      <c r="D71" s="448" t="e">
        <v>#N/A</v>
      </c>
      <c r="E71" s="141">
        <v>20.797149999999998</v>
      </c>
      <c r="F71" s="449"/>
      <c r="G71" s="449">
        <v>20.797149999999998</v>
      </c>
      <c r="H71" s="138"/>
    </row>
    <row r="72" spans="2:8" x14ac:dyDescent="0.25">
      <c r="B72" s="147">
        <f t="shared" si="6"/>
        <v>2019</v>
      </c>
      <c r="C72" s="447">
        <v>43800</v>
      </c>
      <c r="D72" s="448" t="e">
        <v>#N/A</v>
      </c>
      <c r="E72" s="141">
        <v>21.13092</v>
      </c>
      <c r="F72" s="449"/>
      <c r="G72" s="449">
        <v>21.13092</v>
      </c>
      <c r="H72" s="138"/>
    </row>
    <row r="73" spans="2:8" x14ac:dyDescent="0.25">
      <c r="B73" s="147">
        <f t="shared" si="6"/>
        <v>2020</v>
      </c>
      <c r="C73" s="447">
        <v>43831</v>
      </c>
      <c r="D73" s="448" t="e">
        <v>#N/A</v>
      </c>
      <c r="E73" s="141">
        <v>20.689910000000001</v>
      </c>
      <c r="F73" s="449"/>
      <c r="G73" s="449">
        <v>20.689910000000001</v>
      </c>
      <c r="H73" s="138"/>
    </row>
    <row r="74" spans="2:8" x14ac:dyDescent="0.25">
      <c r="B74" s="147">
        <f t="shared" si="6"/>
        <v>2020</v>
      </c>
      <c r="C74" s="447">
        <v>43862</v>
      </c>
      <c r="D74" s="448" t="e">
        <v>#N/A</v>
      </c>
      <c r="E74" s="141">
        <v>20.496590000000001</v>
      </c>
      <c r="F74" s="449"/>
      <c r="G74" s="449">
        <v>20.496590000000001</v>
      </c>
      <c r="H74" s="138"/>
    </row>
    <row r="75" spans="2:8" x14ac:dyDescent="0.25">
      <c r="B75" s="147">
        <f t="shared" si="6"/>
        <v>2020</v>
      </c>
      <c r="C75" s="447">
        <v>43891</v>
      </c>
      <c r="D75" s="448" t="e">
        <v>#N/A</v>
      </c>
      <c r="E75" s="141">
        <v>20.858160000000002</v>
      </c>
      <c r="F75" s="449">
        <f t="shared" ref="F75:F82" si="10">AVERAGEIF($B$37:$B$98,B75,$G$37:$G$98)</f>
        <v>20.976999166666669</v>
      </c>
      <c r="G75" s="449">
        <v>20.858160000000002</v>
      </c>
      <c r="H75" s="138"/>
    </row>
    <row r="76" spans="2:8" x14ac:dyDescent="0.25">
      <c r="B76" s="147">
        <f t="shared" si="6"/>
        <v>2020</v>
      </c>
      <c r="C76" s="447">
        <v>43922</v>
      </c>
      <c r="D76" s="448" t="e">
        <v>#N/A</v>
      </c>
      <c r="E76" s="141">
        <v>20.66948</v>
      </c>
      <c r="F76" s="449">
        <f t="shared" si="10"/>
        <v>20.976999166666669</v>
      </c>
      <c r="G76" s="449">
        <v>20.66948</v>
      </c>
      <c r="H76" s="138"/>
    </row>
    <row r="77" spans="2:8" x14ac:dyDescent="0.25">
      <c r="B77" s="147">
        <f t="shared" si="6"/>
        <v>2020</v>
      </c>
      <c r="C77" s="447">
        <v>43952</v>
      </c>
      <c r="D77" s="448" t="e">
        <v>#N/A</v>
      </c>
      <c r="E77" s="141">
        <v>20.782319999999999</v>
      </c>
      <c r="F77" s="449">
        <f t="shared" si="10"/>
        <v>20.976999166666669</v>
      </c>
      <c r="G77" s="449">
        <v>20.782319999999999</v>
      </c>
      <c r="H77" s="138"/>
    </row>
    <row r="78" spans="2:8" x14ac:dyDescent="0.25">
      <c r="B78" s="147">
        <f t="shared" si="6"/>
        <v>2020</v>
      </c>
      <c r="C78" s="447">
        <v>43983</v>
      </c>
      <c r="D78" s="448" t="e">
        <v>#N/A</v>
      </c>
      <c r="E78" s="141">
        <v>21.205680000000001</v>
      </c>
      <c r="F78" s="449">
        <f t="shared" si="10"/>
        <v>20.976999166666669</v>
      </c>
      <c r="G78" s="449">
        <v>21.205680000000001</v>
      </c>
      <c r="H78" s="138"/>
    </row>
    <row r="79" spans="2:8" x14ac:dyDescent="0.25">
      <c r="B79" s="147">
        <f t="shared" si="6"/>
        <v>2020</v>
      </c>
      <c r="C79" s="447">
        <v>44013</v>
      </c>
      <c r="D79" s="448" t="e">
        <v>#N/A</v>
      </c>
      <c r="E79" s="141">
        <v>21.421790000000001</v>
      </c>
      <c r="F79" s="449">
        <f t="shared" si="10"/>
        <v>20.976999166666669</v>
      </c>
      <c r="G79" s="449">
        <v>21.421790000000001</v>
      </c>
      <c r="H79" s="138"/>
    </row>
    <row r="80" spans="2:8" x14ac:dyDescent="0.25">
      <c r="B80" s="147">
        <f t="shared" si="6"/>
        <v>2020</v>
      </c>
      <c r="C80" s="447">
        <v>44044</v>
      </c>
      <c r="D80" s="448" t="e">
        <v>#N/A</v>
      </c>
      <c r="E80" s="141">
        <v>21.514109999999999</v>
      </c>
      <c r="F80" s="449">
        <f t="shared" si="10"/>
        <v>20.976999166666669</v>
      </c>
      <c r="G80" s="449">
        <v>21.514109999999999</v>
      </c>
      <c r="H80" s="138"/>
    </row>
    <row r="81" spans="2:8" x14ac:dyDescent="0.25">
      <c r="B81" s="147">
        <f t="shared" si="6"/>
        <v>2020</v>
      </c>
      <c r="C81" s="447">
        <v>44075</v>
      </c>
      <c r="D81" s="448" t="e">
        <v>#N/A</v>
      </c>
      <c r="E81" s="141">
        <v>20.99184</v>
      </c>
      <c r="F81" s="449">
        <f t="shared" si="10"/>
        <v>20.976999166666669</v>
      </c>
      <c r="G81" s="449">
        <v>20.99184</v>
      </c>
      <c r="H81" s="138"/>
    </row>
    <row r="82" spans="2:8" x14ac:dyDescent="0.25">
      <c r="B82" s="147">
        <f t="shared" si="6"/>
        <v>2020</v>
      </c>
      <c r="C82" s="447">
        <v>44105</v>
      </c>
      <c r="D82" s="448" t="e">
        <v>#N/A</v>
      </c>
      <c r="E82" s="141">
        <v>20.996790000000001</v>
      </c>
      <c r="F82" s="449">
        <f t="shared" si="10"/>
        <v>20.976999166666669</v>
      </c>
      <c r="G82" s="449">
        <v>20.996790000000001</v>
      </c>
      <c r="H82" s="138"/>
    </row>
    <row r="83" spans="2:8" x14ac:dyDescent="0.25">
      <c r="B83" s="147">
        <f t="shared" si="6"/>
        <v>2020</v>
      </c>
      <c r="C83" s="447">
        <v>44136</v>
      </c>
      <c r="D83" s="448" t="e">
        <v>#N/A</v>
      </c>
      <c r="E83" s="141">
        <v>20.902899999999999</v>
      </c>
      <c r="F83" s="449"/>
      <c r="G83" s="449">
        <v>20.902899999999999</v>
      </c>
      <c r="H83" s="138"/>
    </row>
    <row r="84" spans="2:8" x14ac:dyDescent="0.25">
      <c r="B84" s="147">
        <f t="shared" si="6"/>
        <v>2020</v>
      </c>
      <c r="C84" s="447">
        <v>44166</v>
      </c>
      <c r="D84" s="448" t="e">
        <v>#N/A</v>
      </c>
      <c r="E84" s="141">
        <v>21.194420000000001</v>
      </c>
      <c r="F84" s="449"/>
      <c r="G84" s="449">
        <v>21.194420000000001</v>
      </c>
      <c r="H84" s="138"/>
    </row>
    <row r="85" spans="2:8" x14ac:dyDescent="0.25">
      <c r="C85" s="134"/>
      <c r="E85" s="140"/>
      <c r="G85" s="140"/>
      <c r="H85" s="138"/>
    </row>
    <row r="86" spans="2:8" x14ac:dyDescent="0.25">
      <c r="C86" s="134"/>
      <c r="E86" s="140"/>
      <c r="G86" s="140"/>
      <c r="H86" s="138"/>
    </row>
    <row r="87" spans="2:8" x14ac:dyDescent="0.25">
      <c r="C87" s="134"/>
      <c r="E87" s="140"/>
      <c r="G87" s="140"/>
      <c r="H87" s="138"/>
    </row>
    <row r="88" spans="2:8" x14ac:dyDescent="0.25">
      <c r="C88" s="134"/>
      <c r="E88" s="140"/>
      <c r="G88" s="140"/>
      <c r="H88" s="138"/>
    </row>
    <row r="89" spans="2:8" x14ac:dyDescent="0.25">
      <c r="B89" s="5"/>
      <c r="C89" s="5" t="s">
        <v>0</v>
      </c>
      <c r="E89" s="140"/>
      <c r="G89" s="140"/>
      <c r="H89" s="138"/>
    </row>
    <row r="90" spans="2:8" x14ac:dyDescent="0.25">
      <c r="B90">
        <v>2.5</v>
      </c>
      <c r="C90" s="6">
        <v>-0.4</v>
      </c>
      <c r="E90" s="140"/>
      <c r="G90" s="140"/>
      <c r="H90" s="138"/>
    </row>
    <row r="91" spans="2:8" x14ac:dyDescent="0.25">
      <c r="B91">
        <v>2.5</v>
      </c>
      <c r="C91" s="6">
        <v>1.2</v>
      </c>
      <c r="E91" s="140"/>
      <c r="G91" s="140"/>
      <c r="H91" s="138"/>
    </row>
    <row r="92" spans="2:8" x14ac:dyDescent="0.25">
      <c r="C92" s="134"/>
      <c r="E92" s="140"/>
      <c r="G92" s="140"/>
      <c r="H92" s="138"/>
    </row>
    <row r="93" spans="2:8" x14ac:dyDescent="0.25">
      <c r="C93" s="134"/>
      <c r="E93" s="140"/>
      <c r="G93" s="140"/>
      <c r="H93" s="138"/>
    </row>
    <row r="94" spans="2:8" x14ac:dyDescent="0.25">
      <c r="C94" s="134"/>
      <c r="E94" s="140"/>
      <c r="G94" s="140"/>
      <c r="H94" s="138"/>
    </row>
    <row r="95" spans="2:8" x14ac:dyDescent="0.25">
      <c r="C95" s="134"/>
      <c r="E95" s="140"/>
      <c r="G95" s="140"/>
      <c r="H95" s="138"/>
    </row>
    <row r="96" spans="2:8" x14ac:dyDescent="0.25">
      <c r="C96" s="134"/>
      <c r="E96" s="140"/>
      <c r="G96" s="140"/>
      <c r="H96" s="138"/>
    </row>
    <row r="97" spans="3:8" x14ac:dyDescent="0.25">
      <c r="C97" s="134"/>
      <c r="E97" s="140"/>
      <c r="G97" s="140"/>
      <c r="H97" s="138"/>
    </row>
    <row r="98" spans="3:8" x14ac:dyDescent="0.25">
      <c r="C98" s="134"/>
      <c r="E98" s="140"/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  <c r="H107" s="138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  <row r="132" spans="7:7" x14ac:dyDescent="0.25">
      <c r="G132" s="140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28515625" customWidth="1"/>
  </cols>
  <sheetData>
    <row r="1" spans="1:17" x14ac:dyDescent="0.2">
      <c r="M1" s="117"/>
    </row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17" t="s">
        <v>479</v>
      </c>
      <c r="Q6" s="387" t="s">
        <v>478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215" t="s">
        <v>381</v>
      </c>
      <c r="Q7" s="216" t="s">
        <v>382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6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6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6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6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6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6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6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6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6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91" t="s">
        <v>41</v>
      </c>
      <c r="J26" s="91" t="s">
        <v>97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41640</v>
      </c>
      <c r="B28" s="12">
        <v>114.66800000000001</v>
      </c>
      <c r="C28" s="12">
        <v>235.85499999999999</v>
      </c>
      <c r="E28" s="41">
        <f>MIN($B$28,$B$40,$B$52,$B$64,$B$76)</f>
        <v>114.66800000000001</v>
      </c>
      <c r="F28" s="41">
        <f>MAX($B$28,$B$40,$B$52,$B$64,$B$76)</f>
        <v>170.24700000000001</v>
      </c>
      <c r="G28" s="41">
        <f>MIN($C$28,$C$40,$C$52,$C$64,$C$76)</f>
        <v>235.85499999999999</v>
      </c>
      <c r="H28" s="41">
        <f>MAX($C$28,$C$40,$C$52,$C$64,$C$76)</f>
        <v>261.64800000000002</v>
      </c>
      <c r="I28" s="12">
        <f t="shared" ref="I28:K59" si="0">F28-E28</f>
        <v>55.579000000000008</v>
      </c>
      <c r="J28" s="12">
        <f t="shared" si="0"/>
        <v>65.607999999999976</v>
      </c>
      <c r="K28" s="12">
        <f t="shared" si="0"/>
        <v>25.793000000000035</v>
      </c>
      <c r="N28" s="14"/>
    </row>
    <row r="29" spans="1:16" x14ac:dyDescent="0.2">
      <c r="A29" s="1">
        <v>41671</v>
      </c>
      <c r="B29" s="12">
        <v>113.10299999999999</v>
      </c>
      <c r="C29" s="12">
        <v>229.499</v>
      </c>
      <c r="E29" s="41">
        <f>MIN($B$29,$B$41,$B$53,$B$65,$B$77)</f>
        <v>113.10299999999999</v>
      </c>
      <c r="F29" s="41">
        <f>MAX($B$29,$B$41,$B$53,$B$65,$B$77)</f>
        <v>162.83199999999999</v>
      </c>
      <c r="G29" s="41">
        <f>MIN($C$29,$C$41,$C$53,$C$65,$C$77)</f>
        <v>229.499</v>
      </c>
      <c r="H29" s="41">
        <f>MAX($C$29,$C$41,$C$53,$C$65,$C$77)</f>
        <v>256.21899999999999</v>
      </c>
      <c r="I29" s="12">
        <f t="shared" si="0"/>
        <v>49.728999999999999</v>
      </c>
      <c r="J29" s="12">
        <f t="shared" si="0"/>
        <v>66.667000000000002</v>
      </c>
      <c r="K29" s="12">
        <f t="shared" si="0"/>
        <v>26.72</v>
      </c>
      <c r="N29" s="12"/>
      <c r="P29" s="8"/>
    </row>
    <row r="30" spans="1:16" x14ac:dyDescent="0.2">
      <c r="A30" s="1">
        <v>41699</v>
      </c>
      <c r="B30" s="12">
        <v>115.227</v>
      </c>
      <c r="C30" s="12">
        <v>221.61199999999999</v>
      </c>
      <c r="E30" s="41">
        <f>MIN($B$30,$B$42,$B$54,$B$66,$B$78)</f>
        <v>115.227</v>
      </c>
      <c r="F30" s="41">
        <f>MAX($B$30,$B$42,$B$54,$B$66,$B$78)</f>
        <v>160.07300000000001</v>
      </c>
      <c r="G30" s="41">
        <f>MIN($C$30,$C$42,$C$54,$C$66,$C$78)</f>
        <v>221.61199999999999</v>
      </c>
      <c r="H30" s="41">
        <f>MAX($C$30,$C$42,$C$54,$C$66,$C$78)</f>
        <v>243.71600000000001</v>
      </c>
      <c r="I30" s="12">
        <f t="shared" si="0"/>
        <v>44.846000000000004</v>
      </c>
      <c r="J30" s="12">
        <f t="shared" si="0"/>
        <v>61.538999999999987</v>
      </c>
      <c r="K30" s="12">
        <f t="shared" si="0"/>
        <v>22.104000000000013</v>
      </c>
      <c r="N30" s="12"/>
    </row>
    <row r="31" spans="1:16" x14ac:dyDescent="0.2">
      <c r="A31" s="1">
        <v>41730</v>
      </c>
      <c r="B31" s="12">
        <v>116.69199999999999</v>
      </c>
      <c r="C31" s="12">
        <v>216.76</v>
      </c>
      <c r="E31" s="41">
        <f>MIN($B$31,$B$43,$B$55,$B$67,$B$79)</f>
        <v>116.69199999999999</v>
      </c>
      <c r="F31" s="41">
        <f>MAX($B$31,$B$43,$B$55,$B$67,$B$79)</f>
        <v>154.95699999999999</v>
      </c>
      <c r="G31" s="41">
        <f>MIN($C$31,$C$43,$C$55,$C$67,$C$79)</f>
        <v>216.76</v>
      </c>
      <c r="H31" s="41">
        <f>MAX($C$31,$C$43,$C$55,$C$67,$C$79)</f>
        <v>243.511</v>
      </c>
      <c r="I31" s="12">
        <f t="shared" si="0"/>
        <v>38.265000000000001</v>
      </c>
      <c r="J31" s="12">
        <f t="shared" si="0"/>
        <v>61.802999999999997</v>
      </c>
      <c r="K31" s="12">
        <f t="shared" si="0"/>
        <v>26.751000000000005</v>
      </c>
      <c r="N31" s="12"/>
    </row>
    <row r="32" spans="1:16" x14ac:dyDescent="0.2">
      <c r="A32" s="1">
        <v>41760</v>
      </c>
      <c r="B32" s="12">
        <v>121.56399999999999</v>
      </c>
      <c r="C32" s="12">
        <v>218.15199999999999</v>
      </c>
      <c r="E32" s="41">
        <f>MIN($B$32,$B$44,$B$56,$B$68,$B$80)</f>
        <v>115.199</v>
      </c>
      <c r="F32" s="41">
        <f>MAX($B$32,$B$44,$B$56,$B$68,$B$80)</f>
        <v>154.947</v>
      </c>
      <c r="G32" s="41">
        <f>MIN($C$32,$C$44,$C$56,$C$68,$C$80)</f>
        <v>218.15199999999999</v>
      </c>
      <c r="H32" s="41">
        <f>MAX($C$32,$C$44,$C$56,$C$68,$C$80)</f>
        <v>243.40899999999999</v>
      </c>
      <c r="I32" s="12">
        <f t="shared" si="0"/>
        <v>39.748000000000005</v>
      </c>
      <c r="J32" s="12">
        <f t="shared" si="0"/>
        <v>63.204999999999984</v>
      </c>
      <c r="K32" s="12">
        <f t="shared" si="0"/>
        <v>25.257000000000005</v>
      </c>
      <c r="N32" s="12"/>
    </row>
    <row r="33" spans="1:14" x14ac:dyDescent="0.2">
      <c r="A33" s="1">
        <v>41791</v>
      </c>
      <c r="B33" s="12">
        <v>121.58499999999999</v>
      </c>
      <c r="C33" s="12">
        <v>219.25200000000001</v>
      </c>
      <c r="E33" s="41">
        <f>MIN($B$33,$B$45,$B$57,$B$69,$B$81)</f>
        <v>120.379</v>
      </c>
      <c r="F33" s="41">
        <f>MAX($B$33,$B$45,$B$57,$B$69,$B$81)</f>
        <v>152.06</v>
      </c>
      <c r="G33" s="41">
        <f>MIN($C$33,$C$45,$C$57,$C$69,$C$81)</f>
        <v>219.25200000000001</v>
      </c>
      <c r="H33" s="41">
        <f>MAX($C$33,$C$45,$C$57,$C$69,$C$81)</f>
        <v>242.66200000000001</v>
      </c>
      <c r="I33" s="12">
        <f t="shared" si="0"/>
        <v>31.680999999999997</v>
      </c>
      <c r="J33" s="12">
        <f t="shared" si="0"/>
        <v>67.192000000000007</v>
      </c>
      <c r="K33" s="12">
        <f t="shared" si="0"/>
        <v>23.409999999999997</v>
      </c>
      <c r="N33" s="12"/>
    </row>
    <row r="34" spans="1:14" x14ac:dyDescent="0.2">
      <c r="A34" s="1">
        <v>41821</v>
      </c>
      <c r="B34" s="12">
        <v>125.45699999999999</v>
      </c>
      <c r="C34" s="12">
        <v>217.56100000000001</v>
      </c>
      <c r="E34" s="41">
        <f>MIN($B$34,$B$46,$B$58,$B$70,$B$82)</f>
        <v>125.45699999999999</v>
      </c>
      <c r="F34" s="41">
        <f>MAX($B$34,$B$46,$B$58,$B$70,$B$82)</f>
        <v>156.50700000000001</v>
      </c>
      <c r="G34" s="41">
        <f>MIN($C$34,$C$46,$C$58,$C$70,$C$82)</f>
        <v>217.56100000000001</v>
      </c>
      <c r="H34" s="41">
        <f>MAX($C$34,$C$46,$C$58,$C$70,$C$82)</f>
        <v>240.93199999999999</v>
      </c>
      <c r="I34" s="12">
        <f t="shared" si="0"/>
        <v>31.050000000000011</v>
      </c>
      <c r="J34" s="12">
        <f t="shared" si="0"/>
        <v>61.054000000000002</v>
      </c>
      <c r="K34" s="12">
        <f t="shared" si="0"/>
        <v>23.370999999999981</v>
      </c>
      <c r="N34" s="12"/>
    </row>
    <row r="35" spans="1:14" x14ac:dyDescent="0.2">
      <c r="A35" s="1">
        <v>41852</v>
      </c>
      <c r="B35" s="12">
        <v>128.31299999999999</v>
      </c>
      <c r="C35" s="12">
        <v>212.14500000000001</v>
      </c>
      <c r="E35" s="41">
        <f>MIN($B$35,$B$47,$B$59,$B$71,$B$83)</f>
        <v>128.31299999999999</v>
      </c>
      <c r="F35" s="41">
        <f>MAX($B$35,$B$47,$B$59,$B$71,$B$83)</f>
        <v>160.33799999999999</v>
      </c>
      <c r="G35" s="41">
        <f>MIN($C$35,$C$47,$C$59,$C$71,$C$83)</f>
        <v>212.14500000000001</v>
      </c>
      <c r="H35" s="41">
        <f>MAX($C$35,$C$47,$C$59,$C$71,$C$83)</f>
        <v>236.083</v>
      </c>
      <c r="I35" s="12">
        <f t="shared" si="0"/>
        <v>32.025000000000006</v>
      </c>
      <c r="J35" s="12">
        <f t="shared" si="0"/>
        <v>51.807000000000016</v>
      </c>
      <c r="K35" s="12">
        <f t="shared" si="0"/>
        <v>23.937999999999988</v>
      </c>
      <c r="N35" s="12"/>
    </row>
    <row r="36" spans="1:14" x14ac:dyDescent="0.2">
      <c r="A36" s="1">
        <v>41883</v>
      </c>
      <c r="B36" s="12">
        <v>131.43600000000001</v>
      </c>
      <c r="C36" s="12">
        <v>212.45099999999999</v>
      </c>
      <c r="E36" s="41">
        <f>MIN($B$36,$B$48,$B$60,$B$72,$B$84)</f>
        <v>131.43600000000001</v>
      </c>
      <c r="F36" s="41">
        <f>MAX($B$36,$B$48,$B$60,$B$72,$B$84)</f>
        <v>161.05099999999999</v>
      </c>
      <c r="G36" s="41">
        <f>MIN($C$36,$C$48,$C$60,$C$72,$C$84)</f>
        <v>212.45099999999999</v>
      </c>
      <c r="H36" s="41">
        <f>MAX($C$36,$C$48,$C$60,$C$72,$C$84)</f>
        <v>239.65799999999999</v>
      </c>
      <c r="I36" s="12">
        <f t="shared" si="0"/>
        <v>29.614999999999981</v>
      </c>
      <c r="J36" s="12">
        <f t="shared" si="0"/>
        <v>51.400000000000006</v>
      </c>
      <c r="K36" s="12">
        <f t="shared" si="0"/>
        <v>27.206999999999994</v>
      </c>
      <c r="N36" s="12"/>
    </row>
    <row r="37" spans="1:14" x14ac:dyDescent="0.2">
      <c r="A37" s="1">
        <v>41913</v>
      </c>
      <c r="B37" s="12">
        <v>120.372</v>
      </c>
      <c r="C37" s="12">
        <v>203.673</v>
      </c>
      <c r="E37" s="41">
        <f>MIN($B$37,$B$49,$B$61,$B$73,$B$85)</f>
        <v>120.372</v>
      </c>
      <c r="F37" s="41">
        <f>MAX($B$37,$B$49,$B$61,$B$73,$B$85)</f>
        <v>154.715</v>
      </c>
      <c r="G37" s="41">
        <f>MIN($C$37,$C$49,$C$61,$C$73,$C$85)</f>
        <v>203.673</v>
      </c>
      <c r="H37" s="41">
        <f>MAX($C$37,$C$49,$C$61,$C$73,$C$85)</f>
        <v>232.12700000000001</v>
      </c>
      <c r="I37" s="12">
        <f t="shared" si="0"/>
        <v>34.343000000000004</v>
      </c>
      <c r="J37" s="12">
        <f t="shared" si="0"/>
        <v>48.957999999999998</v>
      </c>
      <c r="K37" s="12">
        <f t="shared" si="0"/>
        <v>28.454000000000008</v>
      </c>
      <c r="N37" s="12"/>
    </row>
    <row r="38" spans="1:14" x14ac:dyDescent="0.2">
      <c r="A38" s="1">
        <v>41944</v>
      </c>
      <c r="B38" s="12">
        <v>126.215</v>
      </c>
      <c r="C38" s="12">
        <v>219.55500000000001</v>
      </c>
      <c r="E38" s="41">
        <f>MIN($B$38,$B$50,$B$62,$B$74,$B$86)</f>
        <v>126.215</v>
      </c>
      <c r="F38" s="41">
        <f>MAX($B$38,$B$50,$B$62,$B$74,$B$86)</f>
        <v>161.27799999999999</v>
      </c>
      <c r="G38" s="41">
        <f>MIN($C$38,$C$50,$C$62,$C$74,$C$86)</f>
        <v>219.55500000000001</v>
      </c>
      <c r="H38" s="41">
        <f>MAX($C$38,$C$50,$C$62,$C$74,$C$86)</f>
        <v>233.84200000000001</v>
      </c>
      <c r="I38" s="12">
        <f t="shared" si="0"/>
        <v>35.062999999999988</v>
      </c>
      <c r="J38" s="12">
        <f t="shared" si="0"/>
        <v>58.277000000000015</v>
      </c>
      <c r="K38" s="12">
        <f t="shared" si="0"/>
        <v>14.287000000000006</v>
      </c>
      <c r="N38" s="12"/>
    </row>
    <row r="39" spans="1:14" x14ac:dyDescent="0.2">
      <c r="A39" s="1">
        <v>41974</v>
      </c>
      <c r="B39" s="12">
        <v>136.286</v>
      </c>
      <c r="C39" s="12">
        <v>240.36799999999999</v>
      </c>
      <c r="E39" s="41">
        <f>MIN($B$39,$B$51,$B$63,$B$75,$B$87)</f>
        <v>136.286</v>
      </c>
      <c r="F39" s="41">
        <f>MAX($B$39,$B$51,$B$63,$B$75,$B$87)</f>
        <v>166.095</v>
      </c>
      <c r="G39" s="41">
        <f>MIN($C$39,$C$51,$C$63,$C$75,$C$87)</f>
        <v>235.465</v>
      </c>
      <c r="H39" s="41">
        <f>MAX($C$39,$C$51,$C$63,$C$75,$C$87)</f>
        <v>246.274</v>
      </c>
      <c r="I39" s="12">
        <f t="shared" si="0"/>
        <v>29.808999999999997</v>
      </c>
      <c r="J39" s="12">
        <f t="shared" si="0"/>
        <v>69.37</v>
      </c>
      <c r="K39" s="12">
        <f t="shared" si="0"/>
        <v>10.808999999999997</v>
      </c>
      <c r="N39" s="12"/>
    </row>
    <row r="40" spans="1:14" x14ac:dyDescent="0.2">
      <c r="A40" s="1">
        <v>42005</v>
      </c>
      <c r="B40" s="12">
        <v>132.608</v>
      </c>
      <c r="C40" s="12">
        <v>243.977</v>
      </c>
      <c r="E40" s="41">
        <f>MIN($B$28,$B$40,$B$52,$B$64,$B$76)</f>
        <v>114.66800000000001</v>
      </c>
      <c r="F40" s="41">
        <f>MAX($B$28,$B$40,$B$52,$B$64,$B$76)</f>
        <v>170.24700000000001</v>
      </c>
      <c r="G40" s="41">
        <f>MIN($C$28,$C$40,$C$52,$C$64,$C$76)</f>
        <v>235.85499999999999</v>
      </c>
      <c r="H40" s="41">
        <f>MAX($C$28,$C$40,$C$52,$C$64,$C$76)</f>
        <v>261.64800000000002</v>
      </c>
      <c r="I40" s="12">
        <f t="shared" si="0"/>
        <v>55.579000000000008</v>
      </c>
      <c r="J40" s="12">
        <f t="shared" si="0"/>
        <v>65.607999999999976</v>
      </c>
      <c r="K40" s="12">
        <f t="shared" si="0"/>
        <v>25.793000000000035</v>
      </c>
      <c r="N40" s="12"/>
    </row>
    <row r="41" spans="1:14" x14ac:dyDescent="0.2">
      <c r="A41" s="1">
        <v>42036</v>
      </c>
      <c r="B41" s="12">
        <v>123.608</v>
      </c>
      <c r="C41" s="12">
        <v>241.34800000000001</v>
      </c>
      <c r="E41" s="41">
        <f>MIN($B$29,$B$41,$B$53,$B$65,$B$77)</f>
        <v>113.10299999999999</v>
      </c>
      <c r="F41" s="41">
        <f>MAX($B$29,$B$41,$B$53,$B$65,$B$77)</f>
        <v>162.83199999999999</v>
      </c>
      <c r="G41" s="41">
        <f>MIN($C$29,$C$41,$C$53,$C$65,$C$77)</f>
        <v>229.499</v>
      </c>
      <c r="H41" s="41">
        <f>MAX($C$29,$C$41,$C$53,$C$65,$C$77)</f>
        <v>256.21899999999999</v>
      </c>
      <c r="I41" s="12">
        <f t="shared" si="0"/>
        <v>49.728999999999999</v>
      </c>
      <c r="J41" s="12">
        <f t="shared" si="0"/>
        <v>66.667000000000002</v>
      </c>
      <c r="K41" s="12">
        <f t="shared" si="0"/>
        <v>26.72</v>
      </c>
      <c r="N41" s="12"/>
    </row>
    <row r="42" spans="1:14" x14ac:dyDescent="0.2">
      <c r="A42" s="1">
        <v>42064</v>
      </c>
      <c r="B42" s="12">
        <v>128.69200000000001</v>
      </c>
      <c r="C42" s="12">
        <v>232.93100000000001</v>
      </c>
      <c r="E42" s="41">
        <f>MIN($B$30,$B$42,$B$54,$B$66,$B$78)</f>
        <v>115.227</v>
      </c>
      <c r="F42" s="41">
        <f>MAX($B$30,$B$42,$B$54,$B$66,$B$78)</f>
        <v>160.07300000000001</v>
      </c>
      <c r="G42" s="41">
        <f>MIN($C$30,$C$42,$C$54,$C$66,$C$78)</f>
        <v>221.61199999999999</v>
      </c>
      <c r="H42" s="41">
        <f>MAX($C$30,$C$42,$C$54,$C$66,$C$78)</f>
        <v>243.71600000000001</v>
      </c>
      <c r="I42" s="12">
        <f t="shared" si="0"/>
        <v>44.846000000000004</v>
      </c>
      <c r="J42" s="12">
        <f t="shared" si="0"/>
        <v>61.538999999999987</v>
      </c>
      <c r="K42" s="12">
        <f t="shared" si="0"/>
        <v>22.104000000000013</v>
      </c>
      <c r="N42" s="12"/>
    </row>
    <row r="43" spans="1:14" x14ac:dyDescent="0.2">
      <c r="A43" s="1">
        <v>42095</v>
      </c>
      <c r="B43" s="12">
        <v>129.77600000000001</v>
      </c>
      <c r="C43" s="12">
        <v>228.58099999999999</v>
      </c>
      <c r="E43" s="41">
        <f>MIN($B$31,$B$43,$B$55,$B$67,$B$79)</f>
        <v>116.69199999999999</v>
      </c>
      <c r="F43" s="41">
        <f>MAX($B$31,$B$43,$B$55,$B$67,$B$79)</f>
        <v>154.95699999999999</v>
      </c>
      <c r="G43" s="41">
        <f>MIN($C$31,$C$43,$C$55,$C$67,$C$79)</f>
        <v>216.76</v>
      </c>
      <c r="H43" s="41">
        <f>MAX($C$31,$C$43,$C$55,$C$67,$C$79)</f>
        <v>243.511</v>
      </c>
      <c r="I43" s="12">
        <f t="shared" si="0"/>
        <v>38.265000000000001</v>
      </c>
      <c r="J43" s="12">
        <f t="shared" si="0"/>
        <v>61.802999999999997</v>
      </c>
      <c r="K43" s="12">
        <f t="shared" si="0"/>
        <v>26.751000000000005</v>
      </c>
      <c r="N43" s="12"/>
    </row>
    <row r="44" spans="1:14" x14ac:dyDescent="0.2">
      <c r="A44" s="1">
        <v>42125</v>
      </c>
      <c r="B44" s="12">
        <v>135.40199999999999</v>
      </c>
      <c r="C44" s="12">
        <v>222.584</v>
      </c>
      <c r="E44" s="41">
        <f>MIN($B$32,$B$44,$B$56,$B$68,$B$80)</f>
        <v>115.199</v>
      </c>
      <c r="F44" s="41">
        <f>MAX($B$32,$B$44,$B$56,$B$68,$B$80)</f>
        <v>154.947</v>
      </c>
      <c r="G44" s="41">
        <f>MIN($C$32,$C$44,$C$56,$C$68,$C$80)</f>
        <v>218.15199999999999</v>
      </c>
      <c r="H44" s="41">
        <f>MAX($C$32,$C$44,$C$56,$C$68,$C$80)</f>
        <v>243.40899999999999</v>
      </c>
      <c r="I44" s="12">
        <f t="shared" si="0"/>
        <v>39.748000000000005</v>
      </c>
      <c r="J44" s="12">
        <f t="shared" si="0"/>
        <v>63.204999999999984</v>
      </c>
      <c r="K44" s="12">
        <f t="shared" si="0"/>
        <v>25.257000000000005</v>
      </c>
      <c r="N44" s="12"/>
    </row>
    <row r="45" spans="1:14" x14ac:dyDescent="0.2">
      <c r="A45" s="1">
        <v>42156</v>
      </c>
      <c r="B45" s="12">
        <v>139.636</v>
      </c>
      <c r="C45" s="12">
        <v>221.09899999999999</v>
      </c>
      <c r="E45" s="41">
        <f>MIN($B$33,$B$45,$B$57,$B$69,$B$81)</f>
        <v>120.379</v>
      </c>
      <c r="F45" s="41">
        <f>MAX($B$33,$B$45,$B$57,$B$69,$B$81)</f>
        <v>152.06</v>
      </c>
      <c r="G45" s="41">
        <f>MIN($C$33,$C$45,$C$57,$C$69,$C$81)</f>
        <v>219.25200000000001</v>
      </c>
      <c r="H45" s="41">
        <f>MAX($C$33,$C$45,$C$57,$C$69,$C$81)</f>
        <v>242.66200000000001</v>
      </c>
      <c r="I45" s="12">
        <f t="shared" si="0"/>
        <v>31.680999999999997</v>
      </c>
      <c r="J45" s="12">
        <f t="shared" si="0"/>
        <v>67.192000000000007</v>
      </c>
      <c r="K45" s="12">
        <f t="shared" si="0"/>
        <v>23.409999999999997</v>
      </c>
      <c r="N45" s="12"/>
    </row>
    <row r="46" spans="1:14" x14ac:dyDescent="0.2">
      <c r="A46" s="1">
        <v>42186</v>
      </c>
      <c r="B46" s="12">
        <v>142.053</v>
      </c>
      <c r="C46" s="12">
        <v>217.71899999999999</v>
      </c>
      <c r="E46" s="41">
        <f>MIN($B$34,$B$46,$B$58,$B$70,$B$82)</f>
        <v>125.45699999999999</v>
      </c>
      <c r="F46" s="41">
        <f>MAX($B$34,$B$46,$B$58,$B$70,$B$82)</f>
        <v>156.50700000000001</v>
      </c>
      <c r="G46" s="41">
        <f>MIN($C$34,$C$46,$C$58,$C$70,$C$82)</f>
        <v>217.56100000000001</v>
      </c>
      <c r="H46" s="41">
        <f>MAX($C$34,$C$46,$C$58,$C$70,$C$82)</f>
        <v>240.93199999999999</v>
      </c>
      <c r="I46" s="12">
        <f t="shared" si="0"/>
        <v>31.050000000000011</v>
      </c>
      <c r="J46" s="12">
        <f t="shared" si="0"/>
        <v>61.054000000000002</v>
      </c>
      <c r="K46" s="12">
        <f t="shared" si="0"/>
        <v>23.370999999999981</v>
      </c>
      <c r="N46" s="12"/>
    </row>
    <row r="47" spans="1:14" x14ac:dyDescent="0.2">
      <c r="A47" s="1">
        <v>42217</v>
      </c>
      <c r="B47" s="12">
        <v>152.529</v>
      </c>
      <c r="C47" s="12">
        <v>218.255</v>
      </c>
      <c r="E47" s="41">
        <f>MIN($B$35,$B$47,$B$59,$B$71,$B$83)</f>
        <v>128.31299999999999</v>
      </c>
      <c r="F47" s="41">
        <f>MAX($B$35,$B$47,$B$59,$B$71,$B$83)</f>
        <v>160.33799999999999</v>
      </c>
      <c r="G47" s="41">
        <f>MIN($C$35,$C$47,$C$59,$C$71,$C$83)</f>
        <v>212.14500000000001</v>
      </c>
      <c r="H47" s="41">
        <f>MAX($C$35,$C$47,$C$59,$C$71,$C$83)</f>
        <v>236.083</v>
      </c>
      <c r="I47" s="12">
        <f t="shared" si="0"/>
        <v>32.025000000000006</v>
      </c>
      <c r="J47" s="12">
        <f t="shared" si="0"/>
        <v>51.807000000000016</v>
      </c>
      <c r="K47" s="12">
        <f t="shared" si="0"/>
        <v>23.937999999999988</v>
      </c>
      <c r="N47" s="12"/>
    </row>
    <row r="48" spans="1:14" x14ac:dyDescent="0.2">
      <c r="A48" s="1">
        <v>42248</v>
      </c>
      <c r="B48" s="12">
        <v>149.40299999999999</v>
      </c>
      <c r="C48" s="12">
        <v>225.21600000000001</v>
      </c>
      <c r="E48" s="41">
        <f>MIN($B$36,$B$48,$B$60,$B$72,$B$84)</f>
        <v>131.43600000000001</v>
      </c>
      <c r="F48" s="41">
        <f>MAX($B$36,$B$48,$B$60,$B$72,$B$84)</f>
        <v>161.05099999999999</v>
      </c>
      <c r="G48" s="41">
        <f>MIN($C$36,$C$48,$C$60,$C$72,$C$84)</f>
        <v>212.45099999999999</v>
      </c>
      <c r="H48" s="41">
        <f>MAX($C$36,$C$48,$C$60,$C$72,$C$84)</f>
        <v>239.65799999999999</v>
      </c>
      <c r="I48" s="12">
        <f t="shared" si="0"/>
        <v>29.614999999999981</v>
      </c>
      <c r="J48" s="12">
        <f t="shared" si="0"/>
        <v>51.400000000000006</v>
      </c>
      <c r="K48" s="12">
        <f t="shared" si="0"/>
        <v>27.206999999999994</v>
      </c>
      <c r="N48" s="12"/>
    </row>
    <row r="49" spans="1:14" x14ac:dyDescent="0.2">
      <c r="A49" s="1">
        <v>42278</v>
      </c>
      <c r="B49" s="12">
        <v>143.625</v>
      </c>
      <c r="C49" s="12">
        <v>217.35599999999999</v>
      </c>
      <c r="E49" s="41">
        <f>MIN($B$37,$B$49,$B$61,$B$73,$B$85)</f>
        <v>120.372</v>
      </c>
      <c r="F49" s="41">
        <f>MAX($B$37,$B$49,$B$61,$B$73,$B$85)</f>
        <v>154.715</v>
      </c>
      <c r="G49" s="41">
        <f>MIN($C$37,$C$49,$C$61,$C$73,$C$85)</f>
        <v>203.673</v>
      </c>
      <c r="H49" s="41">
        <f>MAX($C$37,$C$49,$C$61,$C$73,$C$85)</f>
        <v>232.12700000000001</v>
      </c>
      <c r="I49" s="12">
        <f t="shared" si="0"/>
        <v>34.343000000000004</v>
      </c>
      <c r="J49" s="12">
        <f t="shared" si="0"/>
        <v>48.957999999999998</v>
      </c>
      <c r="K49" s="12">
        <f t="shared" si="0"/>
        <v>28.454000000000008</v>
      </c>
      <c r="N49" s="12"/>
    </row>
    <row r="50" spans="1:14" x14ac:dyDescent="0.2">
      <c r="A50" s="1">
        <v>42309</v>
      </c>
      <c r="B50" s="12">
        <v>157.21</v>
      </c>
      <c r="C50" s="12">
        <v>222.93700000000001</v>
      </c>
      <c r="E50" s="41">
        <f>MIN($B$38,$B$50,$B$62,$B$74,$B$86)</f>
        <v>126.215</v>
      </c>
      <c r="F50" s="41">
        <f>MAX($B$38,$B$50,$B$62,$B$74,$B$86)</f>
        <v>161.27799999999999</v>
      </c>
      <c r="G50" s="41">
        <f>MIN($C$38,$C$50,$C$62,$C$74,$C$86)</f>
        <v>219.55500000000001</v>
      </c>
      <c r="H50" s="41">
        <f>MAX($C$38,$C$50,$C$62,$C$74,$C$86)</f>
        <v>233.84200000000001</v>
      </c>
      <c r="I50" s="12">
        <f t="shared" si="0"/>
        <v>35.062999999999988</v>
      </c>
      <c r="J50" s="12">
        <f t="shared" si="0"/>
        <v>58.277000000000015</v>
      </c>
      <c r="K50" s="12">
        <f t="shared" si="0"/>
        <v>14.287000000000006</v>
      </c>
      <c r="N50" s="12"/>
    </row>
    <row r="51" spans="1:14" x14ac:dyDescent="0.2">
      <c r="A51" s="1">
        <v>42339</v>
      </c>
      <c r="B51" s="12">
        <v>161.32599999999999</v>
      </c>
      <c r="C51" s="12">
        <v>235.465</v>
      </c>
      <c r="E51" s="41">
        <f>MIN($B$39,$B$51,$B$63,$B$75,$B$87)</f>
        <v>136.286</v>
      </c>
      <c r="F51" s="41">
        <f>MAX($B$39,$B$51,$B$63,$B$75,$B$87)</f>
        <v>166.095</v>
      </c>
      <c r="G51" s="41">
        <f>MIN($C$39,$C$51,$C$63,$C$75,$C$87)</f>
        <v>235.465</v>
      </c>
      <c r="H51" s="41">
        <f>MAX($C$39,$C$51,$C$63,$C$75,$C$87)</f>
        <v>246.274</v>
      </c>
      <c r="I51" s="12">
        <f t="shared" si="0"/>
        <v>29.808999999999997</v>
      </c>
      <c r="J51" s="12">
        <f t="shared" si="0"/>
        <v>69.37</v>
      </c>
      <c r="K51" s="12">
        <f t="shared" si="0"/>
        <v>10.808999999999997</v>
      </c>
      <c r="N51" s="12"/>
    </row>
    <row r="52" spans="1:14" x14ac:dyDescent="0.2">
      <c r="A52" s="1">
        <v>42370</v>
      </c>
      <c r="B52" s="12">
        <v>160.595</v>
      </c>
      <c r="C52" s="12">
        <v>261.64800000000002</v>
      </c>
      <c r="E52" s="41">
        <f>MIN($B$28,$B$40,$B$52,$B$64,$B$76)</f>
        <v>114.66800000000001</v>
      </c>
      <c r="F52" s="41">
        <f>MAX($B$28,$B$40,$B$52,$B$64,$B$76)</f>
        <v>170.24700000000001</v>
      </c>
      <c r="G52" s="41">
        <f>MIN($C$28,$C$40,$C$52,$C$64,$C$76)</f>
        <v>235.85499999999999</v>
      </c>
      <c r="H52" s="41">
        <f>MAX($C$28,$C$40,$C$52,$C$64,$C$76)</f>
        <v>261.64800000000002</v>
      </c>
      <c r="I52" s="12">
        <f t="shared" si="0"/>
        <v>55.579000000000008</v>
      </c>
      <c r="J52" s="12">
        <f t="shared" si="0"/>
        <v>65.607999999999976</v>
      </c>
      <c r="K52" s="12">
        <f t="shared" si="0"/>
        <v>25.793000000000035</v>
      </c>
      <c r="N52" s="12"/>
    </row>
    <row r="53" spans="1:14" x14ac:dyDescent="0.2">
      <c r="A53" s="1">
        <v>42401</v>
      </c>
      <c r="B53" s="12">
        <v>162.49600000000001</v>
      </c>
      <c r="C53" s="12">
        <v>256.21899999999999</v>
      </c>
      <c r="E53" s="41">
        <f>MIN($B$29,$B$41,$B$53,$B$65,$B$77)</f>
        <v>113.10299999999999</v>
      </c>
      <c r="F53" s="41">
        <f>MAX($B$29,$B$41,$B$53,$B$65,$B$77)</f>
        <v>162.83199999999999</v>
      </c>
      <c r="G53" s="41">
        <f>MIN($C$29,$C$41,$C$53,$C$65,$C$77)</f>
        <v>229.499</v>
      </c>
      <c r="H53" s="41">
        <f>MAX($C$29,$C$41,$C$53,$C$65,$C$77)</f>
        <v>256.21899999999999</v>
      </c>
      <c r="I53" s="12">
        <f t="shared" si="0"/>
        <v>49.728999999999999</v>
      </c>
      <c r="J53" s="12">
        <f t="shared" si="0"/>
        <v>66.667000000000002</v>
      </c>
      <c r="K53" s="12">
        <f t="shared" si="0"/>
        <v>26.72</v>
      </c>
      <c r="N53" s="12"/>
    </row>
    <row r="54" spans="1:14" x14ac:dyDescent="0.2">
      <c r="A54" s="1">
        <v>42430</v>
      </c>
      <c r="B54" s="12">
        <v>160.07300000000001</v>
      </c>
      <c r="C54" s="12">
        <v>243.71600000000001</v>
      </c>
      <c r="E54" s="41">
        <f>MIN($B$30,$B$42,$B$54,$B$66,$B$78)</f>
        <v>115.227</v>
      </c>
      <c r="F54" s="41">
        <f>MAX($B$30,$B$42,$B$54,$B$66,$B$78)</f>
        <v>160.07300000000001</v>
      </c>
      <c r="G54" s="41">
        <f>MIN($C$30,$C$42,$C$54,$C$66,$C$78)</f>
        <v>221.61199999999999</v>
      </c>
      <c r="H54" s="41">
        <f>MAX($C$30,$C$42,$C$54,$C$66,$C$78)</f>
        <v>243.71600000000001</v>
      </c>
      <c r="I54" s="12">
        <f t="shared" si="0"/>
        <v>44.846000000000004</v>
      </c>
      <c r="J54" s="12">
        <f t="shared" si="0"/>
        <v>61.538999999999987</v>
      </c>
      <c r="K54" s="12">
        <f t="shared" si="0"/>
        <v>22.104000000000013</v>
      </c>
      <c r="N54" s="12"/>
    </row>
    <row r="55" spans="1:14" x14ac:dyDescent="0.2">
      <c r="A55" s="1">
        <v>42461</v>
      </c>
      <c r="B55" s="12">
        <v>154.74100000000001</v>
      </c>
      <c r="C55" s="12">
        <v>243.47900000000001</v>
      </c>
      <c r="E55" s="41">
        <f>MIN($B$31,$B$43,$B$55,$B$67,$B$79)</f>
        <v>116.69199999999999</v>
      </c>
      <c r="F55" s="41">
        <f>MAX($B$31,$B$43,$B$55,$B$67,$B$79)</f>
        <v>154.95699999999999</v>
      </c>
      <c r="G55" s="41">
        <f>MIN($C$31,$C$43,$C$55,$C$67,$C$79)</f>
        <v>216.76</v>
      </c>
      <c r="H55" s="41">
        <f>MAX($C$31,$C$43,$C$55,$C$67,$C$79)</f>
        <v>243.511</v>
      </c>
      <c r="I55" s="12">
        <f t="shared" si="0"/>
        <v>38.265000000000001</v>
      </c>
      <c r="J55" s="12">
        <f t="shared" si="0"/>
        <v>61.802999999999997</v>
      </c>
      <c r="K55" s="12">
        <f t="shared" si="0"/>
        <v>26.751000000000005</v>
      </c>
      <c r="N55" s="12"/>
    </row>
    <row r="56" spans="1:14" x14ac:dyDescent="0.2">
      <c r="A56" s="1">
        <v>42491</v>
      </c>
      <c r="B56" s="12">
        <v>154.947</v>
      </c>
      <c r="C56" s="12">
        <v>243.40899999999999</v>
      </c>
      <c r="E56" s="41">
        <f>MIN($B$32,$B$44,$B$56,$B$68,$B$80)</f>
        <v>115.199</v>
      </c>
      <c r="F56" s="41">
        <f>MAX($B$32,$B$44,$B$56,$B$68,$B$80)</f>
        <v>154.947</v>
      </c>
      <c r="G56" s="41">
        <f>MIN($C$32,$C$44,$C$56,$C$68,$C$80)</f>
        <v>218.15199999999999</v>
      </c>
      <c r="H56" s="41">
        <f>MAX($C$32,$C$44,$C$56,$C$68,$C$80)</f>
        <v>243.40899999999999</v>
      </c>
      <c r="I56" s="12">
        <f t="shared" si="0"/>
        <v>39.748000000000005</v>
      </c>
      <c r="J56" s="12">
        <f t="shared" si="0"/>
        <v>63.204999999999984</v>
      </c>
      <c r="K56" s="12">
        <f t="shared" si="0"/>
        <v>25.257000000000005</v>
      </c>
      <c r="N56" s="12"/>
    </row>
    <row r="57" spans="1:14" x14ac:dyDescent="0.2">
      <c r="A57" s="1">
        <v>42522</v>
      </c>
      <c r="B57" s="12">
        <v>149.767</v>
      </c>
      <c r="C57" s="12">
        <v>242.66200000000001</v>
      </c>
      <c r="E57" s="41">
        <f>MIN($B$33,$B$45,$B$57,$B$69,$B$81)</f>
        <v>120.379</v>
      </c>
      <c r="F57" s="41">
        <f>MAX($B$33,$B$45,$B$57,$B$69,$B$81)</f>
        <v>152.06</v>
      </c>
      <c r="G57" s="41">
        <f>MIN($C$33,$C$45,$C$57,$C$69,$C$81)</f>
        <v>219.25200000000001</v>
      </c>
      <c r="H57" s="41">
        <f>MAX($C$33,$C$45,$C$57,$C$69,$C$81)</f>
        <v>242.66200000000001</v>
      </c>
      <c r="I57" s="12">
        <f t="shared" si="0"/>
        <v>31.680999999999997</v>
      </c>
      <c r="J57" s="12">
        <f t="shared" si="0"/>
        <v>67.192000000000007</v>
      </c>
      <c r="K57" s="12">
        <f t="shared" si="0"/>
        <v>23.409999999999997</v>
      </c>
      <c r="N57" s="12"/>
    </row>
    <row r="58" spans="1:14" x14ac:dyDescent="0.2">
      <c r="A58" s="1">
        <v>42552</v>
      </c>
      <c r="B58" s="12">
        <v>156.50700000000001</v>
      </c>
      <c r="C58" s="12">
        <v>240.93199999999999</v>
      </c>
      <c r="E58" s="41">
        <f>MIN($B$34,$B$46,$B$58,$B$70,$B$82)</f>
        <v>125.45699999999999</v>
      </c>
      <c r="F58" s="41">
        <f>MAX($B$34,$B$46,$B$58,$B$70,$B$82)</f>
        <v>156.50700000000001</v>
      </c>
      <c r="G58" s="41">
        <f>MIN($C$34,$C$46,$C$58,$C$70,$C$82)</f>
        <v>217.56100000000001</v>
      </c>
      <c r="H58" s="41">
        <f>MAX($C$34,$C$46,$C$58,$C$70,$C$82)</f>
        <v>240.93199999999999</v>
      </c>
      <c r="I58" s="12">
        <f t="shared" si="0"/>
        <v>31.050000000000011</v>
      </c>
      <c r="J58" s="12">
        <f t="shared" si="0"/>
        <v>61.054000000000002</v>
      </c>
      <c r="K58" s="12">
        <f t="shared" si="0"/>
        <v>23.370999999999981</v>
      </c>
      <c r="N58" s="12"/>
    </row>
    <row r="59" spans="1:14" x14ac:dyDescent="0.2">
      <c r="A59" s="1">
        <v>42583</v>
      </c>
      <c r="B59" s="12">
        <v>160.33799999999999</v>
      </c>
      <c r="C59" s="12">
        <v>230.411</v>
      </c>
      <c r="E59" s="41">
        <f>MIN($B$35,$B$47,$B$59,$B$71,$B$83)</f>
        <v>128.31299999999999</v>
      </c>
      <c r="F59" s="41">
        <f>MAX($B$35,$B$47,$B$59,$B$71,$B$83)</f>
        <v>160.33799999999999</v>
      </c>
      <c r="G59" s="41">
        <f>MIN($C$35,$C$47,$C$59,$C$71,$C$83)</f>
        <v>212.14500000000001</v>
      </c>
      <c r="H59" s="41">
        <f>MAX($C$35,$C$47,$C$59,$C$71,$C$83)</f>
        <v>236.083</v>
      </c>
      <c r="I59" s="12">
        <f t="shared" si="0"/>
        <v>32.025000000000006</v>
      </c>
      <c r="J59" s="12">
        <f t="shared" si="0"/>
        <v>51.807000000000016</v>
      </c>
      <c r="K59" s="12">
        <f t="shared" si="0"/>
        <v>23.937999999999988</v>
      </c>
      <c r="N59" s="12"/>
    </row>
    <row r="60" spans="1:14" x14ac:dyDescent="0.2">
      <c r="A60" s="1">
        <v>42614</v>
      </c>
      <c r="B60" s="12">
        <v>161.05099999999999</v>
      </c>
      <c r="C60" s="12">
        <v>227.697</v>
      </c>
      <c r="E60" s="41">
        <f>MIN($B$36,$B$48,$B$60,$B$72,$B$84)</f>
        <v>131.43600000000001</v>
      </c>
      <c r="F60" s="41">
        <f>MAX($B$36,$B$48,$B$60,$B$72,$B$84)</f>
        <v>161.05099999999999</v>
      </c>
      <c r="G60" s="41">
        <f>MIN($C$36,$C$48,$C$60,$C$72,$C$84)</f>
        <v>212.45099999999999</v>
      </c>
      <c r="H60" s="41">
        <f>MAX($C$36,$C$48,$C$60,$C$72,$C$84)</f>
        <v>239.65799999999999</v>
      </c>
      <c r="I60" s="12">
        <f t="shared" ref="I60:K91" si="1">F60-E60</f>
        <v>29.614999999999981</v>
      </c>
      <c r="J60" s="12">
        <f t="shared" si="1"/>
        <v>51.400000000000006</v>
      </c>
      <c r="K60" s="12">
        <f t="shared" si="1"/>
        <v>27.206999999999994</v>
      </c>
      <c r="N60" s="12"/>
    </row>
    <row r="61" spans="1:14" x14ac:dyDescent="0.2">
      <c r="A61" s="1">
        <v>42644</v>
      </c>
      <c r="B61" s="12">
        <v>154.715</v>
      </c>
      <c r="C61" s="12">
        <v>225.59399999999999</v>
      </c>
      <c r="E61" s="41">
        <f>MIN($B$37,$B$49,$B$61,$B$73,$B$85)</f>
        <v>120.372</v>
      </c>
      <c r="F61" s="41">
        <f>MAX($B$37,$B$49,$B$61,$B$73,$B$85)</f>
        <v>154.715</v>
      </c>
      <c r="G61" s="41">
        <f>MIN($C$37,$C$49,$C$61,$C$73,$C$85)</f>
        <v>203.673</v>
      </c>
      <c r="H61" s="41">
        <f>MAX($C$37,$C$49,$C$61,$C$73,$C$85)</f>
        <v>232.12700000000001</v>
      </c>
      <c r="I61" s="12">
        <f t="shared" si="1"/>
        <v>34.343000000000004</v>
      </c>
      <c r="J61" s="12">
        <f t="shared" si="1"/>
        <v>48.957999999999998</v>
      </c>
      <c r="K61" s="12">
        <f t="shared" si="1"/>
        <v>28.454000000000008</v>
      </c>
      <c r="N61" s="12"/>
    </row>
    <row r="62" spans="1:14" x14ac:dyDescent="0.2">
      <c r="A62" s="1">
        <v>42675</v>
      </c>
      <c r="B62" s="12">
        <v>161.27799999999999</v>
      </c>
      <c r="C62" s="12">
        <v>233.84200000000001</v>
      </c>
      <c r="E62" s="41">
        <f>MIN($B$38,$B$50,$B$62,$B$74,$B$86)</f>
        <v>126.215</v>
      </c>
      <c r="F62" s="41">
        <f>MAX($B$38,$B$50,$B$62,$B$74,$B$86)</f>
        <v>161.27799999999999</v>
      </c>
      <c r="G62" s="41">
        <f>MIN($C$38,$C$50,$C$62,$C$74,$C$86)</f>
        <v>219.55500000000001</v>
      </c>
      <c r="H62" s="41">
        <f>MAX($C$38,$C$50,$C$62,$C$74,$C$86)</f>
        <v>233.84200000000001</v>
      </c>
      <c r="I62" s="12">
        <f t="shared" si="1"/>
        <v>35.062999999999988</v>
      </c>
      <c r="J62" s="12">
        <f t="shared" si="1"/>
        <v>58.277000000000015</v>
      </c>
      <c r="K62" s="12">
        <f t="shared" si="1"/>
        <v>14.287000000000006</v>
      </c>
      <c r="N62" s="12"/>
    </row>
    <row r="63" spans="1:14" x14ac:dyDescent="0.2">
      <c r="A63" s="1">
        <v>42705</v>
      </c>
      <c r="B63" s="12">
        <v>166.095</v>
      </c>
      <c r="C63" s="12">
        <v>238.58699999999999</v>
      </c>
      <c r="E63" s="41">
        <f>MIN($B$39,$B$51,$B$63,$B$75,$B$87)</f>
        <v>136.286</v>
      </c>
      <c r="F63" s="41">
        <f>MAX($B$39,$B$51,$B$63,$B$75,$B$87)</f>
        <v>166.095</v>
      </c>
      <c r="G63" s="41">
        <f>MIN($C$39,$C$51,$C$63,$C$75,$C$87)</f>
        <v>235.465</v>
      </c>
      <c r="H63" s="41">
        <f>MAX($C$39,$C$51,$C$63,$C$75,$C$87)</f>
        <v>246.274</v>
      </c>
      <c r="I63" s="12">
        <f t="shared" si="1"/>
        <v>29.808999999999997</v>
      </c>
      <c r="J63" s="12">
        <f t="shared" si="1"/>
        <v>69.37</v>
      </c>
      <c r="K63" s="12">
        <f t="shared" si="1"/>
        <v>10.808999999999997</v>
      </c>
      <c r="N63" s="12"/>
    </row>
    <row r="64" spans="1:14" x14ac:dyDescent="0.2">
      <c r="A64" s="1">
        <v>42736</v>
      </c>
      <c r="B64" s="12">
        <v>170.24700000000001</v>
      </c>
      <c r="C64" s="12">
        <v>261.10899999999998</v>
      </c>
      <c r="E64" s="41">
        <f>MIN($B$28,$B$40,$B$52,$B$64,$B$76)</f>
        <v>114.66800000000001</v>
      </c>
      <c r="F64" s="41">
        <f>MAX($B$28,$B$40,$B$52,$B$64,$B$76)</f>
        <v>170.24700000000001</v>
      </c>
      <c r="G64" s="41">
        <f>MIN($C$28,$C$40,$C$52,$C$64,$C$76)</f>
        <v>235.85499999999999</v>
      </c>
      <c r="H64" s="41">
        <f>MAX($C$28,$C$40,$C$52,$C$64,$C$76)</f>
        <v>261.64800000000002</v>
      </c>
      <c r="I64" s="12">
        <f t="shared" si="1"/>
        <v>55.579000000000008</v>
      </c>
      <c r="J64" s="12">
        <f t="shared" si="1"/>
        <v>65.607999999999976</v>
      </c>
      <c r="K64" s="12">
        <f t="shared" si="1"/>
        <v>25.793000000000035</v>
      </c>
      <c r="N64" s="12"/>
    </row>
    <row r="65" spans="1:14" x14ac:dyDescent="0.2">
      <c r="A65" s="1">
        <v>42767</v>
      </c>
      <c r="B65" s="12">
        <v>162.83199999999999</v>
      </c>
      <c r="C65" s="12">
        <v>253.63499999999999</v>
      </c>
      <c r="E65" s="41">
        <f>MIN($B$29,$B$41,$B$53,$B$65,$B$77)</f>
        <v>113.10299999999999</v>
      </c>
      <c r="F65" s="41">
        <f>MAX($B$29,$B$41,$B$53,$B$65,$B$77)</f>
        <v>162.83199999999999</v>
      </c>
      <c r="G65" s="41">
        <f>MIN($C$29,$C$41,$C$53,$C$65,$C$77)</f>
        <v>229.499</v>
      </c>
      <c r="H65" s="41">
        <f>MAX($C$29,$C$41,$C$53,$C$65,$C$77)</f>
        <v>256.21899999999999</v>
      </c>
      <c r="I65" s="12">
        <f t="shared" si="1"/>
        <v>49.728999999999999</v>
      </c>
      <c r="J65" s="12">
        <f t="shared" si="1"/>
        <v>66.667000000000002</v>
      </c>
      <c r="K65" s="12">
        <f t="shared" si="1"/>
        <v>26.72</v>
      </c>
      <c r="N65" s="12"/>
    </row>
    <row r="66" spans="1:14" x14ac:dyDescent="0.2">
      <c r="A66" s="1">
        <v>42795</v>
      </c>
      <c r="B66" s="12">
        <v>152.029</v>
      </c>
      <c r="C66" s="12">
        <v>239.55799999999999</v>
      </c>
      <c r="E66" s="41">
        <f>MIN($B$30,$B$42,$B$54,$B$66,$B$78)</f>
        <v>115.227</v>
      </c>
      <c r="F66" s="41">
        <f>MAX($B$30,$B$42,$B$54,$B$66,$B$78)</f>
        <v>160.07300000000001</v>
      </c>
      <c r="G66" s="41">
        <f>MIN($C$30,$C$42,$C$54,$C$66,$C$78)</f>
        <v>221.61199999999999</v>
      </c>
      <c r="H66" s="41">
        <f>MAX($C$30,$C$42,$C$54,$C$66,$C$78)</f>
        <v>243.71600000000001</v>
      </c>
      <c r="I66" s="12">
        <f t="shared" si="1"/>
        <v>44.846000000000004</v>
      </c>
      <c r="J66" s="12">
        <f t="shared" si="1"/>
        <v>61.538999999999987</v>
      </c>
      <c r="K66" s="12">
        <f t="shared" si="1"/>
        <v>22.104000000000013</v>
      </c>
      <c r="N66" s="12"/>
    </row>
    <row r="67" spans="1:14" x14ac:dyDescent="0.2">
      <c r="A67" s="1">
        <v>42826</v>
      </c>
      <c r="B67" s="12">
        <v>154.95699999999999</v>
      </c>
      <c r="C67" s="12">
        <v>243.511</v>
      </c>
      <c r="E67" s="41">
        <f>MIN($B$31,$B$43,$B$55,$B$67,$B$79)</f>
        <v>116.69199999999999</v>
      </c>
      <c r="F67" s="41">
        <f>MAX($B$31,$B$43,$B$55,$B$67,$B$79)</f>
        <v>154.95699999999999</v>
      </c>
      <c r="G67" s="41">
        <f>MIN($C$31,$C$43,$C$55,$C$67,$C$79)</f>
        <v>216.76</v>
      </c>
      <c r="H67" s="41">
        <f>MAX($C$31,$C$43,$C$55,$C$67,$C$79)</f>
        <v>243.511</v>
      </c>
      <c r="I67" s="12">
        <f t="shared" si="1"/>
        <v>38.265000000000001</v>
      </c>
      <c r="J67" s="12">
        <f t="shared" si="1"/>
        <v>61.802999999999997</v>
      </c>
      <c r="K67" s="12">
        <f t="shared" si="1"/>
        <v>26.751000000000005</v>
      </c>
      <c r="N67" s="12"/>
    </row>
    <row r="68" spans="1:14" x14ac:dyDescent="0.2">
      <c r="A68" s="1">
        <v>42856</v>
      </c>
      <c r="B68" s="12">
        <v>154.24700000000001</v>
      </c>
      <c r="C68" s="12">
        <v>242.48400000000001</v>
      </c>
      <c r="E68" s="41">
        <f>MIN($B$32,$B$44,$B$56,$B$68,$B$80)</f>
        <v>115.199</v>
      </c>
      <c r="F68" s="41">
        <f>MAX($B$32,$B$44,$B$56,$B$68,$B$80)</f>
        <v>154.947</v>
      </c>
      <c r="G68" s="41">
        <f>MIN($C$32,$C$44,$C$56,$C$68,$C$80)</f>
        <v>218.15199999999999</v>
      </c>
      <c r="H68" s="41">
        <f>MAX($C$32,$C$44,$C$56,$C$68,$C$80)</f>
        <v>243.40899999999999</v>
      </c>
      <c r="I68" s="12">
        <f t="shared" si="1"/>
        <v>39.748000000000005</v>
      </c>
      <c r="J68" s="12">
        <f t="shared" si="1"/>
        <v>63.204999999999984</v>
      </c>
      <c r="K68" s="12">
        <f t="shared" si="1"/>
        <v>25.257000000000005</v>
      </c>
      <c r="N68" s="12"/>
    </row>
    <row r="69" spans="1:14" x14ac:dyDescent="0.2">
      <c r="A69" s="1">
        <v>42887</v>
      </c>
      <c r="B69" s="12">
        <v>152.06</v>
      </c>
      <c r="C69" s="12">
        <v>238.417</v>
      </c>
      <c r="E69" s="41">
        <f>MIN($B$33,$B$45,$B$57,$B$69,$B$81)</f>
        <v>120.379</v>
      </c>
      <c r="F69" s="41">
        <f>MAX($B$33,$B$45,$B$57,$B$69,$B$81)</f>
        <v>152.06</v>
      </c>
      <c r="G69" s="41">
        <f>MIN($C$33,$C$45,$C$57,$C$69,$C$81)</f>
        <v>219.25200000000001</v>
      </c>
      <c r="H69" s="41">
        <f>MAX($C$33,$C$45,$C$57,$C$69,$C$81)</f>
        <v>242.66200000000001</v>
      </c>
      <c r="I69" s="12">
        <f t="shared" si="1"/>
        <v>31.680999999999997</v>
      </c>
      <c r="J69" s="12">
        <f t="shared" si="1"/>
        <v>67.192000000000007</v>
      </c>
      <c r="K69" s="12">
        <f t="shared" si="1"/>
        <v>23.409999999999997</v>
      </c>
      <c r="N69" s="12"/>
    </row>
    <row r="70" spans="1:14" x14ac:dyDescent="0.2">
      <c r="A70" s="1">
        <v>42917</v>
      </c>
      <c r="B70" s="12">
        <v>151.494</v>
      </c>
      <c r="C70" s="12">
        <v>232.85900000000001</v>
      </c>
      <c r="E70" s="41">
        <f>MIN($B$34,$B$46,$B$58,$B$70,$B$82)</f>
        <v>125.45699999999999</v>
      </c>
      <c r="F70" s="41">
        <f>MAX($B$34,$B$46,$B$58,$B$70,$B$82)</f>
        <v>156.50700000000001</v>
      </c>
      <c r="G70" s="41">
        <f>MIN($C$34,$C$46,$C$58,$C$70,$C$82)</f>
        <v>217.56100000000001</v>
      </c>
      <c r="H70" s="41">
        <f>MAX($C$34,$C$46,$C$58,$C$70,$C$82)</f>
        <v>240.93199999999999</v>
      </c>
      <c r="I70" s="12">
        <f t="shared" si="1"/>
        <v>31.050000000000011</v>
      </c>
      <c r="J70" s="12">
        <f t="shared" si="1"/>
        <v>61.054000000000002</v>
      </c>
      <c r="K70" s="12">
        <f t="shared" si="1"/>
        <v>23.370999999999981</v>
      </c>
      <c r="N70" s="12"/>
    </row>
    <row r="71" spans="1:14" x14ac:dyDescent="0.2">
      <c r="A71" s="1">
        <v>42948</v>
      </c>
      <c r="B71" s="12">
        <v>147.80600000000001</v>
      </c>
      <c r="C71" s="12">
        <v>226.78800000000001</v>
      </c>
      <c r="E71" s="41">
        <f>MIN($B$35,$B$47,$B$59,$B$71,$B$83)</f>
        <v>128.31299999999999</v>
      </c>
      <c r="F71" s="41">
        <f>MAX($B$35,$B$47,$B$59,$B$71,$B$83)</f>
        <v>160.33799999999999</v>
      </c>
      <c r="G71" s="41">
        <f>MIN($C$35,$C$47,$C$59,$C$71,$C$83)</f>
        <v>212.14500000000001</v>
      </c>
      <c r="H71" s="41">
        <f>MAX($C$35,$C$47,$C$59,$C$71,$C$83)</f>
        <v>236.083</v>
      </c>
      <c r="I71" s="12">
        <f t="shared" si="1"/>
        <v>32.025000000000006</v>
      </c>
      <c r="J71" s="12">
        <f t="shared" si="1"/>
        <v>51.807000000000016</v>
      </c>
      <c r="K71" s="12">
        <f t="shared" si="1"/>
        <v>23.937999999999988</v>
      </c>
      <c r="N71" s="12"/>
    </row>
    <row r="72" spans="1:14" x14ac:dyDescent="0.2">
      <c r="A72" s="1">
        <v>42979</v>
      </c>
      <c r="B72" s="12">
        <v>137.33099999999999</v>
      </c>
      <c r="C72" s="12">
        <v>223.20400000000001</v>
      </c>
      <c r="E72" s="41">
        <f>MIN($B$36,$B$48,$B$60,$B$72,$B$84)</f>
        <v>131.43600000000001</v>
      </c>
      <c r="F72" s="41">
        <f>MAX($B$36,$B$48,$B$60,$B$72,$B$84)</f>
        <v>161.05099999999999</v>
      </c>
      <c r="G72" s="41">
        <f>MIN($C$36,$C$48,$C$60,$C$72,$C$84)</f>
        <v>212.45099999999999</v>
      </c>
      <c r="H72" s="41">
        <f>MAX($C$36,$C$48,$C$60,$C$72,$C$84)</f>
        <v>239.65799999999999</v>
      </c>
      <c r="I72" s="12">
        <f t="shared" si="1"/>
        <v>29.614999999999981</v>
      </c>
      <c r="J72" s="12">
        <f t="shared" si="1"/>
        <v>51.400000000000006</v>
      </c>
      <c r="K72" s="12">
        <f t="shared" si="1"/>
        <v>27.206999999999994</v>
      </c>
      <c r="N72" s="12"/>
    </row>
    <row r="73" spans="1:14" x14ac:dyDescent="0.2">
      <c r="A73" s="1">
        <v>43009</v>
      </c>
      <c r="B73" s="12">
        <v>130.053</v>
      </c>
      <c r="C73" s="12">
        <v>215.89599999999999</v>
      </c>
      <c r="E73" s="41">
        <f>MIN($B$37,$B$49,$B$61,$B$73,$B$85)</f>
        <v>120.372</v>
      </c>
      <c r="F73" s="41">
        <f>MAX($B$37,$B$49,$B$61,$B$73,$B$85)</f>
        <v>154.715</v>
      </c>
      <c r="G73" s="41">
        <f>MIN($C$37,$C$49,$C$61,$C$73,$C$85)</f>
        <v>203.673</v>
      </c>
      <c r="H73" s="41">
        <f>MAX($C$37,$C$49,$C$61,$C$73,$C$85)</f>
        <v>232.12700000000001</v>
      </c>
      <c r="I73" s="12">
        <f t="shared" si="1"/>
        <v>34.343000000000004</v>
      </c>
      <c r="J73" s="12">
        <f t="shared" si="1"/>
        <v>48.957999999999998</v>
      </c>
      <c r="K73" s="12">
        <f t="shared" si="1"/>
        <v>28.454000000000008</v>
      </c>
      <c r="N73" s="12"/>
    </row>
    <row r="74" spans="1:14" x14ac:dyDescent="0.2">
      <c r="A74" s="1">
        <v>43040</v>
      </c>
      <c r="B74" s="12">
        <v>133.387</v>
      </c>
      <c r="C74" s="12">
        <v>224.91800000000001</v>
      </c>
      <c r="E74" s="41">
        <f>MIN($B$38,$B$50,$B$62,$B$74,$B$86)</f>
        <v>126.215</v>
      </c>
      <c r="F74" s="41">
        <f>MAX($B$38,$B$50,$B$62,$B$74,$B$86)</f>
        <v>161.27799999999999</v>
      </c>
      <c r="G74" s="41">
        <f>MIN($C$38,$C$50,$C$62,$C$74,$C$86)</f>
        <v>219.55500000000001</v>
      </c>
      <c r="H74" s="41">
        <f>MAX($C$38,$C$50,$C$62,$C$74,$C$86)</f>
        <v>233.84200000000001</v>
      </c>
      <c r="I74" s="12">
        <f t="shared" si="1"/>
        <v>35.062999999999988</v>
      </c>
      <c r="J74" s="12">
        <f t="shared" si="1"/>
        <v>58.277000000000015</v>
      </c>
      <c r="K74" s="12">
        <f t="shared" si="1"/>
        <v>14.287000000000006</v>
      </c>
      <c r="N74" s="12"/>
    </row>
    <row r="75" spans="1:14" x14ac:dyDescent="0.2">
      <c r="A75" s="1">
        <v>43070</v>
      </c>
      <c r="B75" s="12">
        <v>145.63800000000001</v>
      </c>
      <c r="C75" s="12">
        <v>236.816</v>
      </c>
      <c r="E75" s="41">
        <f>MIN($B$39,$B$51,$B$63,$B$75,$B$87)</f>
        <v>136.286</v>
      </c>
      <c r="F75" s="41">
        <f>MAX($B$39,$B$51,$B$63,$B$75,$B$87)</f>
        <v>166.095</v>
      </c>
      <c r="G75" s="41">
        <f>MIN($C$39,$C$51,$C$63,$C$75,$C$87)</f>
        <v>235.465</v>
      </c>
      <c r="H75" s="41">
        <f>MAX($C$39,$C$51,$C$63,$C$75,$C$87)</f>
        <v>246.274</v>
      </c>
      <c r="I75" s="12">
        <f t="shared" si="1"/>
        <v>29.808999999999997</v>
      </c>
      <c r="J75" s="12">
        <f t="shared" si="1"/>
        <v>69.37</v>
      </c>
      <c r="K75" s="12">
        <f t="shared" si="1"/>
        <v>10.808999999999997</v>
      </c>
      <c r="N75" s="12"/>
    </row>
    <row r="76" spans="1:14" x14ac:dyDescent="0.2">
      <c r="A76" s="1">
        <v>43101</v>
      </c>
      <c r="B76" s="12">
        <v>141.12899999999999</v>
      </c>
      <c r="C76" s="12">
        <v>247.94800000000001</v>
      </c>
      <c r="E76" s="41">
        <f>MIN($B$28,$B$40,$B$52,$B$64,$B$76)</f>
        <v>114.66800000000001</v>
      </c>
      <c r="F76" s="41">
        <f>MAX($B$28,$B$40,$B$52,$B$64,$B$76)</f>
        <v>170.24700000000001</v>
      </c>
      <c r="G76" s="41">
        <f>MIN($C$28,$C$40,$C$52,$C$64,$C$76)</f>
        <v>235.85499999999999</v>
      </c>
      <c r="H76" s="41">
        <f>MAX($C$28,$C$40,$C$52,$C$64,$C$76)</f>
        <v>261.64800000000002</v>
      </c>
      <c r="I76" s="12">
        <f t="shared" si="1"/>
        <v>55.579000000000008</v>
      </c>
      <c r="J76" s="12">
        <f t="shared" si="1"/>
        <v>65.607999999999976</v>
      </c>
      <c r="K76" s="12">
        <f t="shared" si="1"/>
        <v>25.793000000000035</v>
      </c>
      <c r="N76" s="12"/>
    </row>
    <row r="77" spans="1:14" x14ac:dyDescent="0.2">
      <c r="A77" s="1">
        <v>43132</v>
      </c>
      <c r="B77" s="12">
        <v>138.578</v>
      </c>
      <c r="C77" s="12">
        <v>252.56700000000001</v>
      </c>
      <c r="E77" s="41">
        <f>MIN($B$29,$B$41,$B$53,$B$65,$B$77)</f>
        <v>113.10299999999999</v>
      </c>
      <c r="F77" s="41">
        <f>MAX($B$29,$B$41,$B$53,$B$65,$B$77)</f>
        <v>162.83199999999999</v>
      </c>
      <c r="G77" s="41">
        <f>MIN($C$29,$C$41,$C$53,$C$65,$C$77)</f>
        <v>229.499</v>
      </c>
      <c r="H77" s="41">
        <f>MAX($C$29,$C$41,$C$53,$C$65,$C$77)</f>
        <v>256.21899999999999</v>
      </c>
      <c r="I77" s="12">
        <f t="shared" si="1"/>
        <v>49.728999999999999</v>
      </c>
      <c r="J77" s="12">
        <f t="shared" si="1"/>
        <v>66.667000000000002</v>
      </c>
      <c r="K77" s="12">
        <f t="shared" si="1"/>
        <v>26.72</v>
      </c>
      <c r="N77" s="12"/>
    </row>
    <row r="78" spans="1:14" x14ac:dyDescent="0.2">
      <c r="A78" s="1">
        <v>43160</v>
      </c>
      <c r="B78" s="12">
        <v>130.39099999999999</v>
      </c>
      <c r="C78" s="12">
        <v>239.62899999999999</v>
      </c>
      <c r="E78" s="41">
        <f>MIN($B$30,$B$42,$B$54,$B$66,$B$78)</f>
        <v>115.227</v>
      </c>
      <c r="F78" s="41">
        <f>MAX($B$30,$B$42,$B$54,$B$66,$B$78)</f>
        <v>160.07300000000001</v>
      </c>
      <c r="G78" s="41">
        <f>MIN($C$30,$C$42,$C$54,$C$66,$C$78)</f>
        <v>221.61199999999999</v>
      </c>
      <c r="H78" s="41">
        <f>MAX($C$30,$C$42,$C$54,$C$66,$C$78)</f>
        <v>243.71600000000001</v>
      </c>
      <c r="I78" s="12">
        <f t="shared" si="1"/>
        <v>44.846000000000004</v>
      </c>
      <c r="J78" s="12">
        <f t="shared" si="1"/>
        <v>61.538999999999987</v>
      </c>
      <c r="K78" s="12">
        <f t="shared" si="1"/>
        <v>22.104000000000013</v>
      </c>
      <c r="N78" s="12"/>
    </row>
    <row r="79" spans="1:14" x14ac:dyDescent="0.2">
      <c r="A79" s="1">
        <v>43191</v>
      </c>
      <c r="B79" s="12">
        <v>120.59099999999999</v>
      </c>
      <c r="C79" s="12">
        <v>239.864</v>
      </c>
      <c r="E79" s="41">
        <f>MIN($B$31,$B$43,$B$55,$B$67,$B$79)</f>
        <v>116.69199999999999</v>
      </c>
      <c r="F79" s="41">
        <f>MAX($B$31,$B$43,$B$55,$B$67,$B$79)</f>
        <v>154.95699999999999</v>
      </c>
      <c r="G79" s="41">
        <f>MIN($C$31,$C$43,$C$55,$C$67,$C$79)</f>
        <v>216.76</v>
      </c>
      <c r="H79" s="41">
        <f>MAX($C$31,$C$43,$C$55,$C$67,$C$79)</f>
        <v>243.511</v>
      </c>
      <c r="I79" s="12">
        <f t="shared" si="1"/>
        <v>38.265000000000001</v>
      </c>
      <c r="J79" s="12">
        <f t="shared" si="1"/>
        <v>61.802999999999997</v>
      </c>
      <c r="K79" s="12">
        <f t="shared" si="1"/>
        <v>26.751000000000005</v>
      </c>
      <c r="N79" s="12"/>
    </row>
    <row r="80" spans="1:14" x14ac:dyDescent="0.2">
      <c r="A80" s="1">
        <v>43221</v>
      </c>
      <c r="B80" s="12">
        <v>115.199</v>
      </c>
      <c r="C80" s="12">
        <v>242.17400000000001</v>
      </c>
      <c r="E80" s="41">
        <f>MIN($B$32,$B$44,$B$56,$B$68,$B$80)</f>
        <v>115.199</v>
      </c>
      <c r="F80" s="41">
        <f>MAX($B$32,$B$44,$B$56,$B$68,$B$80)</f>
        <v>154.947</v>
      </c>
      <c r="G80" s="41">
        <f>MIN($C$32,$C$44,$C$56,$C$68,$C$80)</f>
        <v>218.15199999999999</v>
      </c>
      <c r="H80" s="41">
        <f>MAX($C$32,$C$44,$C$56,$C$68,$C$80)</f>
        <v>243.40899999999999</v>
      </c>
      <c r="I80" s="12">
        <f t="shared" si="1"/>
        <v>39.748000000000005</v>
      </c>
      <c r="J80" s="12">
        <f t="shared" si="1"/>
        <v>63.204999999999984</v>
      </c>
      <c r="K80" s="12">
        <f t="shared" si="1"/>
        <v>25.257000000000005</v>
      </c>
      <c r="N80" s="12"/>
    </row>
    <row r="81" spans="1:14" x14ac:dyDescent="0.2">
      <c r="A81" s="1">
        <v>43252</v>
      </c>
      <c r="B81" s="12">
        <v>120.379</v>
      </c>
      <c r="C81" s="12">
        <v>240.31200000000001</v>
      </c>
      <c r="E81" s="41">
        <f>MIN($B$33,$B$45,$B$57,$B$69,$B$81)</f>
        <v>120.379</v>
      </c>
      <c r="F81" s="41">
        <f>MAX($B$33,$B$45,$B$57,$B$69,$B$81)</f>
        <v>152.06</v>
      </c>
      <c r="G81" s="41">
        <f>MIN($C$33,$C$45,$C$57,$C$69,$C$81)</f>
        <v>219.25200000000001</v>
      </c>
      <c r="H81" s="41">
        <f>MAX($C$33,$C$45,$C$57,$C$69,$C$81)</f>
        <v>242.66200000000001</v>
      </c>
      <c r="I81" s="12">
        <f t="shared" si="1"/>
        <v>31.680999999999997</v>
      </c>
      <c r="J81" s="12">
        <f t="shared" si="1"/>
        <v>67.192000000000007</v>
      </c>
      <c r="K81" s="12">
        <f t="shared" si="1"/>
        <v>23.409999999999997</v>
      </c>
      <c r="N81" s="12"/>
    </row>
    <row r="82" spans="1:14" x14ac:dyDescent="0.2">
      <c r="A82" s="1">
        <v>43282</v>
      </c>
      <c r="B82" s="12">
        <v>127.081</v>
      </c>
      <c r="C82" s="12">
        <v>233.91300000000001</v>
      </c>
      <c r="E82" s="41">
        <f>MIN($B$34,$B$46,$B$58,$B$70,$B$82)</f>
        <v>125.45699999999999</v>
      </c>
      <c r="F82" s="41">
        <f>MAX($B$34,$B$46,$B$58,$B$70,$B$82)</f>
        <v>156.50700000000001</v>
      </c>
      <c r="G82" s="41">
        <f>MIN($C$34,$C$46,$C$58,$C$70,$C$82)</f>
        <v>217.56100000000001</v>
      </c>
      <c r="H82" s="41">
        <f>MAX($C$34,$C$46,$C$58,$C$70,$C$82)</f>
        <v>240.93199999999999</v>
      </c>
      <c r="I82" s="12">
        <f t="shared" si="1"/>
        <v>31.050000000000011</v>
      </c>
      <c r="J82" s="12">
        <f t="shared" si="1"/>
        <v>61.054000000000002</v>
      </c>
      <c r="K82" s="12">
        <f t="shared" si="1"/>
        <v>23.370999999999981</v>
      </c>
      <c r="N82" s="12"/>
    </row>
    <row r="83" spans="1:14" x14ac:dyDescent="0.2">
      <c r="A83" s="1">
        <v>43313</v>
      </c>
      <c r="B83" s="12">
        <v>132.03700000000001</v>
      </c>
      <c r="C83" s="12">
        <v>236.083</v>
      </c>
      <c r="E83" s="41">
        <f>MIN($B$35,$B$47,$B$59,$B$71,$B$83)</f>
        <v>128.31299999999999</v>
      </c>
      <c r="F83" s="41">
        <f>MAX($B$35,$B$47,$B$59,$B$71,$B$83)</f>
        <v>160.33799999999999</v>
      </c>
      <c r="G83" s="41">
        <f>MIN($C$35,$C$47,$C$59,$C$71,$C$83)</f>
        <v>212.14500000000001</v>
      </c>
      <c r="H83" s="41">
        <f>MAX($C$35,$C$47,$C$59,$C$71,$C$83)</f>
        <v>236.083</v>
      </c>
      <c r="I83" s="12">
        <f t="shared" si="1"/>
        <v>32.025000000000006</v>
      </c>
      <c r="J83" s="12">
        <f t="shared" si="1"/>
        <v>51.807000000000016</v>
      </c>
      <c r="K83" s="12">
        <f t="shared" si="1"/>
        <v>23.937999999999988</v>
      </c>
      <c r="N83" s="12"/>
    </row>
    <row r="84" spans="1:14" x14ac:dyDescent="0.2">
      <c r="A84" s="1">
        <v>43344</v>
      </c>
      <c r="B84" s="12">
        <v>137.06</v>
      </c>
      <c r="C84" s="12">
        <v>239.65799999999999</v>
      </c>
      <c r="E84" s="41">
        <f>MIN($B$36,$B$48,$B$60,$B$72,$B$84)</f>
        <v>131.43600000000001</v>
      </c>
      <c r="F84" s="41">
        <f>MAX($B$36,$B$48,$B$60,$B$72,$B$84)</f>
        <v>161.05099999999999</v>
      </c>
      <c r="G84" s="41">
        <f>MIN($C$36,$C$48,$C$60,$C$72,$C$84)</f>
        <v>212.45099999999999</v>
      </c>
      <c r="H84" s="41">
        <f>MAX($C$36,$C$48,$C$60,$C$72,$C$84)</f>
        <v>239.65799999999999</v>
      </c>
      <c r="I84" s="12">
        <f t="shared" si="1"/>
        <v>29.614999999999981</v>
      </c>
      <c r="J84" s="12">
        <f t="shared" si="1"/>
        <v>51.400000000000006</v>
      </c>
      <c r="K84" s="12">
        <f t="shared" si="1"/>
        <v>27.206999999999994</v>
      </c>
      <c r="N84" s="12"/>
    </row>
    <row r="85" spans="1:14" x14ac:dyDescent="0.2">
      <c r="A85" s="1">
        <v>43374</v>
      </c>
      <c r="B85" s="12">
        <v>124.18300000000001</v>
      </c>
      <c r="C85" s="12">
        <v>232.12700000000001</v>
      </c>
      <c r="E85" s="41">
        <f>MIN($B$37,$B$49,$B$61,$B$73,$B$85)</f>
        <v>120.372</v>
      </c>
      <c r="F85" s="41">
        <f>MAX($B$37,$B$49,$B$61,$B$73,$B$85)</f>
        <v>154.715</v>
      </c>
      <c r="G85" s="41">
        <f>MIN($C$37,$C$49,$C$61,$C$73,$C$85)</f>
        <v>203.673</v>
      </c>
      <c r="H85" s="41">
        <f>MAX($C$37,$C$49,$C$61,$C$73,$C$85)</f>
        <v>232.12700000000001</v>
      </c>
      <c r="I85" s="12">
        <f t="shared" si="1"/>
        <v>34.343000000000004</v>
      </c>
      <c r="J85" s="12">
        <f t="shared" si="1"/>
        <v>48.957999999999998</v>
      </c>
      <c r="K85" s="12">
        <f t="shared" si="1"/>
        <v>28.454000000000008</v>
      </c>
      <c r="N85" s="12"/>
    </row>
    <row r="86" spans="1:14" x14ac:dyDescent="0.2">
      <c r="A86" s="1">
        <v>43405</v>
      </c>
      <c r="B86" s="12">
        <v>126.35599999999999</v>
      </c>
      <c r="C86" s="12">
        <v>230.005</v>
      </c>
      <c r="E86" s="41">
        <f>MIN($B$38,$B$50,$B$62,$B$74,$B$86)</f>
        <v>126.215</v>
      </c>
      <c r="F86" s="41">
        <f>MAX($B$38,$B$50,$B$62,$B$74,$B$86)</f>
        <v>161.27799999999999</v>
      </c>
      <c r="G86" s="41">
        <f>MIN($C$38,$C$50,$C$62,$C$74,$C$86)</f>
        <v>219.55500000000001</v>
      </c>
      <c r="H86" s="41">
        <f>MAX($C$38,$C$50,$C$62,$C$74,$C$86)</f>
        <v>233.84200000000001</v>
      </c>
      <c r="I86" s="12">
        <f t="shared" si="1"/>
        <v>35.062999999999988</v>
      </c>
      <c r="J86" s="12">
        <f t="shared" si="1"/>
        <v>58.277000000000015</v>
      </c>
      <c r="K86" s="12">
        <f t="shared" si="1"/>
        <v>14.287000000000006</v>
      </c>
      <c r="N86" s="12"/>
    </row>
    <row r="87" spans="1:14" x14ac:dyDescent="0.2">
      <c r="A87" s="1">
        <v>43435</v>
      </c>
      <c r="B87" s="12">
        <v>140.006</v>
      </c>
      <c r="C87" s="12">
        <v>246.274</v>
      </c>
      <c r="E87" s="41">
        <f>MIN($B$39,$B$51,$B$63,$B$75,$B$87)</f>
        <v>136.286</v>
      </c>
      <c r="F87" s="41">
        <f>MAX($B$39,$B$51,$B$63,$B$75,$B$87)</f>
        <v>166.095</v>
      </c>
      <c r="G87" s="41">
        <f>MIN($C$39,$C$51,$C$63,$C$75,$C$87)</f>
        <v>235.465</v>
      </c>
      <c r="H87" s="41">
        <f>MAX($C$39,$C$51,$C$63,$C$75,$C$87)</f>
        <v>246.274</v>
      </c>
      <c r="I87" s="12">
        <f t="shared" si="1"/>
        <v>29.808999999999997</v>
      </c>
      <c r="J87" s="12">
        <f t="shared" si="1"/>
        <v>69.37</v>
      </c>
      <c r="K87" s="12">
        <f t="shared" si="1"/>
        <v>10.808999999999997</v>
      </c>
      <c r="N87" s="12"/>
    </row>
    <row r="88" spans="1:14" x14ac:dyDescent="0.2">
      <c r="A88" s="1">
        <v>43466</v>
      </c>
      <c r="B88" s="12">
        <v>140.137</v>
      </c>
      <c r="C88" s="12">
        <v>261.32600000000002</v>
      </c>
      <c r="E88" s="41">
        <f>MIN($B$28,$B$40,$B$52,$B$64,$B$76)</f>
        <v>114.66800000000001</v>
      </c>
      <c r="F88" s="41">
        <f>MAX($B$28,$B$40,$B$52,$B$64,$B$76)</f>
        <v>170.24700000000001</v>
      </c>
      <c r="G88" s="41">
        <f>MIN($C$28,$C$40,$C$52,$C$64,$C$76)</f>
        <v>235.85499999999999</v>
      </c>
      <c r="H88" s="41">
        <f>MAX($C$28,$C$40,$C$52,$C$64,$C$76)</f>
        <v>261.64800000000002</v>
      </c>
      <c r="I88" s="12">
        <f t="shared" si="1"/>
        <v>55.579000000000008</v>
      </c>
      <c r="J88" s="12">
        <f t="shared" si="1"/>
        <v>65.607999999999976</v>
      </c>
      <c r="K88" s="12">
        <f t="shared" si="1"/>
        <v>25.793000000000035</v>
      </c>
      <c r="N88" s="12"/>
    </row>
    <row r="89" spans="1:14" x14ac:dyDescent="0.2">
      <c r="A89" s="1">
        <v>43497</v>
      </c>
      <c r="B89" s="12">
        <v>136.251</v>
      </c>
      <c r="C89" s="12">
        <v>251.36699999999999</v>
      </c>
      <c r="E89" s="41">
        <f>MIN($B$29,$B$41,$B$53,$B$65,$B$77)</f>
        <v>113.10299999999999</v>
      </c>
      <c r="F89" s="41">
        <f>MAX($B$29,$B$41,$B$53,$B$65,$B$77)</f>
        <v>162.83199999999999</v>
      </c>
      <c r="G89" s="41">
        <f>MIN($C$29,$C$41,$C$53,$C$65,$C$77)</f>
        <v>229.499</v>
      </c>
      <c r="H89" s="41">
        <f>MAX($C$29,$C$41,$C$53,$C$65,$C$77)</f>
        <v>256.21899999999999</v>
      </c>
      <c r="I89" s="12">
        <f t="shared" si="1"/>
        <v>49.728999999999999</v>
      </c>
      <c r="J89" s="12">
        <f t="shared" si="1"/>
        <v>66.667000000000002</v>
      </c>
      <c r="K89" s="12">
        <f t="shared" si="1"/>
        <v>26.72</v>
      </c>
      <c r="N89" s="12"/>
    </row>
    <row r="90" spans="1:14" x14ac:dyDescent="0.2">
      <c r="A90" s="1">
        <v>43525</v>
      </c>
      <c r="B90" s="12">
        <v>128.11957143000001</v>
      </c>
      <c r="C90" s="12">
        <v>233.53514286000001</v>
      </c>
      <c r="E90" s="41">
        <f>MIN($B$30,$B$42,$B$54,$B$66,$B$78)</f>
        <v>115.227</v>
      </c>
      <c r="F90" s="41">
        <f>MAX($B$30,$B$42,$B$54,$B$66,$B$78)</f>
        <v>160.07300000000001</v>
      </c>
      <c r="G90" s="41">
        <f>MIN($C$30,$C$42,$C$54,$C$66,$C$78)</f>
        <v>221.61199999999999</v>
      </c>
      <c r="H90" s="41">
        <f>MAX($C$30,$C$42,$C$54,$C$66,$C$78)</f>
        <v>243.71600000000001</v>
      </c>
      <c r="I90" s="12">
        <f t="shared" si="1"/>
        <v>44.846000000000004</v>
      </c>
      <c r="J90" s="12">
        <f t="shared" si="1"/>
        <v>61.538999999999987</v>
      </c>
      <c r="K90" s="12">
        <f t="shared" si="1"/>
        <v>22.104000000000013</v>
      </c>
      <c r="N90" s="12"/>
    </row>
    <row r="91" spans="1:14" x14ac:dyDescent="0.2">
      <c r="A91" s="1">
        <v>43556</v>
      </c>
      <c r="B91" s="12">
        <v>125.68121385000001</v>
      </c>
      <c r="C91" s="12">
        <v>226.39013037000001</v>
      </c>
      <c r="E91" s="41">
        <f>MIN($B$31,$B$43,$B$55,$B$67,$B$79)</f>
        <v>116.69199999999999</v>
      </c>
      <c r="F91" s="41">
        <f>MAX($B$31,$B$43,$B$55,$B$67,$B$79)</f>
        <v>154.95699999999999</v>
      </c>
      <c r="G91" s="41">
        <f>MIN($C$31,$C$43,$C$55,$C$67,$C$79)</f>
        <v>216.76</v>
      </c>
      <c r="H91" s="41">
        <f>MAX($C$31,$C$43,$C$55,$C$67,$C$79)</f>
        <v>243.511</v>
      </c>
      <c r="I91" s="12">
        <f t="shared" si="1"/>
        <v>38.265000000000001</v>
      </c>
      <c r="J91" s="12">
        <f t="shared" si="1"/>
        <v>61.802999999999997</v>
      </c>
      <c r="K91" s="12">
        <f t="shared" si="1"/>
        <v>26.751000000000005</v>
      </c>
      <c r="N91" s="12"/>
    </row>
    <row r="92" spans="1:14" x14ac:dyDescent="0.2">
      <c r="A92" s="1">
        <v>43586</v>
      </c>
      <c r="B92" s="12">
        <v>127.2307</v>
      </c>
      <c r="C92" s="12">
        <v>227.26419999999999</v>
      </c>
      <c r="E92" s="41">
        <f>MIN($B$32,$B$44,$B$56,$B$68,$B$80)</f>
        <v>115.199</v>
      </c>
      <c r="F92" s="41">
        <f>MAX($B$32,$B$44,$B$56,$B$68,$B$80)</f>
        <v>154.947</v>
      </c>
      <c r="G92" s="41">
        <f>MIN($C$32,$C$44,$C$56,$C$68,$C$80)</f>
        <v>218.15199999999999</v>
      </c>
      <c r="H92" s="41">
        <f>MAX($C$32,$C$44,$C$56,$C$68,$C$80)</f>
        <v>243.40899999999999</v>
      </c>
      <c r="I92" s="12">
        <f t="shared" ref="I92:K107" si="2">F92-E92</f>
        <v>39.748000000000005</v>
      </c>
      <c r="J92" s="12">
        <f t="shared" si="2"/>
        <v>63.204999999999984</v>
      </c>
      <c r="K92" s="12">
        <f t="shared" si="2"/>
        <v>25.257000000000005</v>
      </c>
      <c r="N92" s="12"/>
    </row>
    <row r="93" spans="1:14" x14ac:dyDescent="0.2">
      <c r="A93" s="1">
        <v>43617</v>
      </c>
      <c r="B93" s="12">
        <v>129.63</v>
      </c>
      <c r="C93" s="12">
        <v>227.62469999999999</v>
      </c>
      <c r="E93" s="41">
        <f>MIN($B$33,$B$45,$B$57,$B$69,$B$81)</f>
        <v>120.379</v>
      </c>
      <c r="F93" s="41">
        <f>MAX($B$33,$B$45,$B$57,$B$69,$B$81)</f>
        <v>152.06</v>
      </c>
      <c r="G93" s="41">
        <f>MIN($C$33,$C$45,$C$57,$C$69,$C$81)</f>
        <v>219.25200000000001</v>
      </c>
      <c r="H93" s="41">
        <f>MAX($C$33,$C$45,$C$57,$C$69,$C$81)</f>
        <v>242.66200000000001</v>
      </c>
      <c r="I93" s="12">
        <f t="shared" si="2"/>
        <v>31.680999999999997</v>
      </c>
      <c r="J93" s="12">
        <f t="shared" si="2"/>
        <v>67.192000000000007</v>
      </c>
      <c r="K93" s="12">
        <f t="shared" si="2"/>
        <v>23.409999999999997</v>
      </c>
      <c r="N93" s="12"/>
    </row>
    <row r="94" spans="1:14" x14ac:dyDescent="0.2">
      <c r="A94" s="1">
        <v>43647</v>
      </c>
      <c r="B94" s="12">
        <v>135.22489999999999</v>
      </c>
      <c r="C94" s="12">
        <v>225.33680000000001</v>
      </c>
      <c r="E94" s="41">
        <f>MIN($B$34,$B$46,$B$58,$B$70,$B$82)</f>
        <v>125.45699999999999</v>
      </c>
      <c r="F94" s="41">
        <f>MAX($B$34,$B$46,$B$58,$B$70,$B$82)</f>
        <v>156.50700000000001</v>
      </c>
      <c r="G94" s="41">
        <f>MIN($C$34,$C$46,$C$58,$C$70,$C$82)</f>
        <v>217.56100000000001</v>
      </c>
      <c r="H94" s="41">
        <f>MAX($C$34,$C$46,$C$58,$C$70,$C$82)</f>
        <v>240.93199999999999</v>
      </c>
      <c r="I94" s="12">
        <f t="shared" si="2"/>
        <v>31.050000000000011</v>
      </c>
      <c r="J94" s="12">
        <f t="shared" si="2"/>
        <v>61.054000000000002</v>
      </c>
      <c r="K94" s="12">
        <f t="shared" si="2"/>
        <v>23.370999999999981</v>
      </c>
      <c r="N94" s="12"/>
    </row>
    <row r="95" spans="1:14" x14ac:dyDescent="0.2">
      <c r="A95" s="1">
        <v>43678</v>
      </c>
      <c r="B95" s="12">
        <v>137.0788</v>
      </c>
      <c r="C95" s="12">
        <v>219.91159999999999</v>
      </c>
      <c r="E95" s="41">
        <f>MIN($B$35,$B$47,$B$59,$B$71,$B$83)</f>
        <v>128.31299999999999</v>
      </c>
      <c r="F95" s="41">
        <f>MAX($B$35,$B$47,$B$59,$B$71,$B$83)</f>
        <v>160.33799999999999</v>
      </c>
      <c r="G95" s="41">
        <f>MIN($C$35,$C$47,$C$59,$C$71,$C$83)</f>
        <v>212.14500000000001</v>
      </c>
      <c r="H95" s="41">
        <f>MAX($C$35,$C$47,$C$59,$C$71,$C$83)</f>
        <v>236.083</v>
      </c>
      <c r="I95" s="12">
        <f t="shared" si="2"/>
        <v>32.025000000000006</v>
      </c>
      <c r="J95" s="12">
        <f t="shared" si="2"/>
        <v>51.807000000000016</v>
      </c>
      <c r="K95" s="12">
        <f t="shared" si="2"/>
        <v>23.937999999999988</v>
      </c>
      <c r="N95" s="12"/>
    </row>
    <row r="96" spans="1:14" x14ac:dyDescent="0.2">
      <c r="A96" s="1">
        <v>43709</v>
      </c>
      <c r="B96" s="12">
        <v>135.37909999999999</v>
      </c>
      <c r="C96" s="12">
        <v>220.77850000000001</v>
      </c>
      <c r="E96" s="41">
        <f>MIN($B$36,$B$48,$B$60,$B$72,$B$84)</f>
        <v>131.43600000000001</v>
      </c>
      <c r="F96" s="41">
        <f>MAX($B$36,$B$48,$B$60,$B$72,$B$84)</f>
        <v>161.05099999999999</v>
      </c>
      <c r="G96" s="41">
        <f>MIN($C$36,$C$48,$C$60,$C$72,$C$84)</f>
        <v>212.45099999999999</v>
      </c>
      <c r="H96" s="41">
        <f>MAX($C$36,$C$48,$C$60,$C$72,$C$84)</f>
        <v>239.65799999999999</v>
      </c>
      <c r="I96" s="12">
        <f t="shared" si="2"/>
        <v>29.614999999999981</v>
      </c>
      <c r="J96" s="12">
        <f t="shared" si="2"/>
        <v>51.400000000000006</v>
      </c>
      <c r="K96" s="12">
        <f t="shared" si="2"/>
        <v>27.206999999999994</v>
      </c>
      <c r="N96" s="12"/>
    </row>
    <row r="97" spans="1:14" x14ac:dyDescent="0.2">
      <c r="A97" s="1">
        <v>43739</v>
      </c>
      <c r="B97" s="12">
        <v>128.18190000000001</v>
      </c>
      <c r="C97" s="12">
        <v>215.8991</v>
      </c>
      <c r="E97" s="41">
        <f>MIN($B$37,$B$49,$B$61,$B$73,$B$85)</f>
        <v>120.372</v>
      </c>
      <c r="F97" s="41">
        <f>MAX($B$37,$B$49,$B$61,$B$73,$B$85)</f>
        <v>154.715</v>
      </c>
      <c r="G97" s="41">
        <f>MIN($C$37,$C$49,$C$61,$C$73,$C$85)</f>
        <v>203.673</v>
      </c>
      <c r="H97" s="41">
        <f>MAX($C$37,$C$49,$C$61,$C$73,$C$85)</f>
        <v>232.12700000000001</v>
      </c>
      <c r="I97" s="12">
        <f t="shared" si="2"/>
        <v>34.343000000000004</v>
      </c>
      <c r="J97" s="12">
        <f t="shared" si="2"/>
        <v>48.957999999999998</v>
      </c>
      <c r="K97" s="12">
        <f t="shared" si="2"/>
        <v>28.454000000000008</v>
      </c>
      <c r="N97" s="12"/>
    </row>
    <row r="98" spans="1:14" x14ac:dyDescent="0.2">
      <c r="A98" s="1">
        <v>43770</v>
      </c>
      <c r="B98" s="12">
        <v>133.4751</v>
      </c>
      <c r="C98" s="12">
        <v>224.54060000000001</v>
      </c>
      <c r="E98" s="41">
        <f>MIN($B$38,$B$50,$B$62,$B$74,$B$86)</f>
        <v>126.215</v>
      </c>
      <c r="F98" s="41">
        <f>MAX($B$38,$B$50,$B$62,$B$74,$B$86)</f>
        <v>161.27799999999999</v>
      </c>
      <c r="G98" s="41">
        <f>MIN($C$38,$C$50,$C$62,$C$74,$C$86)</f>
        <v>219.55500000000001</v>
      </c>
      <c r="H98" s="41">
        <f>MAX($C$38,$C$50,$C$62,$C$74,$C$86)</f>
        <v>233.84200000000001</v>
      </c>
      <c r="I98" s="12">
        <f t="shared" si="2"/>
        <v>35.062999999999988</v>
      </c>
      <c r="J98" s="12">
        <f t="shared" si="2"/>
        <v>58.277000000000015</v>
      </c>
      <c r="K98" s="12">
        <f t="shared" si="2"/>
        <v>14.287000000000006</v>
      </c>
      <c r="N98" s="12"/>
    </row>
    <row r="99" spans="1:14" x14ac:dyDescent="0.2">
      <c r="A99" s="88">
        <v>43800</v>
      </c>
      <c r="B99" s="12">
        <v>140.25749999999999</v>
      </c>
      <c r="C99" s="12">
        <v>234.9897</v>
      </c>
      <c r="E99" s="41">
        <f>MIN($B$39,$B$51,$B$63,$B$75,$B$87)</f>
        <v>136.286</v>
      </c>
      <c r="F99" s="41">
        <f>MAX($B$39,$B$51,$B$63,$B$75,$B$87)</f>
        <v>166.095</v>
      </c>
      <c r="G99" s="41">
        <f>MIN($C$39,$C$51,$C$63,$C$75,$C$87)</f>
        <v>235.465</v>
      </c>
      <c r="H99" s="41">
        <f>MAX($C$39,$C$51,$C$63,$C$75,$C$87)</f>
        <v>246.274</v>
      </c>
      <c r="I99" s="12">
        <f t="shared" si="2"/>
        <v>29.808999999999997</v>
      </c>
      <c r="J99" s="12">
        <f t="shared" si="2"/>
        <v>69.37</v>
      </c>
      <c r="K99" s="12">
        <f t="shared" si="2"/>
        <v>10.808999999999997</v>
      </c>
      <c r="N99" s="12"/>
    </row>
    <row r="100" spans="1:14" x14ac:dyDescent="0.2">
      <c r="A100" s="88">
        <v>43831</v>
      </c>
      <c r="B100" s="12">
        <v>138.602</v>
      </c>
      <c r="C100" s="12">
        <v>243.56540000000001</v>
      </c>
      <c r="E100" s="41">
        <f>MIN($B$28,$B$40,$B$52,$B$64,$B$76)</f>
        <v>114.66800000000001</v>
      </c>
      <c r="F100" s="41">
        <f>MAX($B$28,$B$40,$B$52,$B$64,$B$76)</f>
        <v>170.24700000000001</v>
      </c>
      <c r="G100" s="41">
        <f>MIN($C$28,$C$40,$C$52,$C$64,$C$76)</f>
        <v>235.85499999999999</v>
      </c>
      <c r="H100" s="41">
        <f>MAX($C$28,$C$40,$C$52,$C$64,$C$76)</f>
        <v>261.64800000000002</v>
      </c>
      <c r="I100" s="12">
        <f t="shared" si="2"/>
        <v>55.579000000000008</v>
      </c>
      <c r="J100" s="12">
        <f t="shared" si="2"/>
        <v>65.607999999999976</v>
      </c>
      <c r="K100" s="12">
        <f t="shared" si="2"/>
        <v>25.793000000000035</v>
      </c>
      <c r="N100" s="12"/>
    </row>
    <row r="101" spans="1:14" x14ac:dyDescent="0.2">
      <c r="A101" s="88">
        <v>43862</v>
      </c>
      <c r="B101" s="12">
        <v>134.65379999999999</v>
      </c>
      <c r="C101" s="12">
        <v>242.11179999999999</v>
      </c>
      <c r="D101" s="15"/>
      <c r="E101" s="41">
        <f>MIN($B$29,$B$41,$B$53,$B$65,$B$77)</f>
        <v>113.10299999999999</v>
      </c>
      <c r="F101" s="41">
        <f>MAX($B$29,$B$41,$B$53,$B$65,$B$77)</f>
        <v>162.83199999999999</v>
      </c>
      <c r="G101" s="41">
        <f>MIN($C$29,$C$41,$C$53,$C$65,$C$77)</f>
        <v>229.499</v>
      </c>
      <c r="H101" s="41">
        <f>MAX($C$29,$C$41,$C$53,$C$65,$C$77)</f>
        <v>256.21899999999999</v>
      </c>
      <c r="I101" s="12">
        <f t="shared" si="2"/>
        <v>49.728999999999999</v>
      </c>
      <c r="J101" s="12">
        <f t="shared" si="2"/>
        <v>66.667000000000002</v>
      </c>
      <c r="K101" s="12">
        <f t="shared" si="2"/>
        <v>26.72</v>
      </c>
      <c r="N101" s="12"/>
    </row>
    <row r="102" spans="1:14" x14ac:dyDescent="0.2">
      <c r="A102" s="88">
        <v>43891</v>
      </c>
      <c r="B102" s="12">
        <v>130.5821</v>
      </c>
      <c r="C102" s="12">
        <v>234.35810000000001</v>
      </c>
      <c r="D102" s="15"/>
      <c r="E102" s="41">
        <f>MIN($B$30,$B$42,$B$54,$B$66,$B$78)</f>
        <v>115.227</v>
      </c>
      <c r="F102" s="41">
        <f>MAX($B$30,$B$42,$B$54,$B$66,$B$78)</f>
        <v>160.07300000000001</v>
      </c>
      <c r="G102" s="41">
        <f>MIN($C$30,$C$42,$C$54,$C$66,$C$78)</f>
        <v>221.61199999999999</v>
      </c>
      <c r="H102" s="41">
        <f>MAX($C$30,$C$42,$C$54,$C$66,$C$78)</f>
        <v>243.71600000000001</v>
      </c>
      <c r="I102" s="12">
        <f t="shared" si="2"/>
        <v>44.846000000000004</v>
      </c>
      <c r="J102" s="12">
        <f t="shared" si="2"/>
        <v>61.538999999999987</v>
      </c>
      <c r="K102" s="12">
        <f t="shared" si="2"/>
        <v>22.104000000000013</v>
      </c>
      <c r="N102" s="12"/>
    </row>
    <row r="103" spans="1:14" x14ac:dyDescent="0.2">
      <c r="A103" s="88">
        <v>43922</v>
      </c>
      <c r="B103" s="12">
        <v>129.3691</v>
      </c>
      <c r="C103" s="12">
        <v>228.0608</v>
      </c>
      <c r="D103" s="15"/>
      <c r="E103" s="41">
        <f>MIN($B$31,$B$43,$B$55,$B$67,$B$79)</f>
        <v>116.69199999999999</v>
      </c>
      <c r="F103" s="41">
        <f>MAX($B$31,$B$43,$B$55,$B$67,$B$79)</f>
        <v>154.95699999999999</v>
      </c>
      <c r="G103" s="41">
        <f>MIN($C$31,$C$43,$C$55,$C$67,$C$79)</f>
        <v>216.76</v>
      </c>
      <c r="H103" s="41">
        <f>MAX($C$31,$C$43,$C$55,$C$67,$C$79)</f>
        <v>243.511</v>
      </c>
      <c r="I103" s="12">
        <f t="shared" si="2"/>
        <v>38.265000000000001</v>
      </c>
      <c r="J103" s="12">
        <f t="shared" si="2"/>
        <v>61.802999999999997</v>
      </c>
      <c r="K103" s="12">
        <f t="shared" si="2"/>
        <v>26.751000000000005</v>
      </c>
      <c r="N103" s="12"/>
    </row>
    <row r="104" spans="1:14" x14ac:dyDescent="0.2">
      <c r="A104" s="88">
        <v>43952</v>
      </c>
      <c r="B104" s="12">
        <v>130.73509999999999</v>
      </c>
      <c r="C104" s="12">
        <v>226.80279999999999</v>
      </c>
      <c r="D104" s="15"/>
      <c r="E104" s="41">
        <f>MIN($B$32,$B$44,$B$56,$B$68,$B$80)</f>
        <v>115.199</v>
      </c>
      <c r="F104" s="41">
        <f>MAX($B$32,$B$44,$B$56,$B$68,$B$80)</f>
        <v>154.947</v>
      </c>
      <c r="G104" s="41">
        <f>MIN($C$32,$C$44,$C$56,$C$68,$C$80)</f>
        <v>218.15199999999999</v>
      </c>
      <c r="H104" s="41">
        <f>MAX($C$32,$C$44,$C$56,$C$68,$C$80)</f>
        <v>243.40899999999999</v>
      </c>
      <c r="I104" s="12">
        <f t="shared" si="2"/>
        <v>39.748000000000005</v>
      </c>
      <c r="J104" s="12">
        <f t="shared" si="2"/>
        <v>63.204999999999984</v>
      </c>
      <c r="K104" s="12">
        <f t="shared" si="2"/>
        <v>25.257000000000005</v>
      </c>
      <c r="N104" s="12"/>
    </row>
    <row r="105" spans="1:14" x14ac:dyDescent="0.2">
      <c r="A105" s="88">
        <v>43983</v>
      </c>
      <c r="B105" s="12">
        <v>132.66909999999999</v>
      </c>
      <c r="C105" s="12">
        <v>228.76570000000001</v>
      </c>
      <c r="D105" s="15"/>
      <c r="E105" s="41">
        <f>MIN($B$33,$B$45,$B$57,$B$69,$B$81)</f>
        <v>120.379</v>
      </c>
      <c r="F105" s="41">
        <f>MAX($B$33,$B$45,$B$57,$B$69,$B$81)</f>
        <v>152.06</v>
      </c>
      <c r="G105" s="41">
        <f>MIN($C$33,$C$45,$C$57,$C$69,$C$81)</f>
        <v>219.25200000000001</v>
      </c>
      <c r="H105" s="41">
        <f>MAX($C$33,$C$45,$C$57,$C$69,$C$81)</f>
        <v>242.66200000000001</v>
      </c>
      <c r="I105" s="12">
        <f t="shared" si="2"/>
        <v>31.680999999999997</v>
      </c>
      <c r="J105" s="12">
        <f t="shared" si="2"/>
        <v>67.192000000000007</v>
      </c>
      <c r="K105" s="12">
        <f t="shared" si="2"/>
        <v>23.409999999999997</v>
      </c>
      <c r="N105" s="12"/>
    </row>
    <row r="106" spans="1:14" x14ac:dyDescent="0.2">
      <c r="A106" s="88">
        <v>44013</v>
      </c>
      <c r="B106" s="12">
        <v>137.7141</v>
      </c>
      <c r="C106" s="12">
        <v>227.52340000000001</v>
      </c>
      <c r="D106" s="15"/>
      <c r="E106" s="41">
        <f>MIN($B$34,$B$46,$B$58,$B$70,$B$82)</f>
        <v>125.45699999999999</v>
      </c>
      <c r="F106" s="41">
        <f>MAX($B$34,$B$46,$B$58,$B$70,$B$82)</f>
        <v>156.50700000000001</v>
      </c>
      <c r="G106" s="41">
        <f>MIN($C$34,$C$46,$C$58,$C$70,$C$82)</f>
        <v>217.56100000000001</v>
      </c>
      <c r="H106" s="41">
        <f>MAX($C$34,$C$46,$C$58,$C$70,$C$82)</f>
        <v>240.93199999999999</v>
      </c>
      <c r="I106" s="12">
        <f t="shared" si="2"/>
        <v>31.050000000000011</v>
      </c>
      <c r="J106" s="12">
        <f t="shared" si="2"/>
        <v>61.054000000000002</v>
      </c>
      <c r="K106" s="12">
        <f t="shared" si="2"/>
        <v>23.370999999999981</v>
      </c>
      <c r="N106" s="12"/>
    </row>
    <row r="107" spans="1:14" x14ac:dyDescent="0.2">
      <c r="A107" s="88">
        <v>44044</v>
      </c>
      <c r="B107" s="12">
        <v>139.59989999999999</v>
      </c>
      <c r="C107" s="12">
        <v>223.04759999999999</v>
      </c>
      <c r="D107" s="15"/>
      <c r="E107" s="41">
        <f>MIN($B$35,$B$47,$B$59,$B$71,$B$83)</f>
        <v>128.31299999999999</v>
      </c>
      <c r="F107" s="41">
        <f>MAX($B$35,$B$47,$B$59,$B$71,$B$83)</f>
        <v>160.33799999999999</v>
      </c>
      <c r="G107" s="41">
        <f>MIN($C$35,$C$47,$C$59,$C$71,$C$83)</f>
        <v>212.14500000000001</v>
      </c>
      <c r="H107" s="41">
        <f>MAX($C$35,$C$47,$C$59,$C$71,$C$83)</f>
        <v>236.083</v>
      </c>
      <c r="I107" s="12">
        <f t="shared" si="2"/>
        <v>32.025000000000006</v>
      </c>
      <c r="J107" s="12">
        <f t="shared" si="2"/>
        <v>51.807000000000016</v>
      </c>
      <c r="K107" s="12">
        <f t="shared" si="2"/>
        <v>23.937999999999988</v>
      </c>
      <c r="N107" s="12"/>
    </row>
    <row r="108" spans="1:14" x14ac:dyDescent="0.2">
      <c r="A108" s="88">
        <v>44075</v>
      </c>
      <c r="B108" s="12">
        <v>137.83179999999999</v>
      </c>
      <c r="C108" s="12">
        <v>223.345</v>
      </c>
      <c r="D108" s="15"/>
      <c r="E108" s="41">
        <f>MIN($B$36,$B$48,$B$60,$B$72,$B$84)</f>
        <v>131.43600000000001</v>
      </c>
      <c r="F108" s="41">
        <f>MAX($B$36,$B$48,$B$60,$B$72,$B$84)</f>
        <v>161.05099999999999</v>
      </c>
      <c r="G108" s="41">
        <f>MIN($C$36,$C$48,$C$60,$C$72,$C$84)</f>
        <v>212.45099999999999</v>
      </c>
      <c r="H108" s="41">
        <f>MAX($C$36,$C$48,$C$60,$C$72,$C$84)</f>
        <v>239.65799999999999</v>
      </c>
      <c r="I108" s="12">
        <f t="shared" ref="I108:K111" si="3">F108-E108</f>
        <v>29.614999999999981</v>
      </c>
      <c r="J108" s="12">
        <f t="shared" si="3"/>
        <v>51.400000000000006</v>
      </c>
      <c r="K108" s="12">
        <f t="shared" si="3"/>
        <v>27.206999999999994</v>
      </c>
      <c r="N108" s="12"/>
    </row>
    <row r="109" spans="1:14" x14ac:dyDescent="0.2">
      <c r="A109" s="88">
        <v>44105</v>
      </c>
      <c r="B109" s="12">
        <v>130.75559999999999</v>
      </c>
      <c r="C109" s="12">
        <v>217.6053</v>
      </c>
      <c r="D109" s="15"/>
      <c r="E109" s="41">
        <f>MIN($B$37,$B$49,$B$61,$B$73,$B$85)</f>
        <v>120.372</v>
      </c>
      <c r="F109" s="41">
        <f>MAX($B$37,$B$49,$B$61,$B$73,$B$85)</f>
        <v>154.715</v>
      </c>
      <c r="G109" s="41">
        <f>MIN($C$37,$C$49,$C$61,$C$73,$C$85)</f>
        <v>203.673</v>
      </c>
      <c r="H109" s="41">
        <f>MAX($C$37,$C$49,$C$61,$C$73,$C$85)</f>
        <v>232.12700000000001</v>
      </c>
      <c r="I109" s="12">
        <f t="shared" si="3"/>
        <v>34.343000000000004</v>
      </c>
      <c r="J109" s="12">
        <f t="shared" si="3"/>
        <v>48.957999999999998</v>
      </c>
      <c r="K109" s="12">
        <f t="shared" si="3"/>
        <v>28.454000000000008</v>
      </c>
      <c r="N109" s="12"/>
    </row>
    <row r="110" spans="1:14" x14ac:dyDescent="0.2">
      <c r="A110" s="88">
        <v>44136</v>
      </c>
      <c r="B110" s="12">
        <v>136.22640000000001</v>
      </c>
      <c r="C110" s="12">
        <v>225.94749999999999</v>
      </c>
      <c r="D110" s="15"/>
      <c r="E110" s="41">
        <f>MIN($B$38,$B$50,$B$62,$B$74,$B$86)</f>
        <v>126.215</v>
      </c>
      <c r="F110" s="41">
        <f>MAX($B$38,$B$50,$B$62,$B$74,$B$86)</f>
        <v>161.27799999999999</v>
      </c>
      <c r="G110" s="41">
        <f>MIN($C$38,$C$50,$C$62,$C$74,$C$86)</f>
        <v>219.55500000000001</v>
      </c>
      <c r="H110" s="41">
        <f>MAX($C$38,$C$50,$C$62,$C$74,$C$86)</f>
        <v>233.84200000000001</v>
      </c>
      <c r="I110" s="12">
        <f t="shared" si="3"/>
        <v>35.062999999999988</v>
      </c>
      <c r="J110" s="12">
        <f t="shared" si="3"/>
        <v>58.277000000000015</v>
      </c>
      <c r="K110" s="12">
        <f t="shared" si="3"/>
        <v>14.287000000000006</v>
      </c>
      <c r="N110" s="12"/>
    </row>
    <row r="111" spans="1:14" x14ac:dyDescent="0.2">
      <c r="A111" s="65">
        <v>44166</v>
      </c>
      <c r="B111" s="12">
        <v>142.86150000000001</v>
      </c>
      <c r="C111" s="12">
        <v>236.48750000000001</v>
      </c>
      <c r="D111" s="9"/>
      <c r="E111" s="73">
        <f>MIN($B$39,$B$51,$B$63,$B$75,$B$87)</f>
        <v>136.286</v>
      </c>
      <c r="F111" s="73">
        <f>MAX($B$39,$B$51,$B$63,$B$75,$B$87)</f>
        <v>166.095</v>
      </c>
      <c r="G111" s="73">
        <f>MIN($C$39,$C$51,$C$63,$C$75,$C$87)</f>
        <v>235.465</v>
      </c>
      <c r="H111" s="73">
        <f>MAX($C$39,$C$51,$C$63,$C$75,$C$87)</f>
        <v>246.274</v>
      </c>
      <c r="I111" s="71">
        <f t="shared" si="3"/>
        <v>29.808999999999997</v>
      </c>
      <c r="J111" s="71">
        <f t="shared" si="3"/>
        <v>69.37</v>
      </c>
      <c r="K111" s="71">
        <f t="shared" si="3"/>
        <v>10.808999999999997</v>
      </c>
      <c r="N111" s="12"/>
    </row>
    <row r="112" spans="1:14" x14ac:dyDescent="0.2">
      <c r="A112" s="32" t="s">
        <v>551</v>
      </c>
    </row>
    <row r="113" spans="1:6" x14ac:dyDescent="0.2">
      <c r="A113" s="32" t="s">
        <v>586</v>
      </c>
    </row>
    <row r="114" spans="1:6" x14ac:dyDescent="0.2">
      <c r="A114" s="380" t="s">
        <v>584</v>
      </c>
    </row>
    <row r="115" spans="1:6" x14ac:dyDescent="0.2">
      <c r="A115" s="4"/>
      <c r="B115" s="5" t="s">
        <v>368</v>
      </c>
      <c r="F115" s="8"/>
    </row>
    <row r="116" spans="1:6" x14ac:dyDescent="0.2">
      <c r="A116" s="2">
        <v>64</v>
      </c>
      <c r="B116">
        <v>0</v>
      </c>
      <c r="F116" s="8"/>
    </row>
    <row r="117" spans="1:6" x14ac:dyDescent="0.2">
      <c r="A117" s="2">
        <v>64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85546875" customWidth="1"/>
  </cols>
  <sheetData>
    <row r="1" spans="1:17" x14ac:dyDescent="0.2">
      <c r="K1" s="117"/>
      <c r="L1" s="117"/>
    </row>
    <row r="2" spans="1:17" ht="15.75" x14ac:dyDescent="0.25">
      <c r="A2" s="44" t="s">
        <v>549</v>
      </c>
      <c r="L2" s="117"/>
    </row>
    <row r="3" spans="1:17" x14ac:dyDescent="0.2">
      <c r="A3" s="22" t="s">
        <v>16</v>
      </c>
      <c r="L3" s="117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78" t="s">
        <v>473</v>
      </c>
      <c r="Q6" s="377" t="s">
        <v>476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341" t="s">
        <v>475</v>
      </c>
      <c r="Q7" s="375" t="s">
        <v>474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374"/>
      <c r="D26" s="374"/>
      <c r="E26" s="374"/>
    </row>
    <row r="27" spans="1:11" x14ac:dyDescent="0.2">
      <c r="A27" s="3"/>
      <c r="B27" s="37"/>
    </row>
    <row r="28" spans="1:11" ht="38.25" x14ac:dyDescent="0.2">
      <c r="A28" s="5"/>
      <c r="B28" s="493" t="s">
        <v>473</v>
      </c>
      <c r="C28" s="494" t="s">
        <v>475</v>
      </c>
      <c r="D28" s="494" t="s">
        <v>503</v>
      </c>
      <c r="E28" s="494" t="s">
        <v>477</v>
      </c>
    </row>
    <row r="29" spans="1:11" x14ac:dyDescent="0.2">
      <c r="A29" s="1">
        <v>41275</v>
      </c>
      <c r="B29" s="6">
        <v>7.8466019999999999</v>
      </c>
      <c r="C29" s="6">
        <v>-0.63896500000000001</v>
      </c>
      <c r="D29" s="6">
        <f>+C29*-1</f>
        <v>0.63896500000000001</v>
      </c>
      <c r="E29" s="379">
        <f t="shared" ref="E29:E60" si="0">+C29+B29</f>
        <v>7.2076370000000001</v>
      </c>
      <c r="G29" s="43"/>
      <c r="H29" s="17"/>
    </row>
    <row r="30" spans="1:11" x14ac:dyDescent="0.2">
      <c r="A30" s="1">
        <v>41306</v>
      </c>
      <c r="B30" s="6">
        <v>7.1602059999999996</v>
      </c>
      <c r="C30" s="6">
        <v>-1.1536839999999999</v>
      </c>
      <c r="D30" s="6">
        <f t="shared" ref="D30:D93" si="1">+C30*-1</f>
        <v>1.1536839999999999</v>
      </c>
      <c r="E30" s="379">
        <f t="shared" si="0"/>
        <v>6.0065219999999995</v>
      </c>
      <c r="G30" s="43"/>
      <c r="H30" s="17"/>
    </row>
    <row r="31" spans="1:11" x14ac:dyDescent="0.2">
      <c r="A31" s="1">
        <v>41334</v>
      </c>
      <c r="B31" s="6">
        <v>7.3899460000000001</v>
      </c>
      <c r="C31" s="6">
        <v>-0.96693399999999996</v>
      </c>
      <c r="D31" s="6">
        <f t="shared" si="1"/>
        <v>0.96693399999999996</v>
      </c>
      <c r="E31" s="379">
        <f t="shared" si="0"/>
        <v>6.4230119999999999</v>
      </c>
      <c r="G31" s="43"/>
      <c r="H31" s="17"/>
    </row>
    <row r="32" spans="1:11" x14ac:dyDescent="0.2">
      <c r="A32" s="1">
        <v>41365</v>
      </c>
      <c r="B32" s="6">
        <v>7.6218690000000002</v>
      </c>
      <c r="C32" s="6">
        <v>-0.68905799999999995</v>
      </c>
      <c r="D32" s="6">
        <f t="shared" si="1"/>
        <v>0.68905799999999995</v>
      </c>
      <c r="E32" s="379">
        <f t="shared" si="0"/>
        <v>6.9328110000000001</v>
      </c>
      <c r="G32" s="43"/>
      <c r="H32" s="17"/>
    </row>
    <row r="33" spans="1:8" x14ac:dyDescent="0.2">
      <c r="A33" s="1">
        <v>41395</v>
      </c>
      <c r="B33" s="6">
        <v>7.6108450000000003</v>
      </c>
      <c r="C33" s="6">
        <v>-0.90831899999999999</v>
      </c>
      <c r="D33" s="6">
        <f t="shared" si="1"/>
        <v>0.90831899999999999</v>
      </c>
      <c r="E33" s="379">
        <f t="shared" si="0"/>
        <v>6.7025260000000006</v>
      </c>
      <c r="G33" s="43"/>
      <c r="H33" s="17"/>
    </row>
    <row r="34" spans="1:8" x14ac:dyDescent="0.2">
      <c r="A34" s="1">
        <v>41426</v>
      </c>
      <c r="B34" s="6">
        <v>7.6068939999999996</v>
      </c>
      <c r="C34" s="6">
        <v>-1.3188500000000001</v>
      </c>
      <c r="D34" s="6">
        <f t="shared" si="1"/>
        <v>1.3188500000000001</v>
      </c>
      <c r="E34" s="379">
        <f t="shared" si="0"/>
        <v>6.2880439999999993</v>
      </c>
      <c r="G34" s="43"/>
      <c r="H34" s="17"/>
    </row>
    <row r="35" spans="1:8" x14ac:dyDescent="0.2">
      <c r="A35" s="1">
        <v>41456</v>
      </c>
      <c r="B35" s="6">
        <v>7.9539140000000002</v>
      </c>
      <c r="C35" s="6">
        <v>-1.504672</v>
      </c>
      <c r="D35" s="6">
        <f t="shared" si="1"/>
        <v>1.504672</v>
      </c>
      <c r="E35" s="379">
        <f t="shared" si="0"/>
        <v>6.4492419999999999</v>
      </c>
      <c r="G35" s="43"/>
      <c r="H35" s="17"/>
    </row>
    <row r="36" spans="1:8" x14ac:dyDescent="0.2">
      <c r="A36" s="1">
        <v>41487</v>
      </c>
      <c r="B36" s="6">
        <v>8.0286000000000008</v>
      </c>
      <c r="C36" s="6">
        <v>-1.5043150000000001</v>
      </c>
      <c r="D36" s="6">
        <f t="shared" si="1"/>
        <v>1.5043150000000001</v>
      </c>
      <c r="E36" s="379">
        <f t="shared" si="0"/>
        <v>6.5242850000000008</v>
      </c>
      <c r="G36" s="43"/>
      <c r="H36" s="17"/>
    </row>
    <row r="37" spans="1:8" x14ac:dyDescent="0.2">
      <c r="A37" s="1">
        <v>41518</v>
      </c>
      <c r="B37" s="6">
        <v>7.8179160000000003</v>
      </c>
      <c r="C37" s="6">
        <v>-1.413176</v>
      </c>
      <c r="D37" s="6">
        <f t="shared" si="1"/>
        <v>1.413176</v>
      </c>
      <c r="E37" s="379">
        <f t="shared" si="0"/>
        <v>6.4047400000000003</v>
      </c>
      <c r="G37" s="43"/>
      <c r="H37" s="17"/>
    </row>
    <row r="38" spans="1:8" x14ac:dyDescent="0.2">
      <c r="A38" s="1">
        <v>41548</v>
      </c>
      <c r="B38" s="6">
        <v>7.3594629999999999</v>
      </c>
      <c r="C38" s="6">
        <v>-1.8247930000000001</v>
      </c>
      <c r="D38" s="6">
        <f t="shared" si="1"/>
        <v>1.8247930000000001</v>
      </c>
      <c r="E38" s="379">
        <f t="shared" si="0"/>
        <v>5.5346700000000002</v>
      </c>
      <c r="G38" s="43"/>
      <c r="H38" s="17"/>
    </row>
    <row r="39" spans="1:8" x14ac:dyDescent="0.2">
      <c r="A39" s="1">
        <v>41579</v>
      </c>
      <c r="B39" s="6">
        <v>7.1556509999999998</v>
      </c>
      <c r="C39" s="6">
        <v>-1.7368790000000001</v>
      </c>
      <c r="D39" s="6">
        <f t="shared" si="1"/>
        <v>1.7368790000000001</v>
      </c>
      <c r="E39" s="379">
        <f t="shared" si="0"/>
        <v>5.4187719999999997</v>
      </c>
      <c r="G39" s="43"/>
      <c r="H39" s="17"/>
    </row>
    <row r="40" spans="1:8" x14ac:dyDescent="0.2">
      <c r="A40" s="1">
        <v>41609</v>
      </c>
      <c r="B40" s="6">
        <v>7.5511439999999999</v>
      </c>
      <c r="C40" s="6">
        <v>-2.6133929999999999</v>
      </c>
      <c r="D40" s="6">
        <f t="shared" si="1"/>
        <v>2.6133929999999999</v>
      </c>
      <c r="E40" s="379">
        <f t="shared" si="0"/>
        <v>4.9377510000000004</v>
      </c>
      <c r="G40" s="43"/>
      <c r="H40" s="17"/>
    </row>
    <row r="41" spans="1:8" x14ac:dyDescent="0.2">
      <c r="A41" s="1">
        <v>41640</v>
      </c>
      <c r="B41" s="6">
        <v>7.3410010000000003</v>
      </c>
      <c r="C41" s="6">
        <v>-1.9472400000000001</v>
      </c>
      <c r="D41" s="6">
        <f t="shared" si="1"/>
        <v>1.9472400000000001</v>
      </c>
      <c r="E41" s="379">
        <f t="shared" si="0"/>
        <v>5.3937610000000005</v>
      </c>
      <c r="G41" s="43"/>
      <c r="H41" s="17"/>
    </row>
    <row r="42" spans="1:8" x14ac:dyDescent="0.2">
      <c r="A42" s="1">
        <v>41671</v>
      </c>
      <c r="B42" s="6">
        <v>6.952318</v>
      </c>
      <c r="C42" s="6">
        <v>-1.4550449999999999</v>
      </c>
      <c r="D42" s="6">
        <f t="shared" si="1"/>
        <v>1.4550449999999999</v>
      </c>
      <c r="E42" s="379">
        <f t="shared" si="0"/>
        <v>5.4972729999999999</v>
      </c>
      <c r="G42" s="43"/>
      <c r="H42" s="17"/>
    </row>
    <row r="43" spans="1:8" x14ac:dyDescent="0.2">
      <c r="A43" s="1">
        <v>41699</v>
      </c>
      <c r="B43" s="6">
        <v>7.0223620000000002</v>
      </c>
      <c r="C43" s="6">
        <v>-1.759333</v>
      </c>
      <c r="D43" s="6">
        <f t="shared" si="1"/>
        <v>1.759333</v>
      </c>
      <c r="E43" s="379">
        <f t="shared" si="0"/>
        <v>5.2630290000000004</v>
      </c>
      <c r="G43" s="43"/>
      <c r="H43" s="17"/>
    </row>
    <row r="44" spans="1:8" x14ac:dyDescent="0.2">
      <c r="A44" s="1">
        <v>41730</v>
      </c>
      <c r="B44" s="6">
        <v>7.2730370000000004</v>
      </c>
      <c r="C44" s="6">
        <v>-1.6471389999999999</v>
      </c>
      <c r="D44" s="6">
        <f t="shared" si="1"/>
        <v>1.6471389999999999</v>
      </c>
      <c r="E44" s="379">
        <f t="shared" si="0"/>
        <v>5.6258980000000003</v>
      </c>
      <c r="G44" s="43"/>
      <c r="H44" s="17"/>
    </row>
    <row r="45" spans="1:8" x14ac:dyDescent="0.2">
      <c r="A45" s="1">
        <v>41760</v>
      </c>
      <c r="B45" s="6">
        <v>6.8583850000000002</v>
      </c>
      <c r="C45" s="6">
        <v>-1.5838890000000001</v>
      </c>
      <c r="D45" s="6">
        <f t="shared" si="1"/>
        <v>1.5838890000000001</v>
      </c>
      <c r="E45" s="379">
        <f t="shared" si="0"/>
        <v>5.2744960000000001</v>
      </c>
      <c r="G45" s="43"/>
      <c r="H45" s="17"/>
    </row>
    <row r="46" spans="1:8" x14ac:dyDescent="0.2">
      <c r="A46" s="1">
        <v>41791</v>
      </c>
      <c r="B46" s="6">
        <v>6.6730520000000002</v>
      </c>
      <c r="C46" s="6">
        <v>-1.991042</v>
      </c>
      <c r="D46" s="6">
        <f t="shared" si="1"/>
        <v>1.991042</v>
      </c>
      <c r="E46" s="379">
        <f t="shared" si="0"/>
        <v>4.68201</v>
      </c>
      <c r="G46" s="43"/>
      <c r="H46" s="17"/>
    </row>
    <row r="47" spans="1:8" x14ac:dyDescent="0.2">
      <c r="A47" s="1">
        <v>41821</v>
      </c>
      <c r="B47" s="6">
        <v>7.2093360000000004</v>
      </c>
      <c r="C47" s="6">
        <v>-2.177689</v>
      </c>
      <c r="D47" s="6">
        <f t="shared" si="1"/>
        <v>2.177689</v>
      </c>
      <c r="E47" s="379">
        <f t="shared" si="0"/>
        <v>5.0316470000000004</v>
      </c>
      <c r="G47" s="43"/>
      <c r="H47" s="17"/>
    </row>
    <row r="48" spans="1:8" x14ac:dyDescent="0.2">
      <c r="A48" s="1">
        <v>41852</v>
      </c>
      <c r="B48" s="6">
        <v>7.0810719999999998</v>
      </c>
      <c r="C48" s="6">
        <v>-2.2196639999999999</v>
      </c>
      <c r="D48" s="6">
        <f t="shared" si="1"/>
        <v>2.2196639999999999</v>
      </c>
      <c r="E48" s="379">
        <f t="shared" si="0"/>
        <v>4.861408</v>
      </c>
      <c r="G48" s="43"/>
      <c r="H48" s="17"/>
    </row>
    <row r="49" spans="1:8" x14ac:dyDescent="0.2">
      <c r="A49" s="1">
        <v>41883</v>
      </c>
      <c r="B49" s="6">
        <v>7.1457249999999997</v>
      </c>
      <c r="C49" s="6">
        <v>-1.911557</v>
      </c>
      <c r="D49" s="6">
        <f t="shared" si="1"/>
        <v>1.911557</v>
      </c>
      <c r="E49" s="379">
        <f t="shared" si="0"/>
        <v>5.2341679999999995</v>
      </c>
      <c r="G49" s="43"/>
      <c r="H49" s="17"/>
    </row>
    <row r="50" spans="1:8" x14ac:dyDescent="0.2">
      <c r="A50" s="1">
        <v>41913</v>
      </c>
      <c r="B50" s="6">
        <v>6.7724690000000001</v>
      </c>
      <c r="C50" s="6">
        <v>-1.9820059999999999</v>
      </c>
      <c r="D50" s="6">
        <f t="shared" si="1"/>
        <v>1.9820059999999999</v>
      </c>
      <c r="E50" s="379">
        <f t="shared" si="0"/>
        <v>4.7904629999999999</v>
      </c>
      <c r="G50" s="43"/>
      <c r="H50" s="17"/>
    </row>
    <row r="51" spans="1:8" x14ac:dyDescent="0.2">
      <c r="A51" s="1">
        <v>41944</v>
      </c>
      <c r="B51" s="6">
        <v>6.7741899999999999</v>
      </c>
      <c r="C51" s="6">
        <v>-2.1183369999999999</v>
      </c>
      <c r="D51" s="6">
        <f t="shared" si="1"/>
        <v>2.1183369999999999</v>
      </c>
      <c r="E51" s="379">
        <f t="shared" si="0"/>
        <v>4.6558530000000005</v>
      </c>
      <c r="G51" s="43"/>
      <c r="H51" s="17"/>
    </row>
    <row r="52" spans="1:8" x14ac:dyDescent="0.2">
      <c r="A52" s="1">
        <v>41974</v>
      </c>
      <c r="B52" s="6">
        <v>6.8040180000000001</v>
      </c>
      <c r="C52" s="6">
        <v>-2.2939229999999999</v>
      </c>
      <c r="D52" s="6">
        <f t="shared" si="1"/>
        <v>2.2939229999999999</v>
      </c>
      <c r="E52" s="379">
        <f t="shared" si="0"/>
        <v>4.5100949999999997</v>
      </c>
      <c r="G52" s="43"/>
      <c r="H52" s="17"/>
    </row>
    <row r="53" spans="1:8" x14ac:dyDescent="0.2">
      <c r="A53" s="1">
        <v>42005</v>
      </c>
      <c r="B53" s="6">
        <v>6.6765330000000001</v>
      </c>
      <c r="C53" s="6">
        <v>-1.7907310000000001</v>
      </c>
      <c r="D53" s="6">
        <f t="shared" si="1"/>
        <v>1.7907310000000001</v>
      </c>
      <c r="E53" s="379">
        <f t="shared" si="0"/>
        <v>4.885802</v>
      </c>
      <c r="G53" s="43"/>
      <c r="H53" s="17"/>
    </row>
    <row r="54" spans="1:8" x14ac:dyDescent="0.2">
      <c r="A54" s="1">
        <v>42036</v>
      </c>
      <c r="B54" s="6">
        <v>6.6581149999999996</v>
      </c>
      <c r="C54" s="6">
        <v>-2.0258259999999999</v>
      </c>
      <c r="D54" s="6">
        <f t="shared" si="1"/>
        <v>2.0258259999999999</v>
      </c>
      <c r="E54" s="379">
        <f t="shared" si="0"/>
        <v>4.6322890000000001</v>
      </c>
      <c r="G54" s="43"/>
      <c r="H54" s="17"/>
    </row>
    <row r="55" spans="1:8" x14ac:dyDescent="0.2">
      <c r="A55" s="1">
        <v>42064</v>
      </c>
      <c r="B55" s="6">
        <v>7.1546649999999996</v>
      </c>
      <c r="C55" s="6">
        <v>-1.627316</v>
      </c>
      <c r="D55" s="6">
        <f t="shared" si="1"/>
        <v>1.627316</v>
      </c>
      <c r="E55" s="379">
        <f t="shared" si="0"/>
        <v>5.5273489999999992</v>
      </c>
      <c r="G55" s="43"/>
      <c r="H55" s="17"/>
    </row>
    <row r="56" spans="1:8" x14ac:dyDescent="0.2">
      <c r="A56" s="1">
        <v>42095</v>
      </c>
      <c r="B56" s="6">
        <v>6.6086640000000001</v>
      </c>
      <c r="C56" s="6">
        <v>-2.1724290000000002</v>
      </c>
      <c r="D56" s="6">
        <f t="shared" si="1"/>
        <v>2.1724290000000002</v>
      </c>
      <c r="E56" s="379">
        <f t="shared" si="0"/>
        <v>4.4362349999999999</v>
      </c>
      <c r="G56" s="43"/>
      <c r="H56" s="17"/>
    </row>
    <row r="57" spans="1:8" x14ac:dyDescent="0.2">
      <c r="A57" s="1">
        <v>42125</v>
      </c>
      <c r="B57" s="6">
        <v>6.7182659999999998</v>
      </c>
      <c r="C57" s="6">
        <v>-2.0687769999999999</v>
      </c>
      <c r="D57" s="6">
        <f t="shared" si="1"/>
        <v>2.0687769999999999</v>
      </c>
      <c r="E57" s="379">
        <f t="shared" si="0"/>
        <v>4.649489</v>
      </c>
      <c r="G57" s="43"/>
      <c r="H57" s="17"/>
    </row>
    <row r="58" spans="1:8" x14ac:dyDescent="0.2">
      <c r="A58" s="1">
        <v>42156</v>
      </c>
      <c r="B58" s="6">
        <v>6.8754379999999999</v>
      </c>
      <c r="C58" s="6">
        <v>-1.927373</v>
      </c>
      <c r="D58" s="6">
        <f t="shared" si="1"/>
        <v>1.927373</v>
      </c>
      <c r="E58" s="379">
        <f t="shared" si="0"/>
        <v>4.9480649999999997</v>
      </c>
      <c r="G58" s="43"/>
      <c r="H58" s="17"/>
    </row>
    <row r="59" spans="1:8" x14ac:dyDescent="0.2">
      <c r="A59" s="1">
        <v>42186</v>
      </c>
      <c r="B59" s="6">
        <v>6.8137549999999996</v>
      </c>
      <c r="C59" s="6">
        <v>-2.202874</v>
      </c>
      <c r="D59" s="6">
        <f t="shared" si="1"/>
        <v>2.202874</v>
      </c>
      <c r="E59" s="379">
        <f t="shared" si="0"/>
        <v>4.6108809999999991</v>
      </c>
      <c r="G59" s="43"/>
      <c r="H59" s="17"/>
    </row>
    <row r="60" spans="1:8" x14ac:dyDescent="0.2">
      <c r="A60" s="1">
        <v>42217</v>
      </c>
      <c r="B60" s="6">
        <v>7.2556820000000002</v>
      </c>
      <c r="C60" s="6">
        <v>-1.9047320000000001</v>
      </c>
      <c r="D60" s="6">
        <f t="shared" si="1"/>
        <v>1.9047320000000001</v>
      </c>
      <c r="E60" s="379">
        <f t="shared" si="0"/>
        <v>5.3509500000000001</v>
      </c>
      <c r="G60" s="43"/>
      <c r="H60" s="17"/>
    </row>
    <row r="61" spans="1:8" x14ac:dyDescent="0.2">
      <c r="A61" s="1">
        <v>42248</v>
      </c>
      <c r="B61" s="6">
        <v>6.8174530000000004</v>
      </c>
      <c r="C61" s="6">
        <v>-2.3109120000000001</v>
      </c>
      <c r="D61" s="6">
        <f t="shared" si="1"/>
        <v>2.3109120000000001</v>
      </c>
      <c r="E61" s="379">
        <f t="shared" ref="E61:E92" si="2">+C61+B61</f>
        <v>4.5065410000000004</v>
      </c>
      <c r="G61" s="43"/>
      <c r="H61" s="17"/>
    </row>
    <row r="62" spans="1:8" x14ac:dyDescent="0.2">
      <c r="A62" s="1">
        <v>42278</v>
      </c>
      <c r="B62" s="6">
        <v>6.6021879999999999</v>
      </c>
      <c r="C62" s="6">
        <v>-2.377224</v>
      </c>
      <c r="D62" s="6">
        <f t="shared" si="1"/>
        <v>2.377224</v>
      </c>
      <c r="E62" s="379">
        <f t="shared" si="2"/>
        <v>4.2249639999999999</v>
      </c>
      <c r="G62" s="43"/>
      <c r="H62" s="17"/>
    </row>
    <row r="63" spans="1:8" x14ac:dyDescent="0.2">
      <c r="A63" s="1">
        <v>42309</v>
      </c>
      <c r="B63" s="6">
        <v>7.051253</v>
      </c>
      <c r="C63" s="6">
        <v>-2.8034789999999998</v>
      </c>
      <c r="D63" s="6">
        <f t="shared" si="1"/>
        <v>2.8034789999999998</v>
      </c>
      <c r="E63" s="379">
        <f t="shared" si="2"/>
        <v>4.2477739999999997</v>
      </c>
      <c r="G63" s="43"/>
      <c r="H63" s="17"/>
    </row>
    <row r="64" spans="1:8" x14ac:dyDescent="0.2">
      <c r="A64" s="1">
        <v>42339</v>
      </c>
      <c r="B64" s="6">
        <v>7.5097639999999997</v>
      </c>
      <c r="C64" s="6">
        <v>-3.0336080000000001</v>
      </c>
      <c r="D64" s="6">
        <f t="shared" si="1"/>
        <v>3.0336080000000001</v>
      </c>
      <c r="E64" s="379">
        <f t="shared" si="2"/>
        <v>4.4761559999999996</v>
      </c>
      <c r="G64" s="43"/>
      <c r="H64" s="17"/>
    </row>
    <row r="65" spans="1:8" x14ac:dyDescent="0.2">
      <c r="A65" s="1">
        <v>42370</v>
      </c>
      <c r="B65" s="6">
        <v>7.1254619999999997</v>
      </c>
      <c r="C65" s="6">
        <v>-2.3954680000000002</v>
      </c>
      <c r="D65" s="6">
        <f t="shared" si="1"/>
        <v>2.3954680000000002</v>
      </c>
      <c r="E65" s="379">
        <f t="shared" si="2"/>
        <v>4.7299939999999996</v>
      </c>
      <c r="G65" s="43"/>
      <c r="H65" s="17"/>
    </row>
    <row r="66" spans="1:8" x14ac:dyDescent="0.2">
      <c r="A66" s="1">
        <v>42401</v>
      </c>
      <c r="B66" s="6">
        <v>7.4596780000000003</v>
      </c>
      <c r="C66" s="6">
        <v>-2.3276460000000001</v>
      </c>
      <c r="D66" s="6">
        <f t="shared" si="1"/>
        <v>2.3276460000000001</v>
      </c>
      <c r="E66" s="379">
        <f t="shared" si="2"/>
        <v>5.1320320000000006</v>
      </c>
      <c r="G66" s="43"/>
      <c r="H66" s="17"/>
    </row>
    <row r="67" spans="1:8" x14ac:dyDescent="0.2">
      <c r="A67" s="1">
        <v>42430</v>
      </c>
      <c r="B67" s="6">
        <v>7.416506</v>
      </c>
      <c r="C67" s="6">
        <v>-2.5068570000000001</v>
      </c>
      <c r="D67" s="6">
        <f t="shared" si="1"/>
        <v>2.5068570000000001</v>
      </c>
      <c r="E67" s="379">
        <f t="shared" si="2"/>
        <v>4.9096489999999999</v>
      </c>
      <c r="G67" s="43"/>
      <c r="H67" s="17"/>
    </row>
    <row r="68" spans="1:8" x14ac:dyDescent="0.2">
      <c r="A68" s="1">
        <v>42461</v>
      </c>
      <c r="B68" s="6">
        <v>6.987679</v>
      </c>
      <c r="C68" s="6">
        <v>-2.3609049999999998</v>
      </c>
      <c r="D68" s="6">
        <f t="shared" si="1"/>
        <v>2.3609049999999998</v>
      </c>
      <c r="E68" s="379">
        <f t="shared" si="2"/>
        <v>4.6267740000000002</v>
      </c>
      <c r="G68" s="43"/>
      <c r="H68" s="17"/>
    </row>
    <row r="69" spans="1:8" x14ac:dyDescent="0.2">
      <c r="A69" s="1">
        <v>42491</v>
      </c>
      <c r="B69" s="6">
        <v>7.1398349999999997</v>
      </c>
      <c r="C69" s="6">
        <v>-2.6985999999999999</v>
      </c>
      <c r="D69" s="6">
        <f t="shared" si="1"/>
        <v>2.6985999999999999</v>
      </c>
      <c r="E69" s="379">
        <f t="shared" si="2"/>
        <v>4.4412349999999998</v>
      </c>
      <c r="G69" s="43"/>
      <c r="H69" s="17"/>
    </row>
    <row r="70" spans="1:8" x14ac:dyDescent="0.2">
      <c r="A70" s="1">
        <v>42522</v>
      </c>
      <c r="B70" s="6">
        <v>7.0295759999999996</v>
      </c>
      <c r="C70" s="6">
        <v>-2.4123610000000002</v>
      </c>
      <c r="D70" s="6">
        <f t="shared" si="1"/>
        <v>2.4123610000000002</v>
      </c>
      <c r="E70" s="379">
        <f t="shared" si="2"/>
        <v>4.6172149999999998</v>
      </c>
      <c r="G70" s="43"/>
      <c r="H70" s="17"/>
    </row>
    <row r="71" spans="1:8" x14ac:dyDescent="0.2">
      <c r="A71" s="1">
        <v>42552</v>
      </c>
      <c r="B71" s="6">
        <v>7.5604620000000002</v>
      </c>
      <c r="C71" s="6">
        <v>-2.2546580000000001</v>
      </c>
      <c r="D71" s="6">
        <f t="shared" si="1"/>
        <v>2.2546580000000001</v>
      </c>
      <c r="E71" s="379">
        <f t="shared" si="2"/>
        <v>5.3058040000000002</v>
      </c>
      <c r="G71" s="43"/>
      <c r="H71" s="17"/>
    </row>
    <row r="72" spans="1:8" x14ac:dyDescent="0.2">
      <c r="A72" s="1">
        <v>42583</v>
      </c>
      <c r="B72" s="6">
        <v>7.2951889999999997</v>
      </c>
      <c r="C72" s="6">
        <v>-2.0694590000000002</v>
      </c>
      <c r="D72" s="6">
        <f t="shared" si="1"/>
        <v>2.0694590000000002</v>
      </c>
      <c r="E72" s="379">
        <f t="shared" si="2"/>
        <v>5.2257299999999995</v>
      </c>
      <c r="G72" s="43"/>
      <c r="H72" s="17"/>
    </row>
    <row r="73" spans="1:8" x14ac:dyDescent="0.2">
      <c r="A73" s="1">
        <v>42614</v>
      </c>
      <c r="B73" s="6">
        <v>7.2657489999999996</v>
      </c>
      <c r="C73" s="6">
        <v>-2.5057140000000002</v>
      </c>
      <c r="D73" s="6">
        <f t="shared" si="1"/>
        <v>2.5057140000000002</v>
      </c>
      <c r="E73" s="379">
        <f t="shared" si="2"/>
        <v>4.7600349999999993</v>
      </c>
      <c r="G73" s="43"/>
      <c r="H73" s="17"/>
    </row>
    <row r="74" spans="1:8" x14ac:dyDescent="0.2">
      <c r="A74" s="1">
        <v>42644</v>
      </c>
      <c r="B74" s="6">
        <v>7.0681960000000004</v>
      </c>
      <c r="C74" s="6">
        <v>-2.3536769999999998</v>
      </c>
      <c r="D74" s="6">
        <f t="shared" si="1"/>
        <v>2.3536769999999998</v>
      </c>
      <c r="E74" s="379">
        <f t="shared" si="2"/>
        <v>4.714519000000001</v>
      </c>
      <c r="G74" s="43"/>
      <c r="H74" s="17"/>
    </row>
    <row r="75" spans="1:8" x14ac:dyDescent="0.2">
      <c r="A75" s="1">
        <v>42675</v>
      </c>
      <c r="B75" s="6">
        <v>7.417357</v>
      </c>
      <c r="C75" s="6">
        <v>-2.55078</v>
      </c>
      <c r="D75" s="6">
        <f t="shared" si="1"/>
        <v>2.55078</v>
      </c>
      <c r="E75" s="379">
        <f t="shared" si="2"/>
        <v>4.8665769999999995</v>
      </c>
      <c r="G75" s="43"/>
      <c r="H75" s="17"/>
    </row>
    <row r="76" spans="1:8" x14ac:dyDescent="0.2">
      <c r="A76" s="1">
        <v>42705</v>
      </c>
      <c r="B76" s="6">
        <v>7.3489389999999997</v>
      </c>
      <c r="C76" s="6">
        <v>-3.130363</v>
      </c>
      <c r="D76" s="6">
        <f t="shared" si="1"/>
        <v>3.130363</v>
      </c>
      <c r="E76" s="379">
        <f t="shared" si="2"/>
        <v>4.2185759999999997</v>
      </c>
      <c r="G76" s="43"/>
      <c r="H76" s="17"/>
    </row>
    <row r="77" spans="1:8" x14ac:dyDescent="0.2">
      <c r="A77" s="1">
        <v>42736</v>
      </c>
      <c r="B77" s="6">
        <v>7.7666180000000002</v>
      </c>
      <c r="C77" s="6">
        <v>-2.6661130000000002</v>
      </c>
      <c r="D77" s="6">
        <f t="shared" si="1"/>
        <v>2.6661130000000002</v>
      </c>
      <c r="E77" s="379">
        <f t="shared" si="2"/>
        <v>5.1005050000000001</v>
      </c>
      <c r="G77" s="43"/>
      <c r="H77" s="17"/>
    </row>
    <row r="78" spans="1:8" x14ac:dyDescent="0.2">
      <c r="A78" s="1">
        <v>42767</v>
      </c>
      <c r="B78" s="6">
        <v>6.7309140000000003</v>
      </c>
      <c r="C78" s="6">
        <v>-3.1582129999999999</v>
      </c>
      <c r="D78" s="6">
        <f t="shared" si="1"/>
        <v>3.1582129999999999</v>
      </c>
      <c r="E78" s="379">
        <f t="shared" si="2"/>
        <v>3.5727010000000003</v>
      </c>
      <c r="G78" s="43"/>
      <c r="H78" s="17"/>
    </row>
    <row r="79" spans="1:8" x14ac:dyDescent="0.2">
      <c r="A79" s="1">
        <v>42795</v>
      </c>
      <c r="B79" s="6">
        <v>7.2349480000000002</v>
      </c>
      <c r="C79" s="6">
        <v>-3.1051660000000001</v>
      </c>
      <c r="D79" s="6">
        <f t="shared" si="1"/>
        <v>3.1051660000000001</v>
      </c>
      <c r="E79" s="379">
        <f t="shared" si="2"/>
        <v>4.1297820000000005</v>
      </c>
      <c r="G79" s="43"/>
      <c r="H79" s="17"/>
    </row>
    <row r="80" spans="1:8" x14ac:dyDescent="0.2">
      <c r="A80" s="1">
        <v>42826</v>
      </c>
      <c r="B80" s="6">
        <v>7.0765719999999996</v>
      </c>
      <c r="C80" s="6">
        <v>-3.0317319999999999</v>
      </c>
      <c r="D80" s="6">
        <f t="shared" si="1"/>
        <v>3.0317319999999999</v>
      </c>
      <c r="E80" s="379">
        <f t="shared" si="2"/>
        <v>4.0448399999999998</v>
      </c>
      <c r="G80" s="43"/>
      <c r="H80" s="17"/>
    </row>
    <row r="81" spans="1:8" x14ac:dyDescent="0.2">
      <c r="A81" s="1">
        <v>42856</v>
      </c>
      <c r="B81" s="6">
        <v>7.3889509999999996</v>
      </c>
      <c r="C81" s="6">
        <v>-2.891391</v>
      </c>
      <c r="D81" s="6">
        <f t="shared" si="1"/>
        <v>2.891391</v>
      </c>
      <c r="E81" s="379">
        <f t="shared" si="2"/>
        <v>4.49756</v>
      </c>
      <c r="G81" s="43"/>
      <c r="H81" s="17"/>
    </row>
    <row r="82" spans="1:8" x14ac:dyDescent="0.2">
      <c r="A82" s="1">
        <v>42887</v>
      </c>
      <c r="B82" s="6">
        <v>7.2241460000000002</v>
      </c>
      <c r="C82" s="6">
        <v>-3.15083</v>
      </c>
      <c r="D82" s="6">
        <f t="shared" si="1"/>
        <v>3.15083</v>
      </c>
      <c r="E82" s="379">
        <f t="shared" si="2"/>
        <v>4.0733160000000002</v>
      </c>
      <c r="G82" s="43"/>
      <c r="H82" s="17"/>
    </row>
    <row r="83" spans="1:8" x14ac:dyDescent="0.2">
      <c r="A83" s="1">
        <v>42917</v>
      </c>
      <c r="B83" s="6">
        <v>6.9589410000000003</v>
      </c>
      <c r="C83" s="6">
        <v>-3.2961459999999998</v>
      </c>
      <c r="D83" s="6">
        <f t="shared" si="1"/>
        <v>3.2961459999999998</v>
      </c>
      <c r="E83" s="379">
        <f t="shared" si="2"/>
        <v>3.6627950000000005</v>
      </c>
      <c r="G83" s="43"/>
      <c r="H83" s="17"/>
    </row>
    <row r="84" spans="1:8" x14ac:dyDescent="0.2">
      <c r="A84" s="1">
        <v>42948</v>
      </c>
      <c r="B84" s="6">
        <v>7.1055869999999999</v>
      </c>
      <c r="C84" s="6">
        <v>-2.6586530000000002</v>
      </c>
      <c r="D84" s="6">
        <f t="shared" si="1"/>
        <v>2.6586530000000002</v>
      </c>
      <c r="E84" s="379">
        <f t="shared" si="2"/>
        <v>4.4469339999999997</v>
      </c>
      <c r="G84" s="43"/>
      <c r="H84" s="17"/>
    </row>
    <row r="85" spans="1:8" x14ac:dyDescent="0.2">
      <c r="A85" s="1">
        <v>42979</v>
      </c>
      <c r="B85" s="6">
        <v>5.860284</v>
      </c>
      <c r="C85" s="6">
        <v>-2.3966479999999999</v>
      </c>
      <c r="D85" s="6">
        <f t="shared" si="1"/>
        <v>2.3966479999999999</v>
      </c>
      <c r="E85" s="379">
        <f t="shared" si="2"/>
        <v>3.4636360000000002</v>
      </c>
      <c r="G85" s="43"/>
      <c r="H85" s="17"/>
    </row>
    <row r="86" spans="1:8" x14ac:dyDescent="0.2">
      <c r="A86" s="1">
        <v>43009</v>
      </c>
      <c r="B86" s="6">
        <v>5.9607099999999997</v>
      </c>
      <c r="C86" s="6">
        <v>-3.3061919999999998</v>
      </c>
      <c r="D86" s="6">
        <f t="shared" si="1"/>
        <v>3.3061919999999998</v>
      </c>
      <c r="E86" s="379">
        <f t="shared" si="2"/>
        <v>2.6545179999999999</v>
      </c>
      <c r="G86" s="43"/>
      <c r="H86" s="17"/>
    </row>
    <row r="87" spans="1:8" x14ac:dyDescent="0.2">
      <c r="A87" s="1">
        <v>43040</v>
      </c>
      <c r="B87" s="6">
        <v>6.1302190000000003</v>
      </c>
      <c r="C87" s="6">
        <v>-3.3980260000000002</v>
      </c>
      <c r="D87" s="6">
        <f t="shared" si="1"/>
        <v>3.3980260000000002</v>
      </c>
      <c r="E87" s="379">
        <f t="shared" si="2"/>
        <v>2.7321930000000001</v>
      </c>
      <c r="G87" s="43"/>
      <c r="H87" s="17"/>
    </row>
    <row r="88" spans="1:8" x14ac:dyDescent="0.2">
      <c r="A88" s="1">
        <v>43070</v>
      </c>
      <c r="B88" s="6">
        <v>6.2600389999999999</v>
      </c>
      <c r="C88" s="6">
        <v>-3.4608669999999999</v>
      </c>
      <c r="D88" s="6">
        <f t="shared" si="1"/>
        <v>3.4608669999999999</v>
      </c>
      <c r="E88" s="379">
        <f t="shared" si="2"/>
        <v>2.799172</v>
      </c>
      <c r="G88" s="43"/>
      <c r="H88" s="17"/>
    </row>
    <row r="89" spans="1:8" x14ac:dyDescent="0.2">
      <c r="A89" s="1">
        <v>43101</v>
      </c>
      <c r="B89" s="6">
        <v>6.6708629999999998</v>
      </c>
      <c r="C89" s="6">
        <v>-3.011517</v>
      </c>
      <c r="D89" s="6">
        <f t="shared" si="1"/>
        <v>3.011517</v>
      </c>
      <c r="E89" s="379">
        <f t="shared" si="2"/>
        <v>3.6593459999999998</v>
      </c>
      <c r="G89" s="43"/>
      <c r="H89" s="17"/>
    </row>
    <row r="90" spans="1:8" x14ac:dyDescent="0.2">
      <c r="A90" s="1">
        <v>43132</v>
      </c>
      <c r="B90" s="6">
        <v>5.8876819999999999</v>
      </c>
      <c r="C90" s="6">
        <v>-3.15124</v>
      </c>
      <c r="D90" s="6">
        <f t="shared" si="1"/>
        <v>3.15124</v>
      </c>
      <c r="E90" s="379">
        <f t="shared" si="2"/>
        <v>2.7364419999999998</v>
      </c>
      <c r="G90" s="43"/>
      <c r="H90" s="17"/>
    </row>
    <row r="91" spans="1:8" x14ac:dyDescent="0.2">
      <c r="A91" s="1">
        <v>43160</v>
      </c>
      <c r="B91" s="6">
        <v>5.9443020000000004</v>
      </c>
      <c r="C91" s="6">
        <v>-3.2283539999999999</v>
      </c>
      <c r="D91" s="6">
        <f t="shared" si="1"/>
        <v>3.2283539999999999</v>
      </c>
      <c r="E91" s="379">
        <f t="shared" si="2"/>
        <v>2.7159480000000005</v>
      </c>
      <c r="G91" s="43"/>
      <c r="H91" s="17"/>
    </row>
    <row r="92" spans="1:8" x14ac:dyDescent="0.2">
      <c r="A92" s="1">
        <v>43191</v>
      </c>
      <c r="B92" s="6">
        <v>6.4887170000000003</v>
      </c>
      <c r="C92" s="6">
        <v>-3.8546320000000001</v>
      </c>
      <c r="D92" s="6">
        <f t="shared" si="1"/>
        <v>3.8546320000000001</v>
      </c>
      <c r="E92" s="379">
        <f t="shared" si="2"/>
        <v>2.6340850000000002</v>
      </c>
      <c r="G92" s="43"/>
      <c r="H92" s="17"/>
    </row>
    <row r="93" spans="1:8" x14ac:dyDescent="0.2">
      <c r="A93" s="1">
        <v>43221</v>
      </c>
      <c r="B93" s="6">
        <v>5.8192089999999999</v>
      </c>
      <c r="C93" s="6">
        <v>-3.1074830000000002</v>
      </c>
      <c r="D93" s="6">
        <f t="shared" si="1"/>
        <v>3.1074830000000002</v>
      </c>
      <c r="E93" s="379">
        <f t="shared" ref="E93:E124" si="3">+C93+B93</f>
        <v>2.7117259999999996</v>
      </c>
      <c r="G93" s="43"/>
      <c r="H93" s="17"/>
    </row>
    <row r="94" spans="1:8" x14ac:dyDescent="0.2">
      <c r="A94" s="1">
        <v>43252</v>
      </c>
      <c r="B94" s="6">
        <v>6.2799519999999998</v>
      </c>
      <c r="C94" s="6">
        <v>-3.374676</v>
      </c>
      <c r="D94" s="6">
        <f t="shared" ref="D94:D124" si="4">+C94*-1</f>
        <v>3.374676</v>
      </c>
      <c r="E94" s="379">
        <f t="shared" si="3"/>
        <v>2.9052759999999997</v>
      </c>
      <c r="G94" s="43"/>
      <c r="H94" s="17"/>
    </row>
    <row r="95" spans="1:8" x14ac:dyDescent="0.2">
      <c r="A95" s="1">
        <v>43282</v>
      </c>
      <c r="B95" s="6">
        <v>5.7846330000000004</v>
      </c>
      <c r="C95" s="6">
        <v>-3.4358029999999999</v>
      </c>
      <c r="D95" s="6">
        <f t="shared" si="4"/>
        <v>3.4358029999999999</v>
      </c>
      <c r="E95" s="379">
        <f t="shared" si="3"/>
        <v>2.3488300000000004</v>
      </c>
      <c r="G95" s="43"/>
      <c r="H95" s="17"/>
    </row>
    <row r="96" spans="1:8" x14ac:dyDescent="0.2">
      <c r="A96" s="1">
        <v>43313</v>
      </c>
      <c r="B96" s="6">
        <v>6.2507859999999997</v>
      </c>
      <c r="C96" s="6">
        <v>-2.8620809999999999</v>
      </c>
      <c r="D96" s="6">
        <f t="shared" si="4"/>
        <v>2.8620809999999999</v>
      </c>
      <c r="E96" s="379">
        <f t="shared" si="3"/>
        <v>3.3887049999999999</v>
      </c>
      <c r="G96" s="43"/>
      <c r="H96" s="17"/>
    </row>
    <row r="97" spans="1:8" x14ac:dyDescent="0.2">
      <c r="A97" s="1">
        <v>43344</v>
      </c>
      <c r="B97" s="6">
        <v>5.4730999999999996</v>
      </c>
      <c r="C97" s="6">
        <v>-3.199719</v>
      </c>
      <c r="D97" s="6">
        <f t="shared" si="4"/>
        <v>3.199719</v>
      </c>
      <c r="E97" s="379">
        <f t="shared" si="3"/>
        <v>2.2733809999999997</v>
      </c>
      <c r="G97" s="43"/>
      <c r="H97" s="17"/>
    </row>
    <row r="98" spans="1:8" x14ac:dyDescent="0.2">
      <c r="A98" s="1">
        <v>43374</v>
      </c>
      <c r="B98" s="6">
        <v>4.986548</v>
      </c>
      <c r="C98" s="6">
        <v>-3.5875140000000001</v>
      </c>
      <c r="D98" s="6">
        <f t="shared" si="4"/>
        <v>3.5875140000000001</v>
      </c>
      <c r="E98" s="379">
        <f t="shared" si="3"/>
        <v>1.3990339999999999</v>
      </c>
      <c r="G98" s="43"/>
      <c r="H98" s="17"/>
    </row>
    <row r="99" spans="1:8" x14ac:dyDescent="0.2">
      <c r="A99" s="1">
        <v>43405</v>
      </c>
      <c r="B99" s="6">
        <v>4.8805170000000002</v>
      </c>
      <c r="C99" s="6">
        <v>-4.3360149999999997</v>
      </c>
      <c r="D99" s="6">
        <f t="shared" si="4"/>
        <v>4.3360149999999997</v>
      </c>
      <c r="E99" s="379">
        <f t="shared" si="3"/>
        <v>0.54450200000000049</v>
      </c>
      <c r="G99" s="43"/>
      <c r="H99" s="17"/>
    </row>
    <row r="100" spans="1:8" x14ac:dyDescent="0.2">
      <c r="A100" s="1">
        <v>43435</v>
      </c>
      <c r="B100" s="6">
        <v>4.5876469999999996</v>
      </c>
      <c r="C100" s="6">
        <v>-3.8153570000000001</v>
      </c>
      <c r="D100" s="6">
        <f t="shared" si="4"/>
        <v>3.8153570000000001</v>
      </c>
      <c r="E100" s="379">
        <f t="shared" si="3"/>
        <v>0.77228999999999948</v>
      </c>
      <c r="G100" s="43"/>
      <c r="H100" s="17"/>
    </row>
    <row r="101" spans="1:8" x14ac:dyDescent="0.2">
      <c r="A101" s="1">
        <v>43466</v>
      </c>
      <c r="B101" s="6">
        <v>4.9450370000000001</v>
      </c>
      <c r="C101" s="6">
        <v>-3.3561230000000002</v>
      </c>
      <c r="D101" s="6">
        <f t="shared" si="4"/>
        <v>3.3561230000000002</v>
      </c>
      <c r="E101" s="379">
        <f t="shared" si="3"/>
        <v>1.5889139999999999</v>
      </c>
      <c r="G101" s="43"/>
      <c r="H101" s="17"/>
    </row>
    <row r="102" spans="1:8" x14ac:dyDescent="0.2">
      <c r="A102" s="1">
        <v>43497</v>
      </c>
      <c r="B102" s="6">
        <v>3.6614939999999998</v>
      </c>
      <c r="C102" s="6">
        <v>-3.4859640000000001</v>
      </c>
      <c r="D102" s="6">
        <f t="shared" si="4"/>
        <v>3.4859640000000001</v>
      </c>
      <c r="E102" s="379">
        <f t="shared" si="3"/>
        <v>0.17552999999999974</v>
      </c>
      <c r="G102" s="43"/>
      <c r="H102" s="17"/>
    </row>
    <row r="103" spans="1:8" x14ac:dyDescent="0.2">
      <c r="A103" s="1">
        <v>43525</v>
      </c>
      <c r="B103" s="6">
        <v>3.8963870967999998</v>
      </c>
      <c r="C103" s="6">
        <v>-3.7180654230000001</v>
      </c>
      <c r="D103" s="6">
        <f t="shared" si="4"/>
        <v>3.7180654230000001</v>
      </c>
      <c r="E103" s="379">
        <f t="shared" si="3"/>
        <v>0.17832167379999975</v>
      </c>
      <c r="G103" s="43"/>
      <c r="H103" s="17"/>
    </row>
    <row r="104" spans="1:8" x14ac:dyDescent="0.2">
      <c r="A104" s="1">
        <v>43556</v>
      </c>
      <c r="B104" s="6">
        <v>4.3728733333000003</v>
      </c>
      <c r="C104" s="6">
        <v>-3.4598422146000001</v>
      </c>
      <c r="D104" s="6">
        <f t="shared" si="4"/>
        <v>3.4598422146000001</v>
      </c>
      <c r="E104" s="379">
        <f t="shared" si="3"/>
        <v>0.9130311187000002</v>
      </c>
      <c r="G104" s="43"/>
      <c r="H104" s="17"/>
    </row>
    <row r="105" spans="1:8" x14ac:dyDescent="0.2">
      <c r="A105" s="1">
        <v>43586</v>
      </c>
      <c r="B105" s="6">
        <v>4.9518139999999997</v>
      </c>
      <c r="C105" s="6">
        <v>-3.592803</v>
      </c>
      <c r="D105" s="6">
        <f t="shared" si="4"/>
        <v>3.592803</v>
      </c>
      <c r="E105" s="379">
        <f t="shared" si="3"/>
        <v>1.3590109999999997</v>
      </c>
      <c r="G105" s="43"/>
      <c r="H105" s="17"/>
    </row>
    <row r="106" spans="1:8" x14ac:dyDescent="0.2">
      <c r="A106" s="1">
        <v>43617</v>
      </c>
      <c r="B106" s="6">
        <v>4.6723160000000004</v>
      </c>
      <c r="C106" s="6">
        <v>-3.580956</v>
      </c>
      <c r="D106" s="6">
        <f t="shared" si="4"/>
        <v>3.580956</v>
      </c>
      <c r="E106" s="379">
        <f t="shared" si="3"/>
        <v>1.0913600000000003</v>
      </c>
      <c r="G106" s="43"/>
      <c r="H106" s="17"/>
    </row>
    <row r="107" spans="1:8" x14ac:dyDescent="0.2">
      <c r="A107" s="1">
        <v>43647</v>
      </c>
      <c r="B107" s="6">
        <v>4.7912629999999998</v>
      </c>
      <c r="C107" s="6">
        <v>-3.6084390000000002</v>
      </c>
      <c r="D107" s="6">
        <f t="shared" si="4"/>
        <v>3.6084390000000002</v>
      </c>
      <c r="E107" s="379">
        <f t="shared" si="3"/>
        <v>1.1828239999999997</v>
      </c>
      <c r="G107" s="43"/>
      <c r="H107" s="17"/>
    </row>
    <row r="108" spans="1:8" x14ac:dyDescent="0.2">
      <c r="A108" s="1">
        <v>43678</v>
      </c>
      <c r="B108" s="6">
        <v>4.8713240000000004</v>
      </c>
      <c r="C108" s="6">
        <v>-3.7295980000000002</v>
      </c>
      <c r="D108" s="6">
        <f t="shared" si="4"/>
        <v>3.7295980000000002</v>
      </c>
      <c r="E108" s="379">
        <f t="shared" si="3"/>
        <v>1.1417260000000002</v>
      </c>
      <c r="G108" s="43"/>
      <c r="H108" s="17"/>
    </row>
    <row r="109" spans="1:8" x14ac:dyDescent="0.2">
      <c r="A109" s="1">
        <v>43709</v>
      </c>
      <c r="B109" s="6">
        <v>4.443111</v>
      </c>
      <c r="C109" s="6">
        <v>-3.9463780000000002</v>
      </c>
      <c r="D109" s="6">
        <f t="shared" si="4"/>
        <v>3.9463780000000002</v>
      </c>
      <c r="E109" s="379">
        <f t="shared" si="3"/>
        <v>0.49673299999999987</v>
      </c>
      <c r="G109" s="43"/>
      <c r="H109" s="17"/>
    </row>
    <row r="110" spans="1:8" x14ac:dyDescent="0.2">
      <c r="A110" s="1">
        <v>43739</v>
      </c>
      <c r="B110" s="6">
        <v>4.0811200000000003</v>
      </c>
      <c r="C110" s="6">
        <v>-3.9491860000000001</v>
      </c>
      <c r="D110" s="6">
        <f t="shared" si="4"/>
        <v>3.9491860000000001</v>
      </c>
      <c r="E110" s="379">
        <f t="shared" si="3"/>
        <v>0.13193400000000022</v>
      </c>
      <c r="G110" s="43"/>
      <c r="H110" s="17"/>
    </row>
    <row r="111" spans="1:8" x14ac:dyDescent="0.2">
      <c r="A111" s="1">
        <v>43770</v>
      </c>
      <c r="B111" s="6">
        <v>3.978993</v>
      </c>
      <c r="C111" s="6">
        <v>-4.3030439999999999</v>
      </c>
      <c r="D111" s="6">
        <f t="shared" si="4"/>
        <v>4.3030439999999999</v>
      </c>
      <c r="E111" s="379">
        <f t="shared" si="3"/>
        <v>-0.32405099999999987</v>
      </c>
      <c r="G111" s="43"/>
      <c r="H111" s="17"/>
    </row>
    <row r="112" spans="1:8" x14ac:dyDescent="0.2">
      <c r="A112" s="1">
        <v>43800</v>
      </c>
      <c r="B112" s="6">
        <v>4.2298210000000003</v>
      </c>
      <c r="C112" s="6">
        <v>-4.9258110000000004</v>
      </c>
      <c r="D112" s="6">
        <f t="shared" si="4"/>
        <v>4.9258110000000004</v>
      </c>
      <c r="E112" s="379">
        <f t="shared" si="3"/>
        <v>-0.69599000000000011</v>
      </c>
      <c r="G112" s="43"/>
      <c r="H112" s="17"/>
    </row>
    <row r="113" spans="1:8" x14ac:dyDescent="0.2">
      <c r="A113" s="1">
        <v>43831</v>
      </c>
      <c r="B113" s="6">
        <v>3.943997</v>
      </c>
      <c r="C113" s="6">
        <v>-4.587739</v>
      </c>
      <c r="D113" s="6">
        <f t="shared" si="4"/>
        <v>4.587739</v>
      </c>
      <c r="E113" s="379">
        <f t="shared" si="3"/>
        <v>-0.64374200000000004</v>
      </c>
      <c r="G113" s="43"/>
      <c r="H113" s="17"/>
    </row>
    <row r="114" spans="1:8" x14ac:dyDescent="0.2">
      <c r="A114" s="1">
        <v>43862</v>
      </c>
      <c r="B114" s="6">
        <v>3.8416990000000002</v>
      </c>
      <c r="C114" s="6">
        <v>-4.7131780000000001</v>
      </c>
      <c r="D114" s="6">
        <f t="shared" si="4"/>
        <v>4.7131780000000001</v>
      </c>
      <c r="E114" s="379">
        <f t="shared" si="3"/>
        <v>-0.87147899999999989</v>
      </c>
      <c r="G114" s="43"/>
      <c r="H114" s="17"/>
    </row>
    <row r="115" spans="1:8" x14ac:dyDescent="0.2">
      <c r="A115" s="1">
        <v>43891</v>
      </c>
      <c r="B115" s="6">
        <v>4.2975960000000004</v>
      </c>
      <c r="C115" s="6">
        <v>-4.7149140000000003</v>
      </c>
      <c r="D115" s="6">
        <f t="shared" si="4"/>
        <v>4.7149140000000003</v>
      </c>
      <c r="E115" s="379">
        <f t="shared" si="3"/>
        <v>-0.41731799999999986</v>
      </c>
      <c r="G115" s="43"/>
      <c r="H115" s="17"/>
    </row>
    <row r="116" spans="1:8" x14ac:dyDescent="0.2">
      <c r="A116" s="1">
        <v>43922</v>
      </c>
      <c r="B116" s="6">
        <v>4.5400879999999999</v>
      </c>
      <c r="C116" s="6">
        <v>-4.9400659999999998</v>
      </c>
      <c r="D116" s="6">
        <f t="shared" si="4"/>
        <v>4.9400659999999998</v>
      </c>
      <c r="E116" s="379">
        <f t="shared" si="3"/>
        <v>-0.39997799999999994</v>
      </c>
      <c r="G116" s="43"/>
      <c r="H116" s="17"/>
    </row>
    <row r="117" spans="1:8" x14ac:dyDescent="0.2">
      <c r="A117" s="1">
        <v>43952</v>
      </c>
      <c r="B117" s="6">
        <v>4.6789009999999998</v>
      </c>
      <c r="C117" s="6">
        <v>-4.8933549999999997</v>
      </c>
      <c r="D117" s="6">
        <f t="shared" si="4"/>
        <v>4.8933549999999997</v>
      </c>
      <c r="E117" s="379">
        <f t="shared" si="3"/>
        <v>-0.21445399999999992</v>
      </c>
      <c r="G117" s="43"/>
      <c r="H117" s="17"/>
    </row>
    <row r="118" spans="1:8" x14ac:dyDescent="0.2">
      <c r="A118" s="1">
        <v>43983</v>
      </c>
      <c r="B118" s="6">
        <v>4.2753329999999998</v>
      </c>
      <c r="C118" s="6">
        <v>-4.5887349999999998</v>
      </c>
      <c r="D118" s="6">
        <f t="shared" si="4"/>
        <v>4.5887349999999998</v>
      </c>
      <c r="E118" s="379">
        <f t="shared" si="3"/>
        <v>-0.31340199999999996</v>
      </c>
      <c r="G118" s="43"/>
      <c r="H118" s="17"/>
    </row>
    <row r="119" spans="1:8" x14ac:dyDescent="0.2">
      <c r="A119" s="1">
        <v>44013</v>
      </c>
      <c r="B119" s="6">
        <v>4.4070270000000002</v>
      </c>
      <c r="C119" s="6">
        <v>-4.5758570000000001</v>
      </c>
      <c r="D119" s="6">
        <f t="shared" si="4"/>
        <v>4.5758570000000001</v>
      </c>
      <c r="E119" s="379">
        <f t="shared" si="3"/>
        <v>-0.16882999999999981</v>
      </c>
      <c r="G119" s="43"/>
      <c r="H119" s="17"/>
    </row>
    <row r="120" spans="1:8" x14ac:dyDescent="0.2">
      <c r="A120" s="1">
        <v>44044</v>
      </c>
      <c r="B120" s="6">
        <v>4.549315</v>
      </c>
      <c r="C120" s="6">
        <v>-4.6202269999999999</v>
      </c>
      <c r="D120" s="6">
        <f t="shared" si="4"/>
        <v>4.6202269999999999</v>
      </c>
      <c r="E120" s="379">
        <f t="shared" si="3"/>
        <v>-7.0911999999999864E-2</v>
      </c>
      <c r="G120" s="43"/>
      <c r="H120" s="17"/>
    </row>
    <row r="121" spans="1:8" x14ac:dyDescent="0.2">
      <c r="A121" s="1">
        <v>44075</v>
      </c>
      <c r="B121" s="6">
        <v>4.3164850000000001</v>
      </c>
      <c r="C121" s="6">
        <v>-4.9710210000000004</v>
      </c>
      <c r="D121" s="6">
        <f t="shared" si="4"/>
        <v>4.9710210000000004</v>
      </c>
      <c r="E121" s="379">
        <f t="shared" si="3"/>
        <v>-0.65453600000000023</v>
      </c>
      <c r="G121" s="43"/>
      <c r="H121" s="17"/>
    </row>
    <row r="122" spans="1:8" x14ac:dyDescent="0.2">
      <c r="A122" s="1">
        <v>44105</v>
      </c>
      <c r="B122" s="6">
        <v>4.4496760000000002</v>
      </c>
      <c r="C122" s="6">
        <v>-5.1888930000000002</v>
      </c>
      <c r="D122" s="6">
        <f t="shared" si="4"/>
        <v>5.1888930000000002</v>
      </c>
      <c r="E122" s="379">
        <f t="shared" si="3"/>
        <v>-0.73921700000000001</v>
      </c>
      <c r="G122" s="43"/>
      <c r="H122" s="17"/>
    </row>
    <row r="123" spans="1:8" x14ac:dyDescent="0.2">
      <c r="A123" s="1">
        <v>44136</v>
      </c>
      <c r="B123" s="6">
        <v>4.0509740000000001</v>
      </c>
      <c r="C123" s="6">
        <v>-5.096908</v>
      </c>
      <c r="D123" s="6">
        <f t="shared" si="4"/>
        <v>5.096908</v>
      </c>
      <c r="E123" s="379">
        <f t="shared" si="3"/>
        <v>-1.0459339999999999</v>
      </c>
      <c r="G123" s="43"/>
      <c r="H123" s="17"/>
    </row>
    <row r="124" spans="1:8" x14ac:dyDescent="0.2">
      <c r="A124" s="1">
        <v>44166</v>
      </c>
      <c r="B124" s="6">
        <v>4.0583910000000003</v>
      </c>
      <c r="C124" s="6">
        <v>-5.4007759999999996</v>
      </c>
      <c r="D124" s="6">
        <f t="shared" si="4"/>
        <v>5.4007759999999996</v>
      </c>
      <c r="E124" s="379">
        <f t="shared" si="3"/>
        <v>-1.3423849999999993</v>
      </c>
      <c r="G124" s="43"/>
      <c r="H124" s="17"/>
    </row>
    <row r="125" spans="1:8" x14ac:dyDescent="0.2">
      <c r="A125" s="1"/>
      <c r="B125" s="6"/>
      <c r="C125" s="6"/>
      <c r="D125" s="379"/>
      <c r="G125" s="43"/>
      <c r="H125" s="17"/>
    </row>
    <row r="126" spans="1:8" x14ac:dyDescent="0.2">
      <c r="A126" s="367" t="s">
        <v>551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368</v>
      </c>
    </row>
    <row r="130" spans="1:2" x14ac:dyDescent="0.2">
      <c r="A130" s="17">
        <v>76</v>
      </c>
      <c r="B130">
        <v>0</v>
      </c>
    </row>
    <row r="131" spans="1:2" x14ac:dyDescent="0.2">
      <c r="A131" s="17">
        <v>76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RowHeight="15" x14ac:dyDescent="0.25"/>
  <cols>
    <col min="1" max="2" width="9.140625" style="131"/>
    <col min="3" max="3" width="9.5703125" style="131" customWidth="1"/>
    <col min="4" max="14" width="9.140625" style="131"/>
    <col min="15" max="16" width="9.140625" style="133"/>
    <col min="17" max="17" width="9.140625" style="131"/>
    <col min="18" max="18" width="26.28515625" style="131" customWidth="1"/>
    <col min="19" max="27" width="9.140625" style="131"/>
    <col min="28" max="29" width="9.140625" style="133"/>
    <col min="30" max="16384" width="9.140625" style="131"/>
  </cols>
  <sheetData>
    <row r="1" spans="1:19" x14ac:dyDescent="0.25">
      <c r="N1" s="148"/>
      <c r="O1" s="192"/>
    </row>
    <row r="2" spans="1:19" ht="15.75" x14ac:dyDescent="0.25">
      <c r="A2" s="44" t="s">
        <v>549</v>
      </c>
    </row>
    <row r="3" spans="1:19" x14ac:dyDescent="0.25">
      <c r="A3" s="22" t="s">
        <v>16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R4" s="137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369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255</v>
      </c>
      <c r="S6" s="234" t="s">
        <v>248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252</v>
      </c>
      <c r="S7" s="235" t="s">
        <v>249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253</v>
      </c>
      <c r="S8" s="299" t="s">
        <v>250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254</v>
      </c>
      <c r="S9" s="299" t="s">
        <v>251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343" t="s">
        <v>461</v>
      </c>
      <c r="S10" s="344" t="s">
        <v>244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4" spans="2:13" x14ac:dyDescent="0.25">
      <c r="B24"/>
      <c r="C24"/>
      <c r="D24" s="566" t="s">
        <v>61</v>
      </c>
      <c r="E24" s="566"/>
      <c r="F24" s="566"/>
      <c r="G24" s="566"/>
      <c r="H24" s="566"/>
      <c r="I24" s="32"/>
      <c r="J24" s="566" t="s">
        <v>96</v>
      </c>
      <c r="K24" s="566"/>
      <c r="L24" s="566"/>
      <c r="M24" s="566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255</v>
      </c>
      <c r="D26" s="321">
        <v>1.2727268223999999</v>
      </c>
      <c r="E26" s="6">
        <v>1.4260384493</v>
      </c>
      <c r="F26" s="6">
        <v>1.7065453424999999</v>
      </c>
      <c r="G26" s="6">
        <v>2.0061055432999999</v>
      </c>
      <c r="H26" s="6">
        <v>2.2192306748999999</v>
      </c>
      <c r="I26" s="6"/>
      <c r="J26" s="6">
        <f t="shared" ref="J26:M27" si="0">E26-D26</f>
        <v>0.15331162690000011</v>
      </c>
      <c r="K26" s="6">
        <f t="shared" si="0"/>
        <v>0.28050689319999988</v>
      </c>
      <c r="L26" s="6">
        <f t="shared" si="0"/>
        <v>0.29956020080000001</v>
      </c>
      <c r="M26" s="6">
        <f t="shared" si="0"/>
        <v>0.21312513160000002</v>
      </c>
    </row>
    <row r="27" spans="2:13" x14ac:dyDescent="0.25">
      <c r="C27" s="142" t="s">
        <v>252</v>
      </c>
      <c r="D27" s="6">
        <v>1.1661939098</v>
      </c>
      <c r="E27" s="6">
        <v>1.2359809725999999</v>
      </c>
      <c r="F27" s="6">
        <v>1.3938274411</v>
      </c>
      <c r="G27" s="6">
        <v>1.544162732</v>
      </c>
      <c r="H27" s="6">
        <v>1.6386785929000001</v>
      </c>
      <c r="I27" s="6"/>
      <c r="J27" s="6">
        <f t="shared" si="0"/>
        <v>6.978706279999991E-2</v>
      </c>
      <c r="K27" s="6">
        <f t="shared" si="0"/>
        <v>0.15784646850000006</v>
      </c>
      <c r="L27" s="6">
        <f t="shared" si="0"/>
        <v>0.15033529089999997</v>
      </c>
      <c r="M27" s="6">
        <f t="shared" si="0"/>
        <v>9.4515860900000082E-2</v>
      </c>
    </row>
    <row r="28" spans="2:13" x14ac:dyDescent="0.25">
      <c r="C28" s="142" t="s">
        <v>253</v>
      </c>
      <c r="D28" s="6">
        <v>0.63657878689000003</v>
      </c>
      <c r="E28" s="6">
        <v>0.66760292329000004</v>
      </c>
      <c r="F28" s="6">
        <v>0.74752027944999999</v>
      </c>
      <c r="G28" s="6">
        <v>0.82583560921999999</v>
      </c>
      <c r="H28" s="6">
        <v>0.87425130738000001</v>
      </c>
      <c r="I28" s="6"/>
      <c r="J28" s="6">
        <f t="shared" ref="J28:M29" si="1">E28-D28</f>
        <v>3.1024136400000013E-2</v>
      </c>
      <c r="K28" s="6">
        <f t="shared" si="1"/>
        <v>7.9917356159999953E-2</v>
      </c>
      <c r="L28" s="6">
        <f t="shared" si="1"/>
        <v>7.8315329769999997E-2</v>
      </c>
      <c r="M28" s="6">
        <f t="shared" si="1"/>
        <v>4.841569816000002E-2</v>
      </c>
    </row>
    <row r="29" spans="2:13" x14ac:dyDescent="0.25">
      <c r="C29" s="143" t="s">
        <v>254</v>
      </c>
      <c r="D29" s="66">
        <v>0.43367212295000002</v>
      </c>
      <c r="E29" s="66">
        <v>0.45312288219000002</v>
      </c>
      <c r="F29" s="66">
        <v>0.50122196163999999</v>
      </c>
      <c r="G29" s="66">
        <v>0.54836442246999995</v>
      </c>
      <c r="H29" s="66">
        <v>0.57755508606999995</v>
      </c>
      <c r="I29" s="66"/>
      <c r="J29" s="66">
        <f t="shared" si="1"/>
        <v>1.9450759240000004E-2</v>
      </c>
      <c r="K29" s="66">
        <f t="shared" si="1"/>
        <v>4.8099079449999971E-2</v>
      </c>
      <c r="L29" s="66">
        <f t="shared" si="1"/>
        <v>4.7142460829999955E-2</v>
      </c>
      <c r="M29" s="66">
        <f t="shared" si="1"/>
        <v>2.91906636E-2</v>
      </c>
    </row>
    <row r="30" spans="2:13" x14ac:dyDescent="0.25">
      <c r="C30" s="126" t="s">
        <v>235</v>
      </c>
      <c r="D30" s="12">
        <f>+SUM(D26:D29)</f>
        <v>3.5091716420399997</v>
      </c>
      <c r="E30" s="12">
        <f t="shared" ref="E30:H30" si="2">+SUM(E26:E29)</f>
        <v>3.7827452273800004</v>
      </c>
      <c r="F30" s="12">
        <f t="shared" si="2"/>
        <v>4.3491150246899997</v>
      </c>
      <c r="G30" s="12">
        <f t="shared" si="2"/>
        <v>4.9244683069899997</v>
      </c>
      <c r="H30" s="12">
        <f t="shared" si="2"/>
        <v>5.3097156612500003</v>
      </c>
      <c r="I30"/>
      <c r="J30" s="12">
        <f>+SUM(J26:J29)</f>
        <v>0.27357358534000004</v>
      </c>
      <c r="K30" s="12">
        <f t="shared" ref="K30:M30" si="3">+SUM(K26:K29)</f>
        <v>0.56636979730999992</v>
      </c>
      <c r="L30" s="12">
        <f t="shared" si="3"/>
        <v>0.57535328229999994</v>
      </c>
      <c r="M30" s="12">
        <f t="shared" si="3"/>
        <v>0.38524735426000012</v>
      </c>
    </row>
    <row r="31" spans="2:13" x14ac:dyDescent="0.25">
      <c r="C31" s="367" t="s">
        <v>551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7"/>
      <c r="C35" s="147"/>
      <c r="D35" s="147" t="s">
        <v>266</v>
      </c>
      <c r="E35" s="147" t="s">
        <v>242</v>
      </c>
      <c r="F35" s="472" t="s">
        <v>241</v>
      </c>
      <c r="G35" s="472" t="s">
        <v>498</v>
      </c>
    </row>
    <row r="36" spans="2:8" x14ac:dyDescent="0.25">
      <c r="B36" s="147">
        <f t="shared" ref="B36:B83" si="4">YEAR(C36)</f>
        <v>2017</v>
      </c>
      <c r="C36" s="447">
        <v>42736</v>
      </c>
      <c r="D36" s="487">
        <v>3.395032</v>
      </c>
      <c r="E36" s="136" t="e">
        <v>#N/A</v>
      </c>
      <c r="F36" s="486"/>
      <c r="G36" s="486">
        <v>3.395032</v>
      </c>
      <c r="H36" s="138"/>
    </row>
    <row r="37" spans="2:8" x14ac:dyDescent="0.25">
      <c r="B37" s="147">
        <f t="shared" si="4"/>
        <v>2017</v>
      </c>
      <c r="C37" s="447">
        <v>42767</v>
      </c>
      <c r="D37" s="487">
        <v>3.6327859999999998</v>
      </c>
      <c r="E37" s="136" t="e">
        <v>#N/A</v>
      </c>
      <c r="F37" s="486">
        <f t="shared" ref="F37:F46" si="5">AVERAGEIF($B$36:$B$97,B37,$G$36:$G$97)</f>
        <v>3.7820607499999999</v>
      </c>
      <c r="G37" s="486">
        <v>3.6327859999999998</v>
      </c>
      <c r="H37" s="138"/>
    </row>
    <row r="38" spans="2:8" x14ac:dyDescent="0.25">
      <c r="B38" s="147">
        <f t="shared" si="4"/>
        <v>2017</v>
      </c>
      <c r="C38" s="447">
        <v>42795</v>
      </c>
      <c r="D38" s="487">
        <v>3.6852580000000001</v>
      </c>
      <c r="E38" s="136" t="e">
        <v>#N/A</v>
      </c>
      <c r="F38" s="486">
        <f t="shared" si="5"/>
        <v>3.7820607499999999</v>
      </c>
      <c r="G38" s="486">
        <v>3.6852580000000001</v>
      </c>
      <c r="H38" s="138"/>
    </row>
    <row r="39" spans="2:8" x14ac:dyDescent="0.25">
      <c r="B39" s="147">
        <f t="shared" si="4"/>
        <v>2017</v>
      </c>
      <c r="C39" s="447">
        <v>42826</v>
      </c>
      <c r="D39" s="487">
        <v>3.6822330000000001</v>
      </c>
      <c r="E39" s="136" t="e">
        <v>#N/A</v>
      </c>
      <c r="F39" s="486">
        <f t="shared" si="5"/>
        <v>3.7820607499999999</v>
      </c>
      <c r="G39" s="486">
        <v>3.6822330000000001</v>
      </c>
      <c r="H39" s="138"/>
    </row>
    <row r="40" spans="2:8" x14ac:dyDescent="0.25">
      <c r="B40" s="147">
        <f t="shared" si="4"/>
        <v>2017</v>
      </c>
      <c r="C40" s="447">
        <v>42856</v>
      </c>
      <c r="D40" s="487">
        <v>3.7710970000000001</v>
      </c>
      <c r="E40" s="136" t="e">
        <v>#N/A</v>
      </c>
      <c r="F40" s="486">
        <f t="shared" si="5"/>
        <v>3.7820607499999999</v>
      </c>
      <c r="G40" s="486">
        <v>3.7710970000000001</v>
      </c>
      <c r="H40" s="138"/>
    </row>
    <row r="41" spans="2:8" x14ac:dyDescent="0.25">
      <c r="B41" s="147">
        <f t="shared" si="4"/>
        <v>2017</v>
      </c>
      <c r="C41" s="447">
        <v>42887</v>
      </c>
      <c r="D41" s="487">
        <v>3.8073000000000001</v>
      </c>
      <c r="E41" s="136" t="e">
        <v>#N/A</v>
      </c>
      <c r="F41" s="486">
        <f t="shared" si="5"/>
        <v>3.7820607499999999</v>
      </c>
      <c r="G41" s="486">
        <v>3.8073000000000001</v>
      </c>
      <c r="H41" s="138"/>
    </row>
    <row r="42" spans="2:8" x14ac:dyDescent="0.25">
      <c r="B42" s="147">
        <f t="shared" si="4"/>
        <v>2017</v>
      </c>
      <c r="C42" s="447">
        <v>42917</v>
      </c>
      <c r="D42" s="487">
        <v>3.8220969999999999</v>
      </c>
      <c r="E42" s="136" t="e">
        <v>#N/A</v>
      </c>
      <c r="F42" s="486">
        <f t="shared" si="5"/>
        <v>3.7820607499999999</v>
      </c>
      <c r="G42" s="486">
        <v>3.8220969999999999</v>
      </c>
      <c r="H42" s="138"/>
    </row>
    <row r="43" spans="2:8" x14ac:dyDescent="0.25">
      <c r="B43" s="147">
        <f t="shared" si="4"/>
        <v>2017</v>
      </c>
      <c r="C43" s="447">
        <v>42948</v>
      </c>
      <c r="D43" s="487">
        <v>3.7635160000000001</v>
      </c>
      <c r="E43" s="136" t="e">
        <v>#N/A</v>
      </c>
      <c r="F43" s="486">
        <f t="shared" si="5"/>
        <v>3.7820607499999999</v>
      </c>
      <c r="G43" s="486">
        <v>3.7635160000000001</v>
      </c>
      <c r="H43" s="138"/>
    </row>
    <row r="44" spans="2:8" x14ac:dyDescent="0.25">
      <c r="B44" s="147">
        <f t="shared" si="4"/>
        <v>2017</v>
      </c>
      <c r="C44" s="447">
        <v>42979</v>
      </c>
      <c r="D44" s="487">
        <v>3.731033</v>
      </c>
      <c r="E44" s="136" t="e">
        <v>#N/A</v>
      </c>
      <c r="F44" s="486">
        <f t="shared" si="5"/>
        <v>3.7820607499999999</v>
      </c>
      <c r="G44" s="486">
        <v>3.731033</v>
      </c>
      <c r="H44" s="138"/>
    </row>
    <row r="45" spans="2:8" x14ac:dyDescent="0.25">
      <c r="B45" s="147">
        <f t="shared" si="4"/>
        <v>2017</v>
      </c>
      <c r="C45" s="447">
        <v>43009</v>
      </c>
      <c r="D45" s="487">
        <v>4.0197419999999999</v>
      </c>
      <c r="E45" s="136" t="e">
        <v>#N/A</v>
      </c>
      <c r="F45" s="486">
        <f t="shared" si="5"/>
        <v>3.7820607499999999</v>
      </c>
      <c r="G45" s="486">
        <v>4.0197419999999999</v>
      </c>
      <c r="H45" s="138"/>
    </row>
    <row r="46" spans="2:8" x14ac:dyDescent="0.25">
      <c r="B46" s="147">
        <f t="shared" si="4"/>
        <v>2017</v>
      </c>
      <c r="C46" s="447">
        <v>43040</v>
      </c>
      <c r="D46" s="487">
        <v>4.1056670000000004</v>
      </c>
      <c r="E46" s="136" t="e">
        <v>#N/A</v>
      </c>
      <c r="F46" s="486">
        <f t="shared" si="5"/>
        <v>3.7820607499999999</v>
      </c>
      <c r="G46" s="486">
        <v>4.1056670000000004</v>
      </c>
      <c r="H46" s="138"/>
    </row>
    <row r="47" spans="2:8" x14ac:dyDescent="0.25">
      <c r="B47" s="147">
        <f t="shared" si="4"/>
        <v>2017</v>
      </c>
      <c r="C47" s="447">
        <v>43070</v>
      </c>
      <c r="D47" s="487">
        <v>3.9689679999999998</v>
      </c>
      <c r="E47" s="136" t="e">
        <v>#N/A</v>
      </c>
      <c r="F47" s="486"/>
      <c r="G47" s="486">
        <v>3.9689679999999998</v>
      </c>
      <c r="H47" s="138"/>
    </row>
    <row r="48" spans="2:8" x14ac:dyDescent="0.25">
      <c r="B48" s="147">
        <f t="shared" si="4"/>
        <v>2018</v>
      </c>
      <c r="C48" s="447">
        <v>43101</v>
      </c>
      <c r="D48" s="487">
        <v>3.8246449999999999</v>
      </c>
      <c r="E48" s="136" t="e">
        <v>#N/A</v>
      </c>
      <c r="F48" s="486"/>
      <c r="G48" s="486">
        <v>3.8246449999999999</v>
      </c>
      <c r="H48" s="138"/>
    </row>
    <row r="49" spans="2:8" x14ac:dyDescent="0.25">
      <c r="B49" s="147">
        <f t="shared" si="4"/>
        <v>2018</v>
      </c>
      <c r="C49" s="447">
        <v>43132</v>
      </c>
      <c r="D49" s="487">
        <v>4.02325</v>
      </c>
      <c r="E49" s="136" t="e">
        <v>#N/A</v>
      </c>
      <c r="F49" s="486">
        <f t="shared" ref="F49:F58" si="6">AVERAGEIF($B$36:$B$97,B49,$G$36:$G$97)</f>
        <v>4.3475380833333341</v>
      </c>
      <c r="G49" s="486">
        <v>4.02325</v>
      </c>
      <c r="H49" s="138"/>
    </row>
    <row r="50" spans="2:8" x14ac:dyDescent="0.25">
      <c r="B50" s="147">
        <f t="shared" si="4"/>
        <v>2018</v>
      </c>
      <c r="C50" s="447">
        <v>43160</v>
      </c>
      <c r="D50" s="487">
        <v>4.1732259999999997</v>
      </c>
      <c r="E50" s="136" t="e">
        <v>#N/A</v>
      </c>
      <c r="F50" s="486">
        <f t="shared" si="6"/>
        <v>4.3475380833333341</v>
      </c>
      <c r="G50" s="486">
        <v>4.1732259999999997</v>
      </c>
      <c r="H50" s="138"/>
    </row>
    <row r="51" spans="2:8" x14ac:dyDescent="0.25">
      <c r="B51" s="147">
        <f t="shared" si="4"/>
        <v>2018</v>
      </c>
      <c r="C51" s="447">
        <v>43191</v>
      </c>
      <c r="D51" s="487">
        <v>4.2598330000000004</v>
      </c>
      <c r="E51" s="136" t="e">
        <v>#N/A</v>
      </c>
      <c r="F51" s="486">
        <f t="shared" si="6"/>
        <v>4.3475380833333341</v>
      </c>
      <c r="G51" s="486">
        <v>4.2598330000000004</v>
      </c>
      <c r="H51" s="138"/>
    </row>
    <row r="52" spans="2:8" x14ac:dyDescent="0.25">
      <c r="B52" s="147">
        <f t="shared" si="4"/>
        <v>2018</v>
      </c>
      <c r="C52" s="447">
        <v>43221</v>
      </c>
      <c r="D52" s="487">
        <v>4.3214839999999999</v>
      </c>
      <c r="E52" s="136" t="e">
        <v>#N/A</v>
      </c>
      <c r="F52" s="486">
        <f t="shared" si="6"/>
        <v>4.3475380833333341</v>
      </c>
      <c r="G52" s="486">
        <v>4.3214839999999999</v>
      </c>
      <c r="H52" s="138"/>
    </row>
    <row r="53" spans="2:8" x14ac:dyDescent="0.25">
      <c r="B53" s="147">
        <f t="shared" si="4"/>
        <v>2018</v>
      </c>
      <c r="C53" s="447">
        <v>43252</v>
      </c>
      <c r="D53" s="487">
        <v>4.3256329999999998</v>
      </c>
      <c r="E53" s="136" t="e">
        <v>#N/A</v>
      </c>
      <c r="F53" s="486">
        <f t="shared" si="6"/>
        <v>4.3475380833333341</v>
      </c>
      <c r="G53" s="486">
        <v>4.3256329999999998</v>
      </c>
      <c r="H53" s="138"/>
    </row>
    <row r="54" spans="2:8" x14ac:dyDescent="0.25">
      <c r="B54" s="147">
        <f t="shared" si="4"/>
        <v>2018</v>
      </c>
      <c r="C54" s="447">
        <v>43282</v>
      </c>
      <c r="D54" s="487">
        <v>4.4112900000000002</v>
      </c>
      <c r="E54" s="136" t="e">
        <v>#N/A</v>
      </c>
      <c r="F54" s="486">
        <f t="shared" si="6"/>
        <v>4.3475380833333341</v>
      </c>
      <c r="G54" s="486">
        <v>4.4112900000000002</v>
      </c>
      <c r="H54" s="138"/>
    </row>
    <row r="55" spans="2:8" x14ac:dyDescent="0.25">
      <c r="B55" s="147">
        <f t="shared" si="4"/>
        <v>2018</v>
      </c>
      <c r="C55" s="447">
        <v>43313</v>
      </c>
      <c r="D55" s="487">
        <v>4.57</v>
      </c>
      <c r="E55" s="136" t="e">
        <v>#N/A</v>
      </c>
      <c r="F55" s="486">
        <f t="shared" si="6"/>
        <v>4.3475380833333341</v>
      </c>
      <c r="G55" s="486">
        <v>4.57</v>
      </c>
      <c r="H55" s="138"/>
    </row>
    <row r="56" spans="2:8" x14ac:dyDescent="0.25">
      <c r="B56" s="147">
        <f t="shared" si="4"/>
        <v>2018</v>
      </c>
      <c r="C56" s="447">
        <v>43344</v>
      </c>
      <c r="D56" s="487">
        <v>4.6311999999999998</v>
      </c>
      <c r="E56" s="136" t="e">
        <v>#N/A</v>
      </c>
      <c r="F56" s="486">
        <f t="shared" si="6"/>
        <v>4.3475380833333341</v>
      </c>
      <c r="G56" s="486">
        <v>4.6311999999999998</v>
      </c>
      <c r="H56" s="138"/>
    </row>
    <row r="57" spans="2:8" x14ac:dyDescent="0.25">
      <c r="B57" s="147">
        <f t="shared" si="4"/>
        <v>2018</v>
      </c>
      <c r="C57" s="447">
        <v>43374</v>
      </c>
      <c r="D57" s="487">
        <v>4.5804520000000002</v>
      </c>
      <c r="E57" s="136" t="e">
        <v>#N/A</v>
      </c>
      <c r="F57" s="486">
        <f t="shared" si="6"/>
        <v>4.3475380833333341</v>
      </c>
      <c r="G57" s="486">
        <v>4.5804520000000002</v>
      </c>
      <c r="H57" s="138"/>
    </row>
    <row r="58" spans="2:8" x14ac:dyDescent="0.25">
      <c r="B58" s="147">
        <f t="shared" si="4"/>
        <v>2018</v>
      </c>
      <c r="C58" s="447">
        <v>43405</v>
      </c>
      <c r="D58" s="487">
        <v>4.570767</v>
      </c>
      <c r="E58" s="136" t="e">
        <v>#N/A</v>
      </c>
      <c r="F58" s="486">
        <f t="shared" si="6"/>
        <v>4.3475380833333341</v>
      </c>
      <c r="G58" s="486">
        <v>4.570767</v>
      </c>
      <c r="H58" s="138"/>
    </row>
    <row r="59" spans="2:8" x14ac:dyDescent="0.25">
      <c r="B59" s="147">
        <f t="shared" si="4"/>
        <v>2018</v>
      </c>
      <c r="C59" s="447">
        <v>43435</v>
      </c>
      <c r="D59" s="487">
        <v>4.4786770000000002</v>
      </c>
      <c r="E59" s="136" t="e">
        <v>#N/A</v>
      </c>
      <c r="F59" s="486"/>
      <c r="G59" s="486">
        <v>4.4786770000000002</v>
      </c>
      <c r="H59" s="138"/>
    </row>
    <row r="60" spans="2:8" x14ac:dyDescent="0.25">
      <c r="B60" s="147">
        <f t="shared" si="4"/>
        <v>2019</v>
      </c>
      <c r="C60" s="447">
        <v>43466</v>
      </c>
      <c r="D60" s="487">
        <v>4.545032</v>
      </c>
      <c r="E60" s="136" t="e">
        <v>#N/A</v>
      </c>
      <c r="F60" s="486"/>
      <c r="G60" s="486">
        <v>4.545032</v>
      </c>
      <c r="H60" s="138"/>
    </row>
    <row r="61" spans="2:8" x14ac:dyDescent="0.25">
      <c r="B61" s="147">
        <f t="shared" si="4"/>
        <v>2019</v>
      </c>
      <c r="C61" s="447">
        <v>43497</v>
      </c>
      <c r="D61" s="487">
        <v>4.7059639999999998</v>
      </c>
      <c r="E61" s="136" t="e">
        <v>#N/A</v>
      </c>
      <c r="F61" s="486">
        <f t="shared" ref="F61:F70" si="7">AVERAGEIF($B$36:$B$97,B61,$G$36:$G$97)</f>
        <v>4.9234945123666671</v>
      </c>
      <c r="G61" s="486">
        <v>4.7059639999999998</v>
      </c>
      <c r="H61" s="138"/>
    </row>
    <row r="62" spans="2:8" x14ac:dyDescent="0.25">
      <c r="B62" s="147">
        <f t="shared" si="4"/>
        <v>2019</v>
      </c>
      <c r="C62" s="447">
        <v>43525</v>
      </c>
      <c r="D62" s="487">
        <v>4.78824731</v>
      </c>
      <c r="E62" s="136" t="e">
        <v>#N/A</v>
      </c>
      <c r="F62" s="486">
        <f t="shared" si="7"/>
        <v>4.9234945123666671</v>
      </c>
      <c r="G62" s="486">
        <v>4.78824731</v>
      </c>
      <c r="H62" s="138"/>
    </row>
    <row r="63" spans="2:8" x14ac:dyDescent="0.25">
      <c r="B63" s="147">
        <f t="shared" si="4"/>
        <v>2019</v>
      </c>
      <c r="C63" s="447">
        <v>43556</v>
      </c>
      <c r="D63" s="487">
        <v>4.8414478383999997</v>
      </c>
      <c r="E63" s="136">
        <v>4.8414478383999997</v>
      </c>
      <c r="F63" s="486">
        <f t="shared" si="7"/>
        <v>4.9234945123666671</v>
      </c>
      <c r="G63" s="486">
        <v>4.8414478383999997</v>
      </c>
      <c r="H63" s="138"/>
    </row>
    <row r="64" spans="2:8" x14ac:dyDescent="0.25">
      <c r="B64" s="147">
        <f t="shared" si="4"/>
        <v>2019</v>
      </c>
      <c r="C64" s="447">
        <v>43586</v>
      </c>
      <c r="D64" s="487" t="e">
        <v>#N/A</v>
      </c>
      <c r="E64" s="136">
        <v>4.8253360000000001</v>
      </c>
      <c r="F64" s="486">
        <f t="shared" si="7"/>
        <v>4.9234945123666671</v>
      </c>
      <c r="G64" s="486">
        <v>4.8253360000000001</v>
      </c>
      <c r="H64" s="138"/>
    </row>
    <row r="65" spans="2:8" x14ac:dyDescent="0.25">
      <c r="B65" s="147">
        <f t="shared" si="4"/>
        <v>2019</v>
      </c>
      <c r="C65" s="447">
        <v>43617</v>
      </c>
      <c r="D65" s="487" t="e">
        <v>#N/A</v>
      </c>
      <c r="E65" s="136">
        <v>4.799868</v>
      </c>
      <c r="F65" s="486">
        <f t="shared" si="7"/>
        <v>4.9234945123666671</v>
      </c>
      <c r="G65" s="486">
        <v>4.799868</v>
      </c>
      <c r="H65" s="138"/>
    </row>
    <row r="66" spans="2:8" x14ac:dyDescent="0.25">
      <c r="B66" s="147">
        <f t="shared" si="4"/>
        <v>2019</v>
      </c>
      <c r="C66" s="447">
        <v>43647</v>
      </c>
      <c r="D66" s="487" t="e">
        <v>#N/A</v>
      </c>
      <c r="E66" s="136">
        <v>4.8611820000000003</v>
      </c>
      <c r="F66" s="486">
        <f t="shared" si="7"/>
        <v>4.9234945123666671</v>
      </c>
      <c r="G66" s="486">
        <v>4.8611820000000003</v>
      </c>
      <c r="H66" s="138"/>
    </row>
    <row r="67" spans="2:8" x14ac:dyDescent="0.25">
      <c r="B67" s="147">
        <f t="shared" si="4"/>
        <v>2019</v>
      </c>
      <c r="C67" s="447">
        <v>43678</v>
      </c>
      <c r="D67" s="487" t="e">
        <v>#N/A</v>
      </c>
      <c r="E67" s="136">
        <v>4.9919599999999997</v>
      </c>
      <c r="F67" s="486">
        <f t="shared" si="7"/>
        <v>4.9234945123666671</v>
      </c>
      <c r="G67" s="486">
        <v>4.9919599999999997</v>
      </c>
      <c r="H67" s="138"/>
    </row>
    <row r="68" spans="2:8" x14ac:dyDescent="0.25">
      <c r="B68" s="147">
        <f t="shared" si="4"/>
        <v>2019</v>
      </c>
      <c r="C68" s="447">
        <v>43709</v>
      </c>
      <c r="D68" s="487" t="e">
        <v>#N/A</v>
      </c>
      <c r="E68" s="136">
        <v>5.1016459999999997</v>
      </c>
      <c r="F68" s="486">
        <f t="shared" si="7"/>
        <v>4.9234945123666671</v>
      </c>
      <c r="G68" s="486">
        <v>5.1016459999999997</v>
      </c>
      <c r="H68" s="138"/>
    </row>
    <row r="69" spans="2:8" x14ac:dyDescent="0.25">
      <c r="B69" s="147">
        <f t="shared" si="4"/>
        <v>2019</v>
      </c>
      <c r="C69" s="447">
        <v>43739</v>
      </c>
      <c r="D69" s="487" t="e">
        <v>#N/A</v>
      </c>
      <c r="E69" s="136">
        <v>5.1947859999999997</v>
      </c>
      <c r="F69" s="486">
        <f t="shared" si="7"/>
        <v>4.9234945123666671</v>
      </c>
      <c r="G69" s="486">
        <v>5.1947859999999997</v>
      </c>
      <c r="H69" s="138"/>
    </row>
    <row r="70" spans="2:8" x14ac:dyDescent="0.25">
      <c r="B70" s="147">
        <f t="shared" si="4"/>
        <v>2019</v>
      </c>
      <c r="C70" s="447">
        <v>43770</v>
      </c>
      <c r="D70" s="487" t="e">
        <v>#N/A</v>
      </c>
      <c r="E70" s="136">
        <v>5.2480929999999999</v>
      </c>
      <c r="F70" s="486">
        <f t="shared" si="7"/>
        <v>4.9234945123666671</v>
      </c>
      <c r="G70" s="486">
        <v>5.2480929999999999</v>
      </c>
      <c r="H70" s="138"/>
    </row>
    <row r="71" spans="2:8" x14ac:dyDescent="0.25">
      <c r="B71" s="147">
        <f t="shared" si="4"/>
        <v>2019</v>
      </c>
      <c r="C71" s="447">
        <v>43800</v>
      </c>
      <c r="D71" s="487" t="e">
        <v>#N/A</v>
      </c>
      <c r="E71" s="136">
        <v>5.1783720000000004</v>
      </c>
      <c r="F71" s="486"/>
      <c r="G71" s="486">
        <v>5.1783720000000004</v>
      </c>
      <c r="H71" s="138"/>
    </row>
    <row r="72" spans="2:8" x14ac:dyDescent="0.25">
      <c r="B72" s="147">
        <f t="shared" si="4"/>
        <v>2020</v>
      </c>
      <c r="C72" s="447">
        <v>43831</v>
      </c>
      <c r="D72" s="487" t="e">
        <v>#N/A</v>
      </c>
      <c r="E72" s="136">
        <v>5.1984170000000001</v>
      </c>
      <c r="F72" s="486"/>
      <c r="G72" s="486">
        <v>5.1984170000000001</v>
      </c>
      <c r="H72" s="138"/>
    </row>
    <row r="73" spans="2:8" x14ac:dyDescent="0.25">
      <c r="B73" s="147">
        <f t="shared" si="4"/>
        <v>2020</v>
      </c>
      <c r="C73" s="447">
        <v>43862</v>
      </c>
      <c r="D73" s="487" t="e">
        <v>#N/A</v>
      </c>
      <c r="E73" s="136">
        <v>5.1769470000000002</v>
      </c>
      <c r="F73" s="486">
        <f t="shared" ref="F73:F82" si="8">AVERAGEIF($B$36:$B$97,B73,$G$36:$G$97)</f>
        <v>5.3094687500000006</v>
      </c>
      <c r="G73" s="486">
        <v>5.1769470000000002</v>
      </c>
      <c r="H73" s="138"/>
    </row>
    <row r="74" spans="2:8" x14ac:dyDescent="0.25">
      <c r="B74" s="147">
        <f t="shared" si="4"/>
        <v>2020</v>
      </c>
      <c r="C74" s="447">
        <v>43891</v>
      </c>
      <c r="D74" s="487" t="e">
        <v>#N/A</v>
      </c>
      <c r="E74" s="136">
        <v>5.2400650000000004</v>
      </c>
      <c r="F74" s="486">
        <f t="shared" si="8"/>
        <v>5.3094687500000006</v>
      </c>
      <c r="G74" s="486">
        <v>5.2400650000000004</v>
      </c>
      <c r="H74" s="138"/>
    </row>
    <row r="75" spans="2:8" x14ac:dyDescent="0.25">
      <c r="B75" s="147">
        <f t="shared" si="4"/>
        <v>2020</v>
      </c>
      <c r="C75" s="447">
        <v>43922</v>
      </c>
      <c r="D75" s="487" t="e">
        <v>#N/A</v>
      </c>
      <c r="E75" s="136">
        <v>5.2462210000000002</v>
      </c>
      <c r="F75" s="486">
        <f t="shared" si="8"/>
        <v>5.3094687500000006</v>
      </c>
      <c r="G75" s="486">
        <v>5.2462210000000002</v>
      </c>
      <c r="H75" s="138"/>
    </row>
    <row r="76" spans="2:8" x14ac:dyDescent="0.25">
      <c r="B76" s="147">
        <f t="shared" si="4"/>
        <v>2020</v>
      </c>
      <c r="C76" s="447">
        <v>43952</v>
      </c>
      <c r="D76" s="487" t="e">
        <v>#N/A</v>
      </c>
      <c r="E76" s="136">
        <v>5.2338300000000002</v>
      </c>
      <c r="F76" s="486">
        <f t="shared" si="8"/>
        <v>5.3094687500000006</v>
      </c>
      <c r="G76" s="486">
        <v>5.2338300000000002</v>
      </c>
      <c r="H76" s="138"/>
    </row>
    <row r="77" spans="2:8" x14ac:dyDescent="0.25">
      <c r="B77" s="147">
        <f t="shared" si="4"/>
        <v>2020</v>
      </c>
      <c r="C77" s="447">
        <v>43983</v>
      </c>
      <c r="D77" s="487" t="e">
        <v>#N/A</v>
      </c>
      <c r="E77" s="136">
        <v>5.2710350000000004</v>
      </c>
      <c r="F77" s="486">
        <f t="shared" si="8"/>
        <v>5.3094687500000006</v>
      </c>
      <c r="G77" s="486">
        <v>5.2710350000000004</v>
      </c>
      <c r="H77" s="138"/>
    </row>
    <row r="78" spans="2:8" x14ac:dyDescent="0.25">
      <c r="B78" s="147">
        <f t="shared" si="4"/>
        <v>2020</v>
      </c>
      <c r="C78" s="447">
        <v>44013</v>
      </c>
      <c r="D78" s="487" t="e">
        <v>#N/A</v>
      </c>
      <c r="E78" s="136">
        <v>5.3056000000000001</v>
      </c>
      <c r="F78" s="486">
        <f t="shared" si="8"/>
        <v>5.3094687500000006</v>
      </c>
      <c r="G78" s="486">
        <v>5.3056000000000001</v>
      </c>
      <c r="H78" s="138"/>
    </row>
    <row r="79" spans="2:8" x14ac:dyDescent="0.25">
      <c r="B79" s="147">
        <f t="shared" si="4"/>
        <v>2020</v>
      </c>
      <c r="C79" s="447">
        <v>44044</v>
      </c>
      <c r="D79" s="487" t="e">
        <v>#N/A</v>
      </c>
      <c r="E79" s="136">
        <v>5.3359170000000002</v>
      </c>
      <c r="F79" s="486">
        <f t="shared" si="8"/>
        <v>5.3094687500000006</v>
      </c>
      <c r="G79" s="486">
        <v>5.3359170000000002</v>
      </c>
      <c r="H79" s="138"/>
    </row>
    <row r="80" spans="2:8" x14ac:dyDescent="0.25">
      <c r="B80" s="147">
        <f t="shared" si="4"/>
        <v>2020</v>
      </c>
      <c r="C80" s="447">
        <v>44075</v>
      </c>
      <c r="D80" s="487" t="e">
        <v>#N/A</v>
      </c>
      <c r="E80" s="136">
        <v>5.4206200000000004</v>
      </c>
      <c r="F80" s="486">
        <f t="shared" si="8"/>
        <v>5.3094687500000006</v>
      </c>
      <c r="G80" s="486">
        <v>5.4206200000000004</v>
      </c>
      <c r="H80" s="138"/>
    </row>
    <row r="81" spans="2:8" x14ac:dyDescent="0.25">
      <c r="B81" s="147">
        <f t="shared" si="4"/>
        <v>2020</v>
      </c>
      <c r="C81" s="447">
        <v>44105</v>
      </c>
      <c r="D81" s="487" t="e">
        <v>#N/A</v>
      </c>
      <c r="E81" s="136">
        <v>5.4370279999999998</v>
      </c>
      <c r="F81" s="486">
        <f t="shared" si="8"/>
        <v>5.3094687500000006</v>
      </c>
      <c r="G81" s="486">
        <v>5.4370279999999998</v>
      </c>
      <c r="H81" s="138"/>
    </row>
    <row r="82" spans="2:8" x14ac:dyDescent="0.25">
      <c r="B82" s="147">
        <f t="shared" si="4"/>
        <v>2020</v>
      </c>
      <c r="C82" s="447">
        <v>44136</v>
      </c>
      <c r="D82" s="487" t="e">
        <v>#N/A</v>
      </c>
      <c r="E82" s="136">
        <v>5.4746759999999997</v>
      </c>
      <c r="F82" s="486">
        <f t="shared" si="8"/>
        <v>5.3094687500000006</v>
      </c>
      <c r="G82" s="486">
        <v>5.4746759999999997</v>
      </c>
      <c r="H82" s="138"/>
    </row>
    <row r="83" spans="2:8" x14ac:dyDescent="0.25">
      <c r="B83" s="147">
        <f t="shared" si="4"/>
        <v>2020</v>
      </c>
      <c r="C83" s="447">
        <v>44166</v>
      </c>
      <c r="D83" s="487" t="e">
        <v>#N/A</v>
      </c>
      <c r="E83" s="136">
        <v>5.3732689999999996</v>
      </c>
      <c r="F83" s="486"/>
      <c r="G83" s="486">
        <v>5.3732689999999996</v>
      </c>
      <c r="H83" s="138"/>
    </row>
    <row r="84" spans="2:8" x14ac:dyDescent="0.25">
      <c r="C84" s="134"/>
      <c r="E84" s="140"/>
      <c r="F84" s="138"/>
      <c r="G84" s="140"/>
      <c r="H84" s="138"/>
    </row>
    <row r="85" spans="2:8" x14ac:dyDescent="0.25">
      <c r="C85" s="134"/>
      <c r="E85" s="140"/>
      <c r="F85" s="138"/>
      <c r="G85" s="140"/>
      <c r="H85" s="138"/>
    </row>
    <row r="86" spans="2:8" x14ac:dyDescent="0.25">
      <c r="C86" s="134"/>
      <c r="E86" s="140"/>
      <c r="F86" s="138"/>
      <c r="G86" s="140"/>
      <c r="H86" s="138"/>
    </row>
    <row r="87" spans="2:8" x14ac:dyDescent="0.25">
      <c r="C87" s="134"/>
      <c r="E87" s="140"/>
      <c r="F87" s="138"/>
      <c r="G87" s="140"/>
      <c r="H87" s="138"/>
    </row>
    <row r="88" spans="2:8" x14ac:dyDescent="0.25">
      <c r="C88" s="134"/>
      <c r="E88" s="140"/>
      <c r="F88" s="138"/>
      <c r="G88" s="140"/>
      <c r="H88" s="138"/>
    </row>
    <row r="89" spans="2:8" x14ac:dyDescent="0.25">
      <c r="B89" s="5"/>
      <c r="C89" s="5" t="s">
        <v>0</v>
      </c>
      <c r="E89" s="140"/>
      <c r="F89" s="138"/>
      <c r="G89" s="140"/>
      <c r="H89" s="138"/>
    </row>
    <row r="90" spans="2:8" x14ac:dyDescent="0.25">
      <c r="B90">
        <v>2.5</v>
      </c>
      <c r="C90" s="6">
        <v>0</v>
      </c>
      <c r="E90" s="140"/>
      <c r="F90" s="138"/>
      <c r="G90" s="140"/>
      <c r="H90" s="138"/>
    </row>
    <row r="91" spans="2:8" x14ac:dyDescent="0.25">
      <c r="B91">
        <v>2.5</v>
      </c>
      <c r="C91" s="6">
        <v>1</v>
      </c>
      <c r="E91" s="140"/>
      <c r="F91" s="138"/>
      <c r="G91" s="140"/>
      <c r="H91" s="138"/>
    </row>
    <row r="92" spans="2:8" x14ac:dyDescent="0.25">
      <c r="C92" s="134"/>
      <c r="E92" s="140"/>
      <c r="F92" s="138"/>
      <c r="G92" s="140"/>
      <c r="H92" s="138"/>
    </row>
    <row r="93" spans="2:8" x14ac:dyDescent="0.25">
      <c r="C93" s="134"/>
      <c r="E93" s="140"/>
      <c r="F93" s="138"/>
      <c r="G93" s="140"/>
      <c r="H93" s="138"/>
    </row>
    <row r="94" spans="2:8" x14ac:dyDescent="0.25">
      <c r="C94" s="134"/>
      <c r="E94" s="140"/>
      <c r="F94" s="138"/>
      <c r="G94" s="140"/>
      <c r="H94" s="138"/>
    </row>
    <row r="95" spans="2:8" x14ac:dyDescent="0.25">
      <c r="C95" s="134"/>
      <c r="E95" s="140"/>
      <c r="F95" s="138"/>
      <c r="G95" s="140"/>
      <c r="H95" s="138"/>
    </row>
    <row r="96" spans="2:8" x14ac:dyDescent="0.25">
      <c r="C96" s="134"/>
      <c r="E96" s="140"/>
      <c r="F96" s="138"/>
      <c r="G96" s="140"/>
      <c r="H96" s="138"/>
    </row>
    <row r="97" spans="3:8" x14ac:dyDescent="0.25">
      <c r="C97" s="134"/>
      <c r="E97" s="140"/>
      <c r="F97" s="138"/>
      <c r="G97" s="140"/>
      <c r="H97" s="138"/>
    </row>
    <row r="98" spans="3:8" x14ac:dyDescent="0.25"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42.2851562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255</v>
      </c>
      <c r="R6" s="234" t="s">
        <v>267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252</v>
      </c>
      <c r="R7" s="235" t="s">
        <v>268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253</v>
      </c>
      <c r="R8" s="235" t="s">
        <v>269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254</v>
      </c>
      <c r="R9" s="235" t="s">
        <v>270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492" t="s">
        <v>462</v>
      </c>
      <c r="R10" s="344" t="s">
        <v>463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4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4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4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4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4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4" x14ac:dyDescent="0.25">
      <c r="A24"/>
      <c r="B24"/>
      <c r="C24" s="566" t="s">
        <v>295</v>
      </c>
      <c r="D24" s="566"/>
      <c r="E24" s="566"/>
      <c r="F24" s="566"/>
      <c r="G24" s="566"/>
      <c r="H24" s="32"/>
      <c r="I24" s="566" t="s">
        <v>96</v>
      </c>
      <c r="J24" s="566"/>
      <c r="K24" s="566"/>
      <c r="L24" s="566"/>
    </row>
    <row r="25" spans="1:14" x14ac:dyDescent="0.25"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4" x14ac:dyDescent="0.25">
      <c r="A26" s="425"/>
      <c r="B26" s="426" t="s">
        <v>255</v>
      </c>
      <c r="C26" s="427">
        <v>1.1302386776</v>
      </c>
      <c r="D26" s="427">
        <v>1.2410547507</v>
      </c>
      <c r="E26" s="427">
        <v>1.4738601863</v>
      </c>
      <c r="F26" s="427">
        <v>1.7121570904000001</v>
      </c>
      <c r="G26" s="427">
        <v>1.8545324590000001</v>
      </c>
      <c r="H26" s="427"/>
      <c r="I26" s="427">
        <f t="shared" ref="I26:L29" si="0">D26-C26</f>
        <v>0.11081607310000008</v>
      </c>
      <c r="J26" s="427">
        <f t="shared" si="0"/>
        <v>0.2328054356</v>
      </c>
      <c r="K26" s="427">
        <f t="shared" si="0"/>
        <v>0.23829690410000004</v>
      </c>
      <c r="L26" s="427">
        <f t="shared" si="0"/>
        <v>0.1423753686</v>
      </c>
      <c r="M26" s="140"/>
      <c r="N26" s="345"/>
    </row>
    <row r="27" spans="1:14" x14ac:dyDescent="0.25">
      <c r="A27" s="425"/>
      <c r="B27" s="426" t="s">
        <v>252</v>
      </c>
      <c r="C27" s="427">
        <v>1.1298168579000001</v>
      </c>
      <c r="D27" s="427">
        <v>1.1172210027</v>
      </c>
      <c r="E27" s="427">
        <v>1.1612001151</v>
      </c>
      <c r="F27" s="427">
        <v>1.1987577162</v>
      </c>
      <c r="G27" s="427">
        <v>1.209196344</v>
      </c>
      <c r="H27" s="427"/>
      <c r="I27" s="427">
        <f t="shared" si="0"/>
        <v>-1.2595855200000061E-2</v>
      </c>
      <c r="J27" s="427">
        <f t="shared" si="0"/>
        <v>4.3979112399999964E-2</v>
      </c>
      <c r="K27" s="427">
        <f t="shared" si="0"/>
        <v>3.755760110000006E-2</v>
      </c>
      <c r="L27" s="427">
        <f t="shared" si="0"/>
        <v>1.0438627799999933E-2</v>
      </c>
      <c r="M27" s="140"/>
    </row>
    <row r="28" spans="1:14" x14ac:dyDescent="0.25">
      <c r="A28" s="425"/>
      <c r="B28" s="426" t="s">
        <v>253</v>
      </c>
      <c r="C28" s="427">
        <v>0.20977568579</v>
      </c>
      <c r="D28" s="427">
        <v>0.18214805479000001</v>
      </c>
      <c r="E28" s="427">
        <v>0.21941347671</v>
      </c>
      <c r="F28" s="427">
        <v>0.22916200547999999</v>
      </c>
      <c r="G28" s="427">
        <v>0.22554246148000001</v>
      </c>
      <c r="H28" s="427"/>
      <c r="I28" s="427">
        <f t="shared" si="0"/>
        <v>-2.7627630999999986E-2</v>
      </c>
      <c r="J28" s="427">
        <f t="shared" si="0"/>
        <v>3.7265421919999986E-2</v>
      </c>
      <c r="K28" s="427">
        <f t="shared" si="0"/>
        <v>9.7485287699999867E-3</v>
      </c>
      <c r="L28" s="427">
        <f t="shared" si="0"/>
        <v>-3.6195439999999746E-3</v>
      </c>
      <c r="M28" s="140"/>
    </row>
    <row r="29" spans="1:14" x14ac:dyDescent="0.25">
      <c r="A29" s="425"/>
      <c r="B29" s="428" t="s">
        <v>254</v>
      </c>
      <c r="C29" s="429">
        <v>6.6330035519000005E-2</v>
      </c>
      <c r="D29" s="429">
        <v>0.10243909589</v>
      </c>
      <c r="E29" s="429">
        <v>0.13244614247</v>
      </c>
      <c r="F29" s="429">
        <v>8.9050310958999998E-2</v>
      </c>
      <c r="G29" s="429">
        <v>6.7470567213000002E-2</v>
      </c>
      <c r="H29" s="429"/>
      <c r="I29" s="429">
        <f t="shared" si="0"/>
        <v>3.6109060370999993E-2</v>
      </c>
      <c r="J29" s="429">
        <f t="shared" si="0"/>
        <v>3.0007046580000002E-2</v>
      </c>
      <c r="K29" s="429">
        <f t="shared" si="0"/>
        <v>-4.3395831511000002E-2</v>
      </c>
      <c r="L29" s="429">
        <f t="shared" si="0"/>
        <v>-2.1579743745999996E-2</v>
      </c>
      <c r="M29" s="140"/>
    </row>
    <row r="30" spans="1:14" x14ac:dyDescent="0.25">
      <c r="B30" s="126" t="s">
        <v>235</v>
      </c>
      <c r="C30" s="6">
        <f t="shared" ref="C30:G30" si="1">+SUM(C26:C29)</f>
        <v>2.5361612568090002</v>
      </c>
      <c r="D30" s="6">
        <f t="shared" si="1"/>
        <v>2.6428629040799998</v>
      </c>
      <c r="E30" s="6">
        <f t="shared" si="1"/>
        <v>2.9869199205800001</v>
      </c>
      <c r="F30" s="6">
        <f t="shared" si="1"/>
        <v>3.2291271230390004</v>
      </c>
      <c r="G30" s="6">
        <f t="shared" si="1"/>
        <v>3.3567418316929998</v>
      </c>
      <c r="H30" s="6"/>
      <c r="I30" s="6">
        <f>+SUM(I26:I29)</f>
        <v>0.10670164727100002</v>
      </c>
      <c r="J30" s="6">
        <f t="shared" ref="J30:L30" si="2">+SUM(J26:J29)</f>
        <v>0.34405701649999998</v>
      </c>
      <c r="K30" s="6">
        <f t="shared" si="2"/>
        <v>0.24220720245900007</v>
      </c>
      <c r="L30" s="6">
        <f t="shared" si="2"/>
        <v>0.12761470865399996</v>
      </c>
      <c r="M30" s="140"/>
    </row>
    <row r="31" spans="1:14" x14ac:dyDescent="0.25">
      <c r="B31" s="367" t="s">
        <v>551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271</v>
      </c>
      <c r="D35" s="147" t="s">
        <v>242</v>
      </c>
      <c r="E35" s="472" t="s">
        <v>241</v>
      </c>
      <c r="F35" s="472" t="s">
        <v>498</v>
      </c>
    </row>
    <row r="36" spans="1:7" x14ac:dyDescent="0.25">
      <c r="A36" s="147">
        <f t="shared" ref="A36:A83" si="3">YEAR(B36)</f>
        <v>2017</v>
      </c>
      <c r="B36" s="447">
        <v>42736</v>
      </c>
      <c r="C36" s="487">
        <v>3.0485129999999998</v>
      </c>
      <c r="D36" s="136" t="e">
        <v>#N/A</v>
      </c>
      <c r="E36" s="486"/>
      <c r="F36" s="486">
        <v>3.0485129999999998</v>
      </c>
      <c r="G36" s="138"/>
    </row>
    <row r="37" spans="1:7" x14ac:dyDescent="0.25">
      <c r="A37" s="147">
        <f t="shared" si="3"/>
        <v>2017</v>
      </c>
      <c r="B37" s="447">
        <v>42767</v>
      </c>
      <c r="C37" s="487">
        <v>2.6554099999999998</v>
      </c>
      <c r="D37" s="136" t="e">
        <v>#N/A</v>
      </c>
      <c r="E37" s="486">
        <f t="shared" ref="E37:E46" si="4">AVERAGEIF($A$36:$A$97,A37,$F$36:$F$97)</f>
        <v>2.6421054166666664</v>
      </c>
      <c r="F37" s="486">
        <v>2.6554099999999998</v>
      </c>
      <c r="G37" s="138"/>
    </row>
    <row r="38" spans="1:7" x14ac:dyDescent="0.25">
      <c r="A38" s="147">
        <f t="shared" si="3"/>
        <v>2017</v>
      </c>
      <c r="B38" s="447">
        <v>42795</v>
      </c>
      <c r="C38" s="487">
        <v>2.7292900000000002</v>
      </c>
      <c r="D38" s="136" t="e">
        <v>#N/A</v>
      </c>
      <c r="E38" s="486">
        <f t="shared" si="4"/>
        <v>2.6421054166666664</v>
      </c>
      <c r="F38" s="486">
        <v>2.7292900000000002</v>
      </c>
      <c r="G38" s="138"/>
    </row>
    <row r="39" spans="1:7" x14ac:dyDescent="0.25">
      <c r="A39" s="147">
        <f t="shared" si="3"/>
        <v>2017</v>
      </c>
      <c r="B39" s="447">
        <v>42826</v>
      </c>
      <c r="C39" s="487">
        <v>2.5240390000000001</v>
      </c>
      <c r="D39" s="136" t="e">
        <v>#N/A</v>
      </c>
      <c r="E39" s="486">
        <f t="shared" si="4"/>
        <v>2.6421054166666664</v>
      </c>
      <c r="F39" s="486">
        <v>2.5240390000000001</v>
      </c>
      <c r="G39" s="138"/>
    </row>
    <row r="40" spans="1:7" x14ac:dyDescent="0.25">
      <c r="A40" s="147">
        <f t="shared" si="3"/>
        <v>2017</v>
      </c>
      <c r="B40" s="447">
        <v>42856</v>
      </c>
      <c r="C40" s="487">
        <v>2.4512649999999998</v>
      </c>
      <c r="D40" s="136" t="e">
        <v>#N/A</v>
      </c>
      <c r="E40" s="486">
        <f t="shared" si="4"/>
        <v>2.6421054166666664</v>
      </c>
      <c r="F40" s="486">
        <v>2.4512649999999998</v>
      </c>
      <c r="G40" s="138"/>
    </row>
    <row r="41" spans="1:7" x14ac:dyDescent="0.25">
      <c r="A41" s="147">
        <f t="shared" si="3"/>
        <v>2017</v>
      </c>
      <c r="B41" s="447">
        <v>42887</v>
      </c>
      <c r="C41" s="487">
        <v>2.478907</v>
      </c>
      <c r="D41" s="136" t="e">
        <v>#N/A</v>
      </c>
      <c r="E41" s="486">
        <f t="shared" si="4"/>
        <v>2.6421054166666664</v>
      </c>
      <c r="F41" s="486">
        <v>2.478907</v>
      </c>
      <c r="G41" s="138"/>
    </row>
    <row r="42" spans="1:7" x14ac:dyDescent="0.25">
      <c r="A42" s="147">
        <f t="shared" si="3"/>
        <v>2017</v>
      </c>
      <c r="B42" s="447">
        <v>42917</v>
      </c>
      <c r="C42" s="487">
        <v>2.587777</v>
      </c>
      <c r="D42" s="136" t="e">
        <v>#N/A</v>
      </c>
      <c r="E42" s="486">
        <f t="shared" si="4"/>
        <v>2.6421054166666664</v>
      </c>
      <c r="F42" s="486">
        <v>2.587777</v>
      </c>
      <c r="G42" s="138"/>
    </row>
    <row r="43" spans="1:7" x14ac:dyDescent="0.25">
      <c r="A43" s="147">
        <f t="shared" si="3"/>
        <v>2017</v>
      </c>
      <c r="B43" s="447">
        <v>42948</v>
      </c>
      <c r="C43" s="487">
        <v>2.2493460000000001</v>
      </c>
      <c r="D43" s="136" t="e">
        <v>#N/A</v>
      </c>
      <c r="E43" s="486">
        <f t="shared" si="4"/>
        <v>2.6421054166666664</v>
      </c>
      <c r="F43" s="486">
        <v>2.2493460000000001</v>
      </c>
      <c r="G43" s="138"/>
    </row>
    <row r="44" spans="1:7" x14ac:dyDescent="0.25">
      <c r="A44" s="147">
        <f t="shared" si="3"/>
        <v>2017</v>
      </c>
      <c r="B44" s="447">
        <v>42979</v>
      </c>
      <c r="C44" s="487">
        <v>2.3473290000000002</v>
      </c>
      <c r="D44" s="136" t="e">
        <v>#N/A</v>
      </c>
      <c r="E44" s="486">
        <f t="shared" si="4"/>
        <v>2.6421054166666664</v>
      </c>
      <c r="F44" s="486">
        <v>2.3473290000000002</v>
      </c>
      <c r="G44" s="138"/>
    </row>
    <row r="45" spans="1:7" x14ac:dyDescent="0.25">
      <c r="A45" s="147">
        <f t="shared" si="3"/>
        <v>2017</v>
      </c>
      <c r="B45" s="447">
        <v>43009</v>
      </c>
      <c r="C45" s="487">
        <v>2.6141139999999998</v>
      </c>
      <c r="D45" s="136" t="e">
        <v>#N/A</v>
      </c>
      <c r="E45" s="486">
        <f t="shared" si="4"/>
        <v>2.6421054166666664</v>
      </c>
      <c r="F45" s="486">
        <v>2.6141139999999998</v>
      </c>
      <c r="G45" s="138"/>
    </row>
    <row r="46" spans="1:7" x14ac:dyDescent="0.25">
      <c r="A46" s="147">
        <f t="shared" si="3"/>
        <v>2017</v>
      </c>
      <c r="B46" s="447">
        <v>43040</v>
      </c>
      <c r="C46" s="487">
        <v>2.9017499999999998</v>
      </c>
      <c r="D46" s="136" t="e">
        <v>#N/A</v>
      </c>
      <c r="E46" s="486">
        <f t="shared" si="4"/>
        <v>2.6421054166666664</v>
      </c>
      <c r="F46" s="486">
        <v>2.9017499999999998</v>
      </c>
      <c r="G46" s="138"/>
    </row>
    <row r="47" spans="1:7" x14ac:dyDescent="0.25">
      <c r="A47" s="147">
        <f t="shared" si="3"/>
        <v>2017</v>
      </c>
      <c r="B47" s="447">
        <v>43070</v>
      </c>
      <c r="C47" s="487">
        <v>3.1175250000000001</v>
      </c>
      <c r="D47" s="136" t="e">
        <v>#N/A</v>
      </c>
      <c r="E47" s="486"/>
      <c r="F47" s="486">
        <v>3.1175250000000001</v>
      </c>
      <c r="G47" s="138"/>
    </row>
    <row r="48" spans="1:7" x14ac:dyDescent="0.25">
      <c r="A48" s="147">
        <f t="shared" si="3"/>
        <v>2018</v>
      </c>
      <c r="B48" s="447">
        <v>43101</v>
      </c>
      <c r="C48" s="487">
        <v>3.45051</v>
      </c>
      <c r="D48" s="136" t="e">
        <v>#N/A</v>
      </c>
      <c r="E48" s="486"/>
      <c r="F48" s="486">
        <v>3.45051</v>
      </c>
      <c r="G48" s="138"/>
    </row>
    <row r="49" spans="1:7" x14ac:dyDescent="0.25">
      <c r="A49" s="147">
        <f t="shared" si="3"/>
        <v>2018</v>
      </c>
      <c r="B49" s="447">
        <v>43132</v>
      </c>
      <c r="C49" s="487">
        <v>3.119272</v>
      </c>
      <c r="D49" s="136" t="e">
        <v>#N/A</v>
      </c>
      <c r="E49" s="486">
        <f t="shared" ref="E49:E58" si="5">AVERAGEIF($A$36:$A$97,A49,$F$36:$F$97)</f>
        <v>2.9870759166666665</v>
      </c>
      <c r="F49" s="486">
        <v>3.119272</v>
      </c>
      <c r="G49" s="138"/>
    </row>
    <row r="50" spans="1:7" x14ac:dyDescent="0.25">
      <c r="A50" s="147">
        <f t="shared" si="3"/>
        <v>2018</v>
      </c>
      <c r="B50" s="447">
        <v>43160</v>
      </c>
      <c r="C50" s="487">
        <v>3.068619</v>
      </c>
      <c r="D50" s="136" t="e">
        <v>#N/A</v>
      </c>
      <c r="E50" s="486">
        <f t="shared" si="5"/>
        <v>2.9870759166666665</v>
      </c>
      <c r="F50" s="486">
        <v>3.068619</v>
      </c>
      <c r="G50" s="138"/>
    </row>
    <row r="51" spans="1:7" x14ac:dyDescent="0.25">
      <c r="A51" s="147">
        <f t="shared" si="3"/>
        <v>2018</v>
      </c>
      <c r="B51" s="447">
        <v>43191</v>
      </c>
      <c r="C51" s="487">
        <v>2.8299470000000002</v>
      </c>
      <c r="D51" s="136" t="e">
        <v>#N/A</v>
      </c>
      <c r="E51" s="486">
        <f t="shared" si="5"/>
        <v>2.9870759166666665</v>
      </c>
      <c r="F51" s="486">
        <v>2.8299470000000002</v>
      </c>
      <c r="G51" s="138"/>
    </row>
    <row r="52" spans="1:7" x14ac:dyDescent="0.25">
      <c r="A52" s="147">
        <f t="shared" si="3"/>
        <v>2018</v>
      </c>
      <c r="B52" s="447">
        <v>43221</v>
      </c>
      <c r="C52" s="487">
        <v>2.5431680000000001</v>
      </c>
      <c r="D52" s="136" t="e">
        <v>#N/A</v>
      </c>
      <c r="E52" s="486">
        <f t="shared" si="5"/>
        <v>2.9870759166666665</v>
      </c>
      <c r="F52" s="486">
        <v>2.5431680000000001</v>
      </c>
      <c r="G52" s="138"/>
    </row>
    <row r="53" spans="1:7" x14ac:dyDescent="0.25">
      <c r="A53" s="147">
        <f t="shared" si="3"/>
        <v>2018</v>
      </c>
      <c r="B53" s="447">
        <v>43252</v>
      </c>
      <c r="C53" s="487">
        <v>2.6319780000000002</v>
      </c>
      <c r="D53" s="136" t="e">
        <v>#N/A</v>
      </c>
      <c r="E53" s="486">
        <f t="shared" si="5"/>
        <v>2.9870759166666665</v>
      </c>
      <c r="F53" s="486">
        <v>2.6319780000000002</v>
      </c>
      <c r="G53" s="138"/>
    </row>
    <row r="54" spans="1:7" x14ac:dyDescent="0.25">
      <c r="A54" s="147">
        <f t="shared" si="3"/>
        <v>2018</v>
      </c>
      <c r="B54" s="447">
        <v>43282</v>
      </c>
      <c r="C54" s="487">
        <v>2.80559</v>
      </c>
      <c r="D54" s="136" t="e">
        <v>#N/A</v>
      </c>
      <c r="E54" s="486">
        <f t="shared" si="5"/>
        <v>2.9870759166666665</v>
      </c>
      <c r="F54" s="486">
        <v>2.80559</v>
      </c>
      <c r="G54" s="138"/>
    </row>
    <row r="55" spans="1:7" x14ac:dyDescent="0.25">
      <c r="A55" s="147">
        <f t="shared" si="3"/>
        <v>2018</v>
      </c>
      <c r="B55" s="447">
        <v>43313</v>
      </c>
      <c r="C55" s="487">
        <v>2.8889369999999999</v>
      </c>
      <c r="D55" s="136" t="e">
        <v>#N/A</v>
      </c>
      <c r="E55" s="486">
        <f t="shared" si="5"/>
        <v>2.9870759166666665</v>
      </c>
      <c r="F55" s="486">
        <v>2.8889369999999999</v>
      </c>
      <c r="G55" s="138"/>
    </row>
    <row r="56" spans="1:7" x14ac:dyDescent="0.25">
      <c r="A56" s="147">
        <f t="shared" si="3"/>
        <v>2018</v>
      </c>
      <c r="B56" s="447">
        <v>43344</v>
      </c>
      <c r="C56" s="487">
        <v>2.841199</v>
      </c>
      <c r="D56" s="136" t="e">
        <v>#N/A</v>
      </c>
      <c r="E56" s="486">
        <f t="shared" si="5"/>
        <v>2.9870759166666665</v>
      </c>
      <c r="F56" s="486">
        <v>2.841199</v>
      </c>
      <c r="G56" s="138"/>
    </row>
    <row r="57" spans="1:7" x14ac:dyDescent="0.25">
      <c r="A57" s="147">
        <f t="shared" si="3"/>
        <v>2018</v>
      </c>
      <c r="B57" s="447">
        <v>43374</v>
      </c>
      <c r="C57" s="487">
        <v>2.934542</v>
      </c>
      <c r="D57" s="136" t="e">
        <v>#N/A</v>
      </c>
      <c r="E57" s="486">
        <f t="shared" si="5"/>
        <v>2.9870759166666665</v>
      </c>
      <c r="F57" s="486">
        <v>2.934542</v>
      </c>
      <c r="G57" s="138"/>
    </row>
    <row r="58" spans="1:7" x14ac:dyDescent="0.25">
      <c r="A58" s="147">
        <f t="shared" si="3"/>
        <v>2018</v>
      </c>
      <c r="B58" s="447">
        <v>43405</v>
      </c>
      <c r="C58" s="487">
        <v>3.3055300000000001</v>
      </c>
      <c r="D58" s="136" t="e">
        <v>#N/A</v>
      </c>
      <c r="E58" s="486">
        <f t="shared" si="5"/>
        <v>2.9870759166666665</v>
      </c>
      <c r="F58" s="486">
        <v>3.3055300000000001</v>
      </c>
      <c r="G58" s="138"/>
    </row>
    <row r="59" spans="1:7" x14ac:dyDescent="0.25">
      <c r="A59" s="147">
        <f t="shared" si="3"/>
        <v>2018</v>
      </c>
      <c r="B59" s="447">
        <v>43435</v>
      </c>
      <c r="C59" s="487">
        <v>3.4256190000000002</v>
      </c>
      <c r="D59" s="136" t="e">
        <v>#N/A</v>
      </c>
      <c r="E59" s="486"/>
      <c r="F59" s="486">
        <v>3.4256190000000002</v>
      </c>
      <c r="G59" s="138"/>
    </row>
    <row r="60" spans="1:7" x14ac:dyDescent="0.25">
      <c r="A60" s="147">
        <f t="shared" si="3"/>
        <v>2019</v>
      </c>
      <c r="B60" s="447">
        <v>43466</v>
      </c>
      <c r="C60" s="487">
        <v>3.671217</v>
      </c>
      <c r="D60" s="136" t="e">
        <v>#N/A</v>
      </c>
      <c r="E60" s="486"/>
      <c r="F60" s="486">
        <v>3.671217</v>
      </c>
      <c r="G60" s="138"/>
    </row>
    <row r="61" spans="1:7" x14ac:dyDescent="0.25">
      <c r="A61" s="147">
        <f t="shared" si="3"/>
        <v>2019</v>
      </c>
      <c r="B61" s="447">
        <v>43497</v>
      </c>
      <c r="C61" s="487">
        <v>3.582106</v>
      </c>
      <c r="D61" s="136" t="e">
        <v>#N/A</v>
      </c>
      <c r="E61" s="486">
        <f t="shared" ref="E61:E70" si="6">AVERAGEIF($A$36:$A$97,A61,$F$36:$F$97)</f>
        <v>3.2308057224</v>
      </c>
      <c r="F61" s="486">
        <v>3.582106</v>
      </c>
      <c r="G61" s="138"/>
    </row>
    <row r="62" spans="1:7" x14ac:dyDescent="0.25">
      <c r="A62" s="147">
        <f t="shared" si="3"/>
        <v>2019</v>
      </c>
      <c r="B62" s="447">
        <v>43525</v>
      </c>
      <c r="C62" s="487">
        <v>3.1430441354999998</v>
      </c>
      <c r="D62" s="136" t="e">
        <v>#N/A</v>
      </c>
      <c r="E62" s="486">
        <f t="shared" si="6"/>
        <v>3.2308057224</v>
      </c>
      <c r="F62" s="486">
        <v>3.1430441354999998</v>
      </c>
      <c r="G62" s="138"/>
    </row>
    <row r="63" spans="1:7" x14ac:dyDescent="0.25">
      <c r="A63" s="147">
        <f t="shared" si="3"/>
        <v>2019</v>
      </c>
      <c r="B63" s="447">
        <v>43556</v>
      </c>
      <c r="C63" s="487">
        <v>2.9478345333</v>
      </c>
      <c r="D63" s="136">
        <v>2.9478345333</v>
      </c>
      <c r="E63" s="486">
        <f t="shared" si="6"/>
        <v>3.2308057224</v>
      </c>
      <c r="F63" s="486">
        <v>2.9478345333</v>
      </c>
      <c r="G63" s="138"/>
    </row>
    <row r="64" spans="1:7" x14ac:dyDescent="0.25">
      <c r="A64" s="147">
        <f t="shared" si="3"/>
        <v>2019</v>
      </c>
      <c r="B64" s="447">
        <v>43586</v>
      </c>
      <c r="C64" s="487" t="e">
        <v>#N/A</v>
      </c>
      <c r="D64" s="136">
        <v>2.8290419999999998</v>
      </c>
      <c r="E64" s="486">
        <f t="shared" si="6"/>
        <v>3.2308057224</v>
      </c>
      <c r="F64" s="486">
        <v>2.8290419999999998</v>
      </c>
      <c r="G64" s="138"/>
    </row>
    <row r="65" spans="1:7" x14ac:dyDescent="0.25">
      <c r="A65" s="147">
        <f t="shared" si="3"/>
        <v>2019</v>
      </c>
      <c r="B65" s="447">
        <v>43617</v>
      </c>
      <c r="C65" s="487" t="e">
        <v>#N/A</v>
      </c>
      <c r="D65" s="136">
        <v>2.904128</v>
      </c>
      <c r="E65" s="486">
        <f t="shared" si="6"/>
        <v>3.2308057224</v>
      </c>
      <c r="F65" s="486">
        <v>2.904128</v>
      </c>
      <c r="G65" s="138"/>
    </row>
    <row r="66" spans="1:7" x14ac:dyDescent="0.25">
      <c r="A66" s="147">
        <f t="shared" si="3"/>
        <v>2019</v>
      </c>
      <c r="B66" s="447">
        <v>43647</v>
      </c>
      <c r="C66" s="487" t="e">
        <v>#N/A</v>
      </c>
      <c r="D66" s="136">
        <v>3.0389750000000002</v>
      </c>
      <c r="E66" s="486">
        <f t="shared" si="6"/>
        <v>3.2308057224</v>
      </c>
      <c r="F66" s="486">
        <v>3.0389750000000002</v>
      </c>
      <c r="G66" s="138"/>
    </row>
    <row r="67" spans="1:7" x14ac:dyDescent="0.25">
      <c r="A67" s="147">
        <f t="shared" si="3"/>
        <v>2019</v>
      </c>
      <c r="B67" s="447">
        <v>43678</v>
      </c>
      <c r="C67" s="487" t="e">
        <v>#N/A</v>
      </c>
      <c r="D67" s="136">
        <v>3.0752570000000001</v>
      </c>
      <c r="E67" s="486">
        <f t="shared" si="6"/>
        <v>3.2308057224</v>
      </c>
      <c r="F67" s="486">
        <v>3.0752570000000001</v>
      </c>
      <c r="G67" s="138"/>
    </row>
    <row r="68" spans="1:7" x14ac:dyDescent="0.25">
      <c r="A68" s="147">
        <f t="shared" si="3"/>
        <v>2019</v>
      </c>
      <c r="B68" s="447">
        <v>43709</v>
      </c>
      <c r="C68" s="487" t="e">
        <v>#N/A</v>
      </c>
      <c r="D68" s="136">
        <v>3.2091940000000001</v>
      </c>
      <c r="E68" s="486">
        <f t="shared" si="6"/>
        <v>3.2308057224</v>
      </c>
      <c r="F68" s="486">
        <v>3.2091940000000001</v>
      </c>
      <c r="G68" s="138"/>
    </row>
    <row r="69" spans="1:7" x14ac:dyDescent="0.25">
      <c r="A69" s="147">
        <f t="shared" si="3"/>
        <v>2019</v>
      </c>
      <c r="B69" s="447">
        <v>43739</v>
      </c>
      <c r="C69" s="487" t="e">
        <v>#N/A</v>
      </c>
      <c r="D69" s="136">
        <v>3.3298109999999999</v>
      </c>
      <c r="E69" s="486">
        <f t="shared" si="6"/>
        <v>3.2308057224</v>
      </c>
      <c r="F69" s="486">
        <v>3.3298109999999999</v>
      </c>
      <c r="G69" s="138"/>
    </row>
    <row r="70" spans="1:7" x14ac:dyDescent="0.25">
      <c r="A70" s="147">
        <f t="shared" si="3"/>
        <v>2019</v>
      </c>
      <c r="B70" s="447">
        <v>43770</v>
      </c>
      <c r="C70" s="487" t="e">
        <v>#N/A</v>
      </c>
      <c r="D70" s="136">
        <v>3.4207160000000001</v>
      </c>
      <c r="E70" s="486">
        <f t="shared" si="6"/>
        <v>3.2308057224</v>
      </c>
      <c r="F70" s="486">
        <v>3.4207160000000001</v>
      </c>
      <c r="G70" s="138"/>
    </row>
    <row r="71" spans="1:7" x14ac:dyDescent="0.25">
      <c r="A71" s="147">
        <f t="shared" si="3"/>
        <v>2019</v>
      </c>
      <c r="B71" s="447">
        <v>43800</v>
      </c>
      <c r="C71" s="487" t="e">
        <v>#N/A</v>
      </c>
      <c r="D71" s="136">
        <v>3.618344</v>
      </c>
      <c r="E71" s="486"/>
      <c r="F71" s="486">
        <v>3.618344</v>
      </c>
      <c r="G71" s="138"/>
    </row>
    <row r="72" spans="1:7" x14ac:dyDescent="0.25">
      <c r="A72" s="147">
        <f t="shared" si="3"/>
        <v>2020</v>
      </c>
      <c r="B72" s="447">
        <v>43831</v>
      </c>
      <c r="C72" s="487" t="e">
        <v>#N/A</v>
      </c>
      <c r="D72" s="136">
        <v>3.7626930000000001</v>
      </c>
      <c r="E72" s="486"/>
      <c r="F72" s="486">
        <v>3.7626930000000001</v>
      </c>
      <c r="G72" s="138"/>
    </row>
    <row r="73" spans="1:7" x14ac:dyDescent="0.25">
      <c r="A73" s="147">
        <f t="shared" si="3"/>
        <v>2020</v>
      </c>
      <c r="B73" s="447">
        <v>43862</v>
      </c>
      <c r="C73" s="487" t="e">
        <v>#N/A</v>
      </c>
      <c r="D73" s="136">
        <v>3.5016080000000001</v>
      </c>
      <c r="E73" s="486">
        <f t="shared" ref="E73:E82" si="7">AVERAGEIF($A$36:$A$97,A73,$F$36:$F$97)</f>
        <v>3.3566048333333334</v>
      </c>
      <c r="F73" s="486">
        <v>3.5016080000000001</v>
      </c>
      <c r="G73" s="138"/>
    </row>
    <row r="74" spans="1:7" x14ac:dyDescent="0.25">
      <c r="A74" s="147">
        <f t="shared" si="3"/>
        <v>2020</v>
      </c>
      <c r="B74" s="447">
        <v>43891</v>
      </c>
      <c r="C74" s="487" t="e">
        <v>#N/A</v>
      </c>
      <c r="D74" s="136">
        <v>3.413751</v>
      </c>
      <c r="E74" s="486">
        <f t="shared" si="7"/>
        <v>3.3566048333333334</v>
      </c>
      <c r="F74" s="486">
        <v>3.413751</v>
      </c>
      <c r="G74" s="138"/>
    </row>
    <row r="75" spans="1:7" x14ac:dyDescent="0.25">
      <c r="A75" s="147">
        <f t="shared" si="3"/>
        <v>2020</v>
      </c>
      <c r="B75" s="447">
        <v>43922</v>
      </c>
      <c r="C75" s="487" t="e">
        <v>#N/A</v>
      </c>
      <c r="D75" s="136">
        <v>3.1832090000000002</v>
      </c>
      <c r="E75" s="486">
        <f t="shared" si="7"/>
        <v>3.3566048333333334</v>
      </c>
      <c r="F75" s="486">
        <v>3.1832090000000002</v>
      </c>
      <c r="G75" s="138"/>
    </row>
    <row r="76" spans="1:7" x14ac:dyDescent="0.25">
      <c r="A76" s="147">
        <f t="shared" si="3"/>
        <v>2020</v>
      </c>
      <c r="B76" s="447">
        <v>43952</v>
      </c>
      <c r="C76" s="487" t="e">
        <v>#N/A</v>
      </c>
      <c r="D76" s="136">
        <v>3.023746</v>
      </c>
      <c r="E76" s="486">
        <f t="shared" si="7"/>
        <v>3.3566048333333334</v>
      </c>
      <c r="F76" s="486">
        <v>3.023746</v>
      </c>
      <c r="G76" s="138"/>
    </row>
    <row r="77" spans="1:7" x14ac:dyDescent="0.25">
      <c r="A77" s="147">
        <f t="shared" si="3"/>
        <v>2020</v>
      </c>
      <c r="B77" s="447">
        <v>43983</v>
      </c>
      <c r="C77" s="487" t="e">
        <v>#N/A</v>
      </c>
      <c r="D77" s="136">
        <v>3.1247959999999999</v>
      </c>
      <c r="E77" s="486">
        <f t="shared" si="7"/>
        <v>3.3566048333333334</v>
      </c>
      <c r="F77" s="486">
        <v>3.1247959999999999</v>
      </c>
      <c r="G77" s="138"/>
    </row>
    <row r="78" spans="1:7" x14ac:dyDescent="0.25">
      <c r="A78" s="147">
        <f t="shared" si="3"/>
        <v>2020</v>
      </c>
      <c r="B78" s="447">
        <v>44013</v>
      </c>
      <c r="C78" s="487" t="e">
        <v>#N/A</v>
      </c>
      <c r="D78" s="136">
        <v>3.2490049999999999</v>
      </c>
      <c r="E78" s="486">
        <f t="shared" si="7"/>
        <v>3.3566048333333334</v>
      </c>
      <c r="F78" s="486">
        <v>3.2490049999999999</v>
      </c>
      <c r="G78" s="138"/>
    </row>
    <row r="79" spans="1:7" x14ac:dyDescent="0.25">
      <c r="A79" s="147">
        <f t="shared" si="3"/>
        <v>2020</v>
      </c>
      <c r="B79" s="447">
        <v>44044</v>
      </c>
      <c r="C79" s="487" t="e">
        <v>#N/A</v>
      </c>
      <c r="D79" s="136">
        <v>3.1882199999999998</v>
      </c>
      <c r="E79" s="486">
        <f t="shared" si="7"/>
        <v>3.3566048333333334</v>
      </c>
      <c r="F79" s="486">
        <v>3.1882199999999998</v>
      </c>
      <c r="G79" s="138"/>
    </row>
    <row r="80" spans="1:7" x14ac:dyDescent="0.25">
      <c r="A80" s="147">
        <f t="shared" si="3"/>
        <v>2020</v>
      </c>
      <c r="B80" s="447">
        <v>44075</v>
      </c>
      <c r="C80" s="487" t="e">
        <v>#N/A</v>
      </c>
      <c r="D80" s="136">
        <v>3.2964410000000002</v>
      </c>
      <c r="E80" s="486">
        <f t="shared" si="7"/>
        <v>3.3566048333333334</v>
      </c>
      <c r="F80" s="486">
        <v>3.2964410000000002</v>
      </c>
      <c r="G80" s="138"/>
    </row>
    <row r="81" spans="1:7" x14ac:dyDescent="0.25">
      <c r="A81" s="147">
        <f t="shared" si="3"/>
        <v>2020</v>
      </c>
      <c r="B81" s="447">
        <v>44105</v>
      </c>
      <c r="C81" s="487" t="e">
        <v>#N/A</v>
      </c>
      <c r="D81" s="136">
        <v>3.3850440000000002</v>
      </c>
      <c r="E81" s="486">
        <f t="shared" si="7"/>
        <v>3.3566048333333334</v>
      </c>
      <c r="F81" s="486">
        <v>3.3850440000000002</v>
      </c>
      <c r="G81" s="138"/>
    </row>
    <row r="82" spans="1:7" x14ac:dyDescent="0.25">
      <c r="A82" s="147">
        <f t="shared" si="3"/>
        <v>2020</v>
      </c>
      <c r="B82" s="447">
        <v>44136</v>
      </c>
      <c r="C82" s="487" t="e">
        <v>#N/A</v>
      </c>
      <c r="D82" s="136">
        <v>3.4818739999999999</v>
      </c>
      <c r="E82" s="486">
        <f t="shared" si="7"/>
        <v>3.3566048333333334</v>
      </c>
      <c r="F82" s="486">
        <v>3.4818739999999999</v>
      </c>
      <c r="G82" s="138"/>
    </row>
    <row r="83" spans="1:7" x14ac:dyDescent="0.25">
      <c r="A83" s="147">
        <f t="shared" si="3"/>
        <v>2020</v>
      </c>
      <c r="B83" s="447">
        <v>44166</v>
      </c>
      <c r="C83" s="487" t="e">
        <v>#N/A</v>
      </c>
      <c r="D83" s="136">
        <v>3.6688710000000002</v>
      </c>
      <c r="E83" s="486"/>
      <c r="F83" s="486">
        <v>3.6688710000000002</v>
      </c>
      <c r="G83" s="138"/>
    </row>
    <row r="84" spans="1:7" x14ac:dyDescent="0.25">
      <c r="B84" s="134"/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A89" s="5"/>
      <c r="B89" s="5" t="s">
        <v>0</v>
      </c>
      <c r="D89" s="140"/>
      <c r="F89" s="140"/>
      <c r="G89" s="138"/>
    </row>
    <row r="90" spans="1:7" x14ac:dyDescent="0.25">
      <c r="A90">
        <v>2.5</v>
      </c>
      <c r="B90" s="6">
        <v>-0.25</v>
      </c>
      <c r="D90" s="140"/>
      <c r="F90" s="140"/>
      <c r="G90" s="138"/>
    </row>
    <row r="91" spans="1:7" x14ac:dyDescent="0.25">
      <c r="A91">
        <v>2.5</v>
      </c>
      <c r="B91" s="6">
        <v>0.5</v>
      </c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5.7109375" style="171" customWidth="1"/>
    <col min="18" max="24" width="9.140625" style="171"/>
    <col min="25" max="25" width="27" style="171" customWidth="1"/>
    <col min="26" max="16384" width="9.140625" style="171"/>
  </cols>
  <sheetData>
    <row r="2" spans="1:25" ht="15.75" x14ac:dyDescent="0.25">
      <c r="A2" s="44" t="s">
        <v>549</v>
      </c>
      <c r="N2" s="382"/>
    </row>
    <row r="3" spans="1:25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25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  <c r="Y4" s="173"/>
    </row>
    <row r="5" spans="1:25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369</v>
      </c>
      <c r="R5" s="181"/>
      <c r="Y5" s="174"/>
    </row>
    <row r="6" spans="1:25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301" t="s">
        <v>371</v>
      </c>
      <c r="R6" s="302" t="s">
        <v>370</v>
      </c>
      <c r="Y6" s="174"/>
    </row>
    <row r="7" spans="1:25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303" t="s">
        <v>255</v>
      </c>
      <c r="R7" s="304" t="s">
        <v>372</v>
      </c>
      <c r="Y7" s="174"/>
    </row>
    <row r="8" spans="1:25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303" t="s">
        <v>253</v>
      </c>
      <c r="R8" s="304" t="s">
        <v>373</v>
      </c>
      <c r="Y8" s="174"/>
    </row>
    <row r="9" spans="1:25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305" t="s">
        <v>254</v>
      </c>
      <c r="R9" s="306" t="s">
        <v>374</v>
      </c>
      <c r="Y9" s="174"/>
    </row>
    <row r="10" spans="1:25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Y10" s="174"/>
    </row>
    <row r="11" spans="1:25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Y11" s="174"/>
    </row>
    <row r="12" spans="1:25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Y12" s="174"/>
    </row>
    <row r="13" spans="1:25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Y13" s="174"/>
    </row>
    <row r="14" spans="1:25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Y14" s="174"/>
    </row>
    <row r="15" spans="1:25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Y15" s="174"/>
    </row>
    <row r="16" spans="1:25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Y16" s="174"/>
    </row>
    <row r="17" spans="1:25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Y17" s="174"/>
    </row>
    <row r="18" spans="1:25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Y18" s="174"/>
    </row>
    <row r="19" spans="1:25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Y19" s="174"/>
    </row>
    <row r="20" spans="1:25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Y20" s="175"/>
    </row>
    <row r="21" spans="1:25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Y21" s="174"/>
    </row>
    <row r="22" spans="1:25" x14ac:dyDescent="0.25">
      <c r="Y22" s="174"/>
    </row>
    <row r="23" spans="1:25" x14ac:dyDescent="0.25">
      <c r="Y23" s="174"/>
    </row>
    <row r="24" spans="1:25" x14ac:dyDescent="0.25">
      <c r="Y24" s="174"/>
    </row>
    <row r="25" spans="1:25" x14ac:dyDescent="0.25">
      <c r="B25" s="171" t="s">
        <v>12</v>
      </c>
      <c r="C25" s="171">
        <v>2000</v>
      </c>
      <c r="D25" s="171">
        <v>2001</v>
      </c>
      <c r="E25" s="171">
        <v>2002</v>
      </c>
      <c r="F25" s="171">
        <v>2003</v>
      </c>
      <c r="G25" s="171">
        <v>2004</v>
      </c>
      <c r="H25" s="171">
        <v>2005</v>
      </c>
      <c r="I25" s="171">
        <v>2006</v>
      </c>
      <c r="J25" s="171">
        <v>2007</v>
      </c>
      <c r="K25" s="171">
        <v>2008</v>
      </c>
      <c r="L25" s="171">
        <v>2009</v>
      </c>
      <c r="M25" s="171">
        <v>2010</v>
      </c>
      <c r="N25" s="171">
        <v>2011</v>
      </c>
      <c r="O25" s="171">
        <v>2012</v>
      </c>
      <c r="P25" s="171">
        <v>2013</v>
      </c>
      <c r="Q25" s="171">
        <v>2014</v>
      </c>
      <c r="R25" s="171">
        <v>2015</v>
      </c>
      <c r="S25" s="171">
        <v>2016</v>
      </c>
      <c r="T25" s="171">
        <v>2017</v>
      </c>
      <c r="U25" s="171">
        <v>2018</v>
      </c>
      <c r="V25" s="171">
        <v>2019</v>
      </c>
      <c r="W25" s="171">
        <v>2020</v>
      </c>
      <c r="Y25" s="174"/>
    </row>
    <row r="26" spans="1:25" x14ac:dyDescent="0.25">
      <c r="A26" s="193"/>
      <c r="B26" s="346" t="s">
        <v>371</v>
      </c>
      <c r="C26" s="347">
        <v>0.10768759562999999</v>
      </c>
      <c r="D26" s="347">
        <v>0.11430879452000001</v>
      </c>
      <c r="E26" s="347">
        <v>9.0456027396999997E-2</v>
      </c>
      <c r="F26" s="347">
        <v>0.13054520548000001</v>
      </c>
      <c r="G26" s="347">
        <v>0.18103860383000001</v>
      </c>
      <c r="H26" s="347">
        <v>0.19568473973</v>
      </c>
      <c r="I26" s="347">
        <v>0.18233403288</v>
      </c>
      <c r="J26" s="347">
        <v>0.13933212603</v>
      </c>
      <c r="K26" s="347">
        <v>0.13245945081999999</v>
      </c>
      <c r="L26" s="347">
        <v>6.2311679452000002E-2</v>
      </c>
      <c r="M26" s="347">
        <v>1.1957284932E-2</v>
      </c>
      <c r="N26" s="347">
        <v>-1.4400742466E-2</v>
      </c>
      <c r="O26" s="347">
        <v>-5.4726745902000003E-2</v>
      </c>
      <c r="P26" s="347">
        <v>-0.17501223288000001</v>
      </c>
      <c r="Q26" s="347">
        <v>-0.31520172055000001</v>
      </c>
      <c r="R26" s="347">
        <v>-0.49121172329000001</v>
      </c>
      <c r="S26" s="347">
        <v>-0.65689627321999999</v>
      </c>
      <c r="T26" s="347">
        <v>-0.75761514794999996</v>
      </c>
      <c r="U26" s="347">
        <v>-0.81755601369999997</v>
      </c>
      <c r="V26" s="347">
        <v>-0.88357500109999998</v>
      </c>
      <c r="W26" s="347">
        <v>-1.0269724907</v>
      </c>
      <c r="Y26" s="174"/>
    </row>
    <row r="27" spans="1:25" x14ac:dyDescent="0.25">
      <c r="A27" s="193"/>
      <c r="B27" s="193" t="s">
        <v>255</v>
      </c>
      <c r="C27" s="172">
        <v>2.0838797813999999E-2</v>
      </c>
      <c r="D27" s="172">
        <v>4.3315068492999998E-3</v>
      </c>
      <c r="E27" s="172">
        <v>0</v>
      </c>
      <c r="F27" s="172">
        <v>2.5205479452000001E-4</v>
      </c>
      <c r="G27" s="172">
        <v>4.0382786885000002E-4</v>
      </c>
      <c r="H27" s="172">
        <v>6.3250958904E-4</v>
      </c>
      <c r="I27" s="172">
        <v>4.1865753424999999E-4</v>
      </c>
      <c r="J27" s="172">
        <v>3.2271780822000002E-4</v>
      </c>
      <c r="K27" s="172">
        <v>3.3015027321999998E-4</v>
      </c>
      <c r="L27" s="172">
        <v>3.5024383561999998E-4</v>
      </c>
      <c r="M27" s="172">
        <v>3.6958904110000001E-4</v>
      </c>
      <c r="N27" s="172">
        <v>3.2556164384000001E-4</v>
      </c>
      <c r="O27" s="172">
        <v>3.1379781420999998E-4</v>
      </c>
      <c r="P27" s="172">
        <v>3.3655616438000002E-4</v>
      </c>
      <c r="Q27" s="172">
        <v>-3.7509539725999998E-2</v>
      </c>
      <c r="R27" s="172">
        <v>-6.4610758904000004E-2</v>
      </c>
      <c r="S27" s="172">
        <v>-9.4826969945000006E-2</v>
      </c>
      <c r="T27" s="172">
        <v>-0.17759363013999999</v>
      </c>
      <c r="U27" s="172">
        <v>-0.25538894521</v>
      </c>
      <c r="V27" s="172">
        <v>-0.30677239506999998</v>
      </c>
      <c r="W27" s="172">
        <v>-0.37069728168999999</v>
      </c>
      <c r="Y27" s="174"/>
    </row>
    <row r="28" spans="1:25" x14ac:dyDescent="0.25">
      <c r="A28" s="193"/>
      <c r="B28" s="193" t="s">
        <v>253</v>
      </c>
      <c r="C28" s="172">
        <v>1.1940819671999999E-2</v>
      </c>
      <c r="D28" s="172">
        <v>4.3356958904000001E-2</v>
      </c>
      <c r="E28" s="172">
        <v>2.5012443836000001E-2</v>
      </c>
      <c r="F28" s="172">
        <v>3.8761643835999997E-2</v>
      </c>
      <c r="G28" s="172">
        <v>3.8184125683000003E-2</v>
      </c>
      <c r="H28" s="172">
        <v>7.8523120547999994E-2</v>
      </c>
      <c r="I28" s="172">
        <v>9.3106786301E-2</v>
      </c>
      <c r="J28" s="172">
        <v>5.0729624658000003E-2</v>
      </c>
      <c r="K28" s="172">
        <v>5.3002699453999998E-2</v>
      </c>
      <c r="L28" s="172">
        <v>1.9929290411E-2</v>
      </c>
      <c r="M28" s="172">
        <v>8.9503780822000004E-3</v>
      </c>
      <c r="N28" s="172">
        <v>4.8418904110000003E-4</v>
      </c>
      <c r="O28" s="172">
        <v>-1.3420355191000001E-3</v>
      </c>
      <c r="P28" s="172">
        <v>-8.9106547944999993E-3</v>
      </c>
      <c r="Q28" s="172">
        <v>-5.6081345205000001E-2</v>
      </c>
      <c r="R28" s="172">
        <v>-8.3071287670999999E-2</v>
      </c>
      <c r="S28" s="172">
        <v>-9.1469770492000002E-2</v>
      </c>
      <c r="T28" s="172">
        <v>-0.10744479726</v>
      </c>
      <c r="U28" s="172">
        <v>-0.15406365753000001</v>
      </c>
      <c r="V28" s="172">
        <v>-0.22428881013999999</v>
      </c>
      <c r="W28" s="172">
        <v>-0.28975625820000001</v>
      </c>
      <c r="Y28" s="176"/>
    </row>
    <row r="29" spans="1:25" x14ac:dyDescent="0.25">
      <c r="A29" s="193"/>
      <c r="B29" s="193" t="s">
        <v>254</v>
      </c>
      <c r="C29" s="172">
        <v>3.7838306011000002E-2</v>
      </c>
      <c r="D29" s="172">
        <v>4.2933783561999998E-2</v>
      </c>
      <c r="E29" s="172">
        <v>1.5747345204999999E-2</v>
      </c>
      <c r="F29" s="172">
        <v>4.3139224657999999E-2</v>
      </c>
      <c r="G29" s="172">
        <v>4.0103338798000002E-2</v>
      </c>
      <c r="H29" s="172">
        <v>4.0064265752999997E-2</v>
      </c>
      <c r="I29" s="172">
        <v>1.5807350684999999E-2</v>
      </c>
      <c r="J29" s="172">
        <v>1.5858863014E-2</v>
      </c>
      <c r="K29" s="172">
        <v>-1.2047642076999999E-2</v>
      </c>
      <c r="L29" s="172">
        <v>-2.748810137E-2</v>
      </c>
      <c r="M29" s="172">
        <v>-6.2860712329000003E-3</v>
      </c>
      <c r="N29" s="172">
        <v>-5.2482468492999999E-2</v>
      </c>
      <c r="O29" s="172">
        <v>-8.8676931693999997E-2</v>
      </c>
      <c r="P29" s="172">
        <v>-0.1031292137</v>
      </c>
      <c r="Q29" s="172">
        <v>-0.15163423562</v>
      </c>
      <c r="R29" s="172">
        <v>-0.17159679725999999</v>
      </c>
      <c r="S29" s="172">
        <v>-0.18785296721</v>
      </c>
      <c r="T29" s="172">
        <v>-0.16575221370000001</v>
      </c>
      <c r="U29" s="172">
        <v>-0.18021415616</v>
      </c>
      <c r="V29" s="172">
        <v>-0.25995112055000003</v>
      </c>
      <c r="W29" s="172">
        <v>-0.31562666148000001</v>
      </c>
      <c r="Y29" s="176"/>
    </row>
    <row r="30" spans="1:25" x14ac:dyDescent="0.25">
      <c r="B30" s="348" t="s">
        <v>375</v>
      </c>
      <c r="C30" s="349">
        <f t="shared" ref="C30" si="0">+SUM(C26:C29)</f>
        <v>0.17830551912699999</v>
      </c>
      <c r="D30" s="349">
        <f t="shared" ref="D30" si="1">+SUM(D26:D29)</f>
        <v>0.20493104383530003</v>
      </c>
      <c r="E30" s="349">
        <f t="shared" ref="E30" si="2">+SUM(E26:E29)</f>
        <v>0.13121581643800001</v>
      </c>
      <c r="F30" s="349">
        <f t="shared" ref="F30" si="3">+SUM(F26:F29)</f>
        <v>0.21269812876852001</v>
      </c>
      <c r="G30" s="349">
        <f t="shared" ref="G30" si="4">+SUM(G26:G29)</f>
        <v>0.25972989617984998</v>
      </c>
      <c r="H30" s="349">
        <f t="shared" ref="H30" si="5">+SUM(H26:H29)</f>
        <v>0.31490463562003995</v>
      </c>
      <c r="I30" s="349">
        <f t="shared" ref="I30" si="6">+SUM(I26:I29)</f>
        <v>0.29166682740025002</v>
      </c>
      <c r="J30" s="349">
        <f t="shared" ref="J30" si="7">+SUM(J26:J29)</f>
        <v>0.20624333151021998</v>
      </c>
      <c r="K30" s="349">
        <f t="shared" ref="K30" si="8">+SUM(K26:K29)</f>
        <v>0.17374465847022</v>
      </c>
      <c r="L30" s="349">
        <f t="shared" ref="L30" si="9">+SUM(L26:L29)</f>
        <v>5.5103112328620002E-2</v>
      </c>
      <c r="M30" s="349">
        <f t="shared" ref="M30" si="10">+SUM(M26:M29)</f>
        <v>1.49911808224E-2</v>
      </c>
      <c r="N30" s="349">
        <f t="shared" ref="N30" si="11">+SUM(N26:N29)</f>
        <v>-6.6073460274059997E-2</v>
      </c>
      <c r="O30" s="349">
        <f t="shared" ref="O30" si="12">+SUM(O26:O29)</f>
        <v>-0.14443191530089</v>
      </c>
      <c r="P30" s="349">
        <f t="shared" ref="P30" si="13">+SUM(P26:P29)</f>
        <v>-0.28671554521011999</v>
      </c>
      <c r="Q30" s="349">
        <f t="shared" ref="Q30" si="14">+SUM(Q26:Q29)</f>
        <v>-0.56042684110100005</v>
      </c>
      <c r="R30" s="349">
        <f>+SUM(R26:R29)</f>
        <v>-0.81049056712500001</v>
      </c>
      <c r="S30" s="349">
        <f t="shared" ref="S30:V30" si="15">+SUM(S26:S29)</f>
        <v>-1.0310459808670001</v>
      </c>
      <c r="T30" s="349">
        <f t="shared" si="15"/>
        <v>-1.20840578905</v>
      </c>
      <c r="U30" s="349">
        <f t="shared" si="15"/>
        <v>-1.4072227725999999</v>
      </c>
      <c r="V30" s="349">
        <f t="shared" si="15"/>
        <v>-1.67458732686</v>
      </c>
      <c r="W30" s="349">
        <f t="shared" ref="W30" si="16">+SUM(W26:W29)</f>
        <v>-2.0030526920699998</v>
      </c>
      <c r="Y30" s="177"/>
    </row>
    <row r="31" spans="1:25" x14ac:dyDescent="0.25">
      <c r="Y31" s="174"/>
    </row>
    <row r="32" spans="1:25" x14ac:dyDescent="0.25">
      <c r="B32" s="367" t="s">
        <v>551</v>
      </c>
    </row>
    <row r="42" spans="2:3" x14ac:dyDescent="0.25">
      <c r="B42" s="5"/>
      <c r="C42" s="5" t="s">
        <v>368</v>
      </c>
    </row>
    <row r="43" spans="2:3" x14ac:dyDescent="0.25">
      <c r="B43">
        <v>19.5</v>
      </c>
      <c r="C43" s="6">
        <v>0</v>
      </c>
    </row>
    <row r="44" spans="2:3" x14ac:dyDescent="0.25">
      <c r="B44">
        <v>19.5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7"/>
    </row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519</v>
      </c>
      <c r="Q6" s="246" t="s">
        <v>518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194" t="s">
        <v>582</v>
      </c>
      <c r="D27" s="194"/>
      <c r="E27" s="194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26.88</v>
      </c>
      <c r="C29" s="43">
        <f>+MIN($B$29,$B$41,$B$53,$B$65,$B$77)</f>
        <v>26.88</v>
      </c>
      <c r="D29" s="43">
        <f>+MAX($B$29,$B$41,$B$53,$B$65,$B$77)</f>
        <v>74.698999999999998</v>
      </c>
      <c r="E29" s="17">
        <f t="shared" ref="E29:E92" si="0">D29-C29</f>
        <v>47.819000000000003</v>
      </c>
      <c r="G29" s="43"/>
      <c r="H29" s="17"/>
    </row>
    <row r="30" spans="1:11" x14ac:dyDescent="0.2">
      <c r="A30" s="1">
        <v>41671</v>
      </c>
      <c r="B30" s="12">
        <v>23.622</v>
      </c>
      <c r="C30" s="43">
        <f>+MIN($B$30,$B$42,$B$54,$B$66,$B$78)</f>
        <v>23.622</v>
      </c>
      <c r="D30" s="43">
        <f>+MAX($B$30,$B$42,$B$54,$B$66,$B$78)</f>
        <v>61.234999999999999</v>
      </c>
      <c r="E30" s="17">
        <f t="shared" si="0"/>
        <v>37.613</v>
      </c>
      <c r="G30" s="43"/>
      <c r="H30" s="17"/>
    </row>
    <row r="31" spans="1:11" x14ac:dyDescent="0.2">
      <c r="A31" s="1">
        <v>41699</v>
      </c>
      <c r="B31" s="12">
        <v>24.407</v>
      </c>
      <c r="C31" s="43">
        <f>+MIN($B$31,$B$43,$B$55,$B$67,$B$79)</f>
        <v>24.407</v>
      </c>
      <c r="D31" s="43">
        <f>+MAX($B$31,$B$43,$B$55,$B$67,$B$79)</f>
        <v>61.761000000000003</v>
      </c>
      <c r="E31" s="17">
        <f t="shared" si="0"/>
        <v>37.353999999999999</v>
      </c>
      <c r="G31" s="43"/>
      <c r="H31" s="17"/>
    </row>
    <row r="32" spans="1:11" x14ac:dyDescent="0.2">
      <c r="A32" s="1">
        <v>41730</v>
      </c>
      <c r="B32" s="12">
        <v>30.382000000000001</v>
      </c>
      <c r="C32" s="43">
        <f>+MIN($B$32,$B$44,$B$56,$B$68,$B$80)</f>
        <v>30.382000000000001</v>
      </c>
      <c r="D32" s="43">
        <f>+MAX($B$32,$B$44,$B$56,$B$68,$B$80)</f>
        <v>68.766000000000005</v>
      </c>
      <c r="E32" s="17">
        <f t="shared" si="0"/>
        <v>38.384</v>
      </c>
      <c r="G32" s="43"/>
      <c r="H32" s="17"/>
    </row>
    <row r="33" spans="1:8" x14ac:dyDescent="0.2">
      <c r="A33" s="1">
        <v>41760</v>
      </c>
      <c r="B33" s="12">
        <v>41.997</v>
      </c>
      <c r="C33" s="43">
        <f>+MIN($B$33,$B$45,$B$57,$B$69,$B$81)</f>
        <v>41.997</v>
      </c>
      <c r="D33" s="43">
        <f>+MAX($B$33,$B$45,$B$57,$B$69,$B$81)</f>
        <v>71.649000000000001</v>
      </c>
      <c r="E33" s="17">
        <f t="shared" si="0"/>
        <v>29.652000000000001</v>
      </c>
      <c r="G33" s="43"/>
      <c r="H33" s="17"/>
    </row>
    <row r="34" spans="1:8" x14ac:dyDescent="0.2">
      <c r="A34" s="1">
        <v>41791</v>
      </c>
      <c r="B34" s="12">
        <v>52.515000000000001</v>
      </c>
      <c r="C34" s="43">
        <f>+MIN($B$34,$B$46,$B$58,$B$70,$B$82)</f>
        <v>52.515000000000001</v>
      </c>
      <c r="D34" s="43">
        <f>+MAX($B$34,$B$46,$B$58,$B$70,$B$82)</f>
        <v>79.819999999999993</v>
      </c>
      <c r="E34" s="17">
        <f t="shared" si="0"/>
        <v>27.304999999999993</v>
      </c>
      <c r="G34" s="43"/>
      <c r="H34" s="17"/>
    </row>
    <row r="35" spans="1:8" x14ac:dyDescent="0.2">
      <c r="A35" s="1">
        <v>41821</v>
      </c>
      <c r="B35" s="12">
        <v>62.774999999999999</v>
      </c>
      <c r="C35" s="43">
        <f>+MIN($B$35,$B$47,$B$59,$B$71,$B$83)</f>
        <v>60.075000000000003</v>
      </c>
      <c r="D35" s="43">
        <f>+MAX($B$35,$B$47,$B$59,$B$71,$B$83)</f>
        <v>85.808000000000007</v>
      </c>
      <c r="E35" s="17">
        <f t="shared" si="0"/>
        <v>25.733000000000004</v>
      </c>
      <c r="G35" s="43"/>
      <c r="H35" s="17"/>
    </row>
    <row r="36" spans="1:8" x14ac:dyDescent="0.2">
      <c r="A36" s="1">
        <v>41852</v>
      </c>
      <c r="B36" s="12">
        <v>71.921999999999997</v>
      </c>
      <c r="C36" s="43">
        <f>+MIN($B$36,$B$48,$B$60,$B$72,$B$84)</f>
        <v>66.531999999999996</v>
      </c>
      <c r="D36" s="43">
        <f>+MAX($B$36,$B$48,$B$60,$B$72,$B$84)</f>
        <v>94.159000000000006</v>
      </c>
      <c r="E36" s="17">
        <f t="shared" si="0"/>
        <v>27.62700000000001</v>
      </c>
      <c r="G36" s="43"/>
      <c r="H36" s="17"/>
    </row>
    <row r="37" spans="1:8" x14ac:dyDescent="0.2">
      <c r="A37" s="1">
        <v>41883</v>
      </c>
      <c r="B37" s="12">
        <v>76.191000000000003</v>
      </c>
      <c r="C37" s="43">
        <f>+MIN($B$37,$B$49,$B$61,$B$73,$B$85)</f>
        <v>71.391000000000005</v>
      </c>
      <c r="D37" s="43">
        <f>+MAX($B$37,$B$49,$B$61,$B$73,$B$85)</f>
        <v>98.974999999999994</v>
      </c>
      <c r="E37" s="17">
        <f t="shared" si="0"/>
        <v>27.583999999999989</v>
      </c>
      <c r="G37" s="43"/>
      <c r="H37" s="17"/>
    </row>
    <row r="38" spans="1:8" x14ac:dyDescent="0.2">
      <c r="A38" s="1">
        <v>41913</v>
      </c>
      <c r="B38" s="12">
        <v>76.733999999999995</v>
      </c>
      <c r="C38" s="43">
        <f>+MIN($B$38,$B$50,$B$62,$B$74,$B$86)</f>
        <v>72.944000000000003</v>
      </c>
      <c r="D38" s="43">
        <f>+MAX($B$38,$B$50,$B$62,$B$74,$B$86)</f>
        <v>99.213999999999999</v>
      </c>
      <c r="E38" s="17">
        <f t="shared" si="0"/>
        <v>26.269999999999996</v>
      </c>
      <c r="G38" s="43"/>
      <c r="H38" s="17"/>
    </row>
    <row r="39" spans="1:8" x14ac:dyDescent="0.2">
      <c r="A39" s="1">
        <v>41944</v>
      </c>
      <c r="B39" s="12">
        <v>75.091999999999999</v>
      </c>
      <c r="C39" s="43">
        <f>+MIN($B$39,$B$51,$B$63,$B$75,$B$87)</f>
        <v>69.936000000000007</v>
      </c>
      <c r="D39" s="43">
        <f>+MAX($B$39,$B$51,$B$63,$B$75,$B$87)</f>
        <v>99.777000000000001</v>
      </c>
      <c r="E39" s="17">
        <f t="shared" si="0"/>
        <v>29.840999999999994</v>
      </c>
      <c r="G39" s="43"/>
      <c r="H39" s="17"/>
    </row>
    <row r="40" spans="1:8" x14ac:dyDescent="0.2">
      <c r="A40" s="1">
        <v>41974</v>
      </c>
      <c r="B40" s="12">
        <v>72.296999999999997</v>
      </c>
      <c r="C40" s="43">
        <f>+MIN($B$40,$B$52,$B$64,$B$76,$B$88)</f>
        <v>62.183</v>
      </c>
      <c r="D40" s="43">
        <f>+MAX($B$40,$B$52,$B$64,$B$76,$B$88)</f>
        <v>91.379000000000005</v>
      </c>
      <c r="E40" s="17">
        <f t="shared" si="0"/>
        <v>29.196000000000005</v>
      </c>
      <c r="G40" s="43"/>
      <c r="H40" s="17"/>
    </row>
    <row r="41" spans="1:8" x14ac:dyDescent="0.2">
      <c r="A41" s="1">
        <v>42005</v>
      </c>
      <c r="B41" s="12">
        <v>62.917999999999999</v>
      </c>
      <c r="C41" s="43">
        <f>+MIN($B$29,$B$41,$B$53,$B$65,$B$77)</f>
        <v>26.88</v>
      </c>
      <c r="D41" s="43">
        <f>+MAX($B$29,$B$41,$B$53,$B$65,$B$77)</f>
        <v>74.698999999999998</v>
      </c>
      <c r="E41" s="17">
        <f t="shared" si="0"/>
        <v>47.819000000000003</v>
      </c>
      <c r="G41" s="43"/>
      <c r="H41" s="17"/>
    </row>
    <row r="42" spans="1:8" x14ac:dyDescent="0.2">
      <c r="A42" s="1">
        <v>42036</v>
      </c>
      <c r="B42" s="12">
        <v>50.23</v>
      </c>
      <c r="C42" s="43">
        <f>+MIN($B$30,$B$42,$B$54,$B$66,$B$78)</f>
        <v>23.622</v>
      </c>
      <c r="D42" s="43">
        <f>+MAX($B$30,$B$42,$B$54,$B$66,$B$78)</f>
        <v>61.234999999999999</v>
      </c>
      <c r="E42" s="17">
        <f t="shared" si="0"/>
        <v>37.613</v>
      </c>
      <c r="G42" s="43"/>
      <c r="H42" s="17"/>
    </row>
    <row r="43" spans="1:8" x14ac:dyDescent="0.2">
      <c r="A43" s="1">
        <v>42064</v>
      </c>
      <c r="B43" s="12">
        <v>53.320999999999998</v>
      </c>
      <c r="C43" s="43">
        <f>+MIN($B$31,$B$43,$B$55,$B$67,$B$79)</f>
        <v>24.407</v>
      </c>
      <c r="D43" s="43">
        <f>+MAX($B$31,$B$43,$B$55,$B$67,$B$79)</f>
        <v>61.761000000000003</v>
      </c>
      <c r="E43" s="17">
        <f t="shared" si="0"/>
        <v>37.353999999999999</v>
      </c>
      <c r="G43" s="43"/>
      <c r="H43" s="17"/>
    </row>
    <row r="44" spans="1:8" x14ac:dyDescent="0.2">
      <c r="A44" s="1">
        <v>42095</v>
      </c>
      <c r="B44" s="12">
        <v>61.402000000000001</v>
      </c>
      <c r="C44" s="43">
        <f>+MIN($B$32,$B$44,$B$56,$B$68,$B$80)</f>
        <v>30.382000000000001</v>
      </c>
      <c r="D44" s="43">
        <f>+MAX($B$32,$B$44,$B$56,$B$68,$B$80)</f>
        <v>68.766000000000005</v>
      </c>
      <c r="E44" s="17">
        <f t="shared" si="0"/>
        <v>38.384</v>
      </c>
      <c r="G44" s="43"/>
      <c r="H44" s="17"/>
    </row>
    <row r="45" spans="1:8" x14ac:dyDescent="0.2">
      <c r="A45" s="1">
        <v>42125</v>
      </c>
      <c r="B45" s="12">
        <v>71.649000000000001</v>
      </c>
      <c r="C45" s="43">
        <f>+MIN($B$33,$B$45,$B$57,$B$69,$B$81)</f>
        <v>41.997</v>
      </c>
      <c r="D45" s="43">
        <f>+MAX($B$33,$B$45,$B$57,$B$69,$B$81)</f>
        <v>71.649000000000001</v>
      </c>
      <c r="E45" s="17">
        <f t="shared" si="0"/>
        <v>29.652000000000001</v>
      </c>
      <c r="G45" s="43"/>
      <c r="H45" s="17"/>
    </row>
    <row r="46" spans="1:8" x14ac:dyDescent="0.2">
      <c r="A46" s="1">
        <v>42156</v>
      </c>
      <c r="B46" s="12">
        <v>78.064999999999998</v>
      </c>
      <c r="C46" s="43">
        <f>+MIN($B$34,$B$46,$B$58,$B$70,$B$82)</f>
        <v>52.515000000000001</v>
      </c>
      <c r="D46" s="43">
        <f>+MAX($B$34,$B$46,$B$58,$B$70,$B$82)</f>
        <v>79.819999999999993</v>
      </c>
      <c r="E46" s="17">
        <f t="shared" si="0"/>
        <v>27.304999999999993</v>
      </c>
      <c r="G46" s="43"/>
      <c r="H46" s="17"/>
    </row>
    <row r="47" spans="1:8" x14ac:dyDescent="0.2">
      <c r="A47" s="1">
        <v>42186</v>
      </c>
      <c r="B47" s="12">
        <v>84.828000000000003</v>
      </c>
      <c r="C47" s="43">
        <f>+MIN($B$35,$B$47,$B$59,$B$71,$B$83)</f>
        <v>60.075000000000003</v>
      </c>
      <c r="D47" s="43">
        <f>+MAX($B$35,$B$47,$B$59,$B$71,$B$83)</f>
        <v>85.808000000000007</v>
      </c>
      <c r="E47" s="17">
        <f t="shared" si="0"/>
        <v>25.733000000000004</v>
      </c>
      <c r="G47" s="43"/>
      <c r="H47" s="17"/>
    </row>
    <row r="48" spans="1:8" x14ac:dyDescent="0.2">
      <c r="A48" s="1">
        <v>42217</v>
      </c>
      <c r="B48" s="12">
        <v>91.41</v>
      </c>
      <c r="C48" s="43">
        <f>+MIN($B$36,$B$48,$B$60,$B$72,$B$84)</f>
        <v>66.531999999999996</v>
      </c>
      <c r="D48" s="43">
        <f>+MAX($B$36,$B$48,$B$60,$B$72,$B$84)</f>
        <v>94.159000000000006</v>
      </c>
      <c r="E48" s="17">
        <f t="shared" si="0"/>
        <v>27.62700000000001</v>
      </c>
      <c r="G48" s="43"/>
      <c r="H48" s="17"/>
    </row>
    <row r="49" spans="1:8" x14ac:dyDescent="0.2">
      <c r="A49" s="1">
        <v>42248</v>
      </c>
      <c r="B49" s="12">
        <v>94.433999999999997</v>
      </c>
      <c r="C49" s="43">
        <f>+MIN($B$37,$B$49,$B$61,$B$73,$B$85)</f>
        <v>71.391000000000005</v>
      </c>
      <c r="D49" s="43">
        <f>+MAX($B$37,$B$49,$B$61,$B$73,$B$85)</f>
        <v>98.974999999999994</v>
      </c>
      <c r="E49" s="17">
        <f t="shared" si="0"/>
        <v>27.583999999999989</v>
      </c>
      <c r="G49" s="43"/>
      <c r="H49" s="17"/>
    </row>
    <row r="50" spans="1:8" x14ac:dyDescent="0.2">
      <c r="A50" s="1">
        <v>42278</v>
      </c>
      <c r="B50" s="12">
        <v>99.213999999999999</v>
      </c>
      <c r="C50" s="43">
        <f>+MIN($B$38,$B$50,$B$62,$B$74,$B$86)</f>
        <v>72.944000000000003</v>
      </c>
      <c r="D50" s="43">
        <f>+MAX($B$38,$B$50,$B$62,$B$74,$B$86)</f>
        <v>99.213999999999999</v>
      </c>
      <c r="E50" s="17">
        <f t="shared" si="0"/>
        <v>26.269999999999996</v>
      </c>
      <c r="G50" s="43"/>
      <c r="H50" s="17"/>
    </row>
    <row r="51" spans="1:8" x14ac:dyDescent="0.2">
      <c r="A51" s="1">
        <v>42309</v>
      </c>
      <c r="B51" s="12">
        <v>99.777000000000001</v>
      </c>
      <c r="C51" s="43">
        <f>+MIN($B$39,$B$51,$B$63,$B$75,$B$87)</f>
        <v>69.936000000000007</v>
      </c>
      <c r="D51" s="43">
        <f>+MAX($B$39,$B$51,$B$63,$B$75,$B$87)</f>
        <v>99.777000000000001</v>
      </c>
      <c r="E51" s="17">
        <f t="shared" si="0"/>
        <v>29.840999999999994</v>
      </c>
      <c r="G51" s="43"/>
      <c r="H51" s="17"/>
    </row>
    <row r="52" spans="1:8" x14ac:dyDescent="0.2">
      <c r="A52" s="1">
        <v>42339</v>
      </c>
      <c r="B52" s="12">
        <v>91.379000000000005</v>
      </c>
      <c r="C52" s="43">
        <f>+MIN($B$40,$B$52,$B$64,$B$76,$B$88)</f>
        <v>62.183</v>
      </c>
      <c r="D52" s="43">
        <f>+MAX($B$40,$B$52,$B$64,$B$76,$B$88)</f>
        <v>91.379000000000005</v>
      </c>
      <c r="E52" s="17">
        <f t="shared" si="0"/>
        <v>29.196000000000005</v>
      </c>
      <c r="G52" s="43"/>
      <c r="H52" s="17"/>
    </row>
    <row r="53" spans="1:8" x14ac:dyDescent="0.2">
      <c r="A53" s="1">
        <v>42370</v>
      </c>
      <c r="B53" s="12">
        <v>74.698999999999998</v>
      </c>
      <c r="C53" s="43">
        <f>+MIN($B$29,$B$41,$B$53,$B$65,$B$77)</f>
        <v>26.88</v>
      </c>
      <c r="D53" s="43">
        <f>+MAX($B$29,$B$41,$B$53,$B$65,$B$77)</f>
        <v>74.698999999999998</v>
      </c>
      <c r="E53" s="17">
        <f t="shared" si="0"/>
        <v>47.819000000000003</v>
      </c>
      <c r="G53" s="43"/>
      <c r="H53" s="17"/>
    </row>
    <row r="54" spans="1:8" x14ac:dyDescent="0.2">
      <c r="A54" s="1">
        <v>42401</v>
      </c>
      <c r="B54" s="12">
        <v>61.234999999999999</v>
      </c>
      <c r="C54" s="43">
        <f>+MIN($B$30,$B$42,$B$54,$B$66,$B$78)</f>
        <v>23.622</v>
      </c>
      <c r="D54" s="43">
        <f>+MAX($B$30,$B$42,$B$54,$B$66,$B$78)</f>
        <v>61.234999999999999</v>
      </c>
      <c r="E54" s="17">
        <f t="shared" si="0"/>
        <v>37.613</v>
      </c>
      <c r="G54" s="43"/>
      <c r="H54" s="17"/>
    </row>
    <row r="55" spans="1:8" x14ac:dyDescent="0.2">
      <c r="A55" s="1">
        <v>42430</v>
      </c>
      <c r="B55" s="12">
        <v>61.761000000000003</v>
      </c>
      <c r="C55" s="43">
        <f>+MIN($B$31,$B$43,$B$55,$B$67,$B$79)</f>
        <v>24.407</v>
      </c>
      <c r="D55" s="43">
        <f>+MAX($B$31,$B$43,$B$55,$B$67,$B$79)</f>
        <v>61.761000000000003</v>
      </c>
      <c r="E55" s="17">
        <f t="shared" si="0"/>
        <v>37.353999999999999</v>
      </c>
      <c r="G55" s="43"/>
      <c r="H55" s="17"/>
    </row>
    <row r="56" spans="1:8" x14ac:dyDescent="0.2">
      <c r="A56" s="1">
        <v>42461</v>
      </c>
      <c r="B56" s="12">
        <v>68.766000000000005</v>
      </c>
      <c r="C56" s="43">
        <f>+MIN($B$32,$B$44,$B$56,$B$68,$B$80)</f>
        <v>30.382000000000001</v>
      </c>
      <c r="D56" s="43">
        <f>+MAX($B$32,$B$44,$B$56,$B$68,$B$80)</f>
        <v>68.766000000000005</v>
      </c>
      <c r="E56" s="17">
        <f t="shared" si="0"/>
        <v>38.384</v>
      </c>
      <c r="G56" s="43"/>
      <c r="H56" s="17"/>
    </row>
    <row r="57" spans="1:8" x14ac:dyDescent="0.2">
      <c r="A57" s="1">
        <v>42491</v>
      </c>
      <c r="B57" s="12">
        <v>71.302000000000007</v>
      </c>
      <c r="C57" s="43">
        <f>+MIN($B$33,$B$45,$B$57,$B$69,$B$81)</f>
        <v>41.997</v>
      </c>
      <c r="D57" s="43">
        <f>+MAX($B$33,$B$45,$B$57,$B$69,$B$81)</f>
        <v>71.649000000000001</v>
      </c>
      <c r="E57" s="17">
        <f t="shared" si="0"/>
        <v>29.652000000000001</v>
      </c>
      <c r="G57" s="43"/>
      <c r="H57" s="17"/>
    </row>
    <row r="58" spans="1:8" x14ac:dyDescent="0.2">
      <c r="A58" s="1">
        <v>42522</v>
      </c>
      <c r="B58" s="12">
        <v>79.819999999999993</v>
      </c>
      <c r="C58" s="43">
        <f>+MIN($B$34,$B$46,$B$58,$B$70,$B$82)</f>
        <v>52.515000000000001</v>
      </c>
      <c r="D58" s="43">
        <f>+MAX($B$34,$B$46,$B$58,$B$70,$B$82)</f>
        <v>79.819999999999993</v>
      </c>
      <c r="E58" s="17">
        <f t="shared" si="0"/>
        <v>27.304999999999993</v>
      </c>
      <c r="G58" s="43"/>
      <c r="H58" s="17"/>
    </row>
    <row r="59" spans="1:8" x14ac:dyDescent="0.2">
      <c r="A59" s="1">
        <v>42552</v>
      </c>
      <c r="B59" s="12">
        <v>85.808000000000007</v>
      </c>
      <c r="C59" s="43">
        <f>+MIN($B$35,$B$47,$B$59,$B$71,$B$83)</f>
        <v>60.075000000000003</v>
      </c>
      <c r="D59" s="43">
        <f>+MAX($B$35,$B$47,$B$59,$B$71,$B$83)</f>
        <v>85.808000000000007</v>
      </c>
      <c r="E59" s="17">
        <f t="shared" si="0"/>
        <v>25.733000000000004</v>
      </c>
      <c r="G59" s="43"/>
      <c r="H59" s="17"/>
    </row>
    <row r="60" spans="1:8" x14ac:dyDescent="0.2">
      <c r="A60" s="1">
        <v>42583</v>
      </c>
      <c r="B60" s="12">
        <v>94.159000000000006</v>
      </c>
      <c r="C60" s="43">
        <f>+MIN($B$36,$B$48,$B$60,$B$72,$B$84)</f>
        <v>66.531999999999996</v>
      </c>
      <c r="D60" s="43">
        <f>+MAX($B$36,$B$48,$B$60,$B$72,$B$84)</f>
        <v>94.159000000000006</v>
      </c>
      <c r="E60" s="17">
        <f t="shared" si="0"/>
        <v>27.62700000000001</v>
      </c>
      <c r="G60" s="43"/>
      <c r="H60" s="17"/>
    </row>
    <row r="61" spans="1:8" x14ac:dyDescent="0.2">
      <c r="A61" s="1">
        <v>42614</v>
      </c>
      <c r="B61" s="12">
        <v>98.974999999999994</v>
      </c>
      <c r="C61" s="43">
        <f>+MIN($B$37,$B$49,$B$61,$B$73,$B$85)</f>
        <v>71.391000000000005</v>
      </c>
      <c r="D61" s="43">
        <f>+MAX($B$37,$B$49,$B$61,$B$73,$B$85)</f>
        <v>98.974999999999994</v>
      </c>
      <c r="E61" s="17">
        <f t="shared" si="0"/>
        <v>27.583999999999989</v>
      </c>
      <c r="G61" s="43"/>
      <c r="H61" s="17"/>
    </row>
    <row r="62" spans="1:8" x14ac:dyDescent="0.2">
      <c r="A62" s="1">
        <v>42644</v>
      </c>
      <c r="B62" s="12">
        <v>96.251999999999995</v>
      </c>
      <c r="C62" s="43">
        <f>+MIN($B$38,$B$50,$B$62,$B$74,$B$86)</f>
        <v>72.944000000000003</v>
      </c>
      <c r="D62" s="43">
        <f>+MAX($B$38,$B$50,$B$62,$B$74,$B$86)</f>
        <v>99.213999999999999</v>
      </c>
      <c r="E62" s="17">
        <f t="shared" si="0"/>
        <v>26.269999999999996</v>
      </c>
      <c r="G62" s="43"/>
      <c r="H62" s="17"/>
    </row>
    <row r="63" spans="1:8" x14ac:dyDescent="0.2">
      <c r="A63" s="1">
        <v>42675</v>
      </c>
      <c r="B63" s="12">
        <v>94.394000000000005</v>
      </c>
      <c r="C63" s="43">
        <f>+MIN($B$39,$B$51,$B$63,$B$75,$B$87)</f>
        <v>69.936000000000007</v>
      </c>
      <c r="D63" s="43">
        <f>+MAX($B$39,$B$51,$B$63,$B$75,$B$87)</f>
        <v>99.777000000000001</v>
      </c>
      <c r="E63" s="17">
        <f t="shared" si="0"/>
        <v>29.840999999999994</v>
      </c>
      <c r="G63" s="43"/>
      <c r="H63" s="17"/>
    </row>
    <row r="64" spans="1:8" x14ac:dyDescent="0.2">
      <c r="A64" s="1">
        <v>42705</v>
      </c>
      <c r="B64" s="12">
        <v>77.046999999999997</v>
      </c>
      <c r="C64" s="43">
        <f>+MIN($B$40,$B$52,$B$64,$B$76,$B$88)</f>
        <v>62.183</v>
      </c>
      <c r="D64" s="43">
        <f>+MAX($B$40,$B$52,$B$64,$B$76,$B$88)</f>
        <v>91.379000000000005</v>
      </c>
      <c r="E64" s="17">
        <f t="shared" si="0"/>
        <v>29.196000000000005</v>
      </c>
      <c r="G64" s="43"/>
      <c r="H64" s="17"/>
    </row>
    <row r="65" spans="1:8" x14ac:dyDescent="0.2">
      <c r="A65" s="1">
        <v>42736</v>
      </c>
      <c r="B65" s="12">
        <v>53.35</v>
      </c>
      <c r="C65" s="43">
        <f>+MIN($B$29,$B$41,$B$53,$B$65,$B$77)</f>
        <v>26.88</v>
      </c>
      <c r="D65" s="43">
        <f>+MAX($B$29,$B$41,$B$53,$B$65,$B$77)</f>
        <v>74.698999999999998</v>
      </c>
      <c r="E65" s="17">
        <f t="shared" si="0"/>
        <v>47.819000000000003</v>
      </c>
      <c r="G65" s="43"/>
      <c r="H65" s="17"/>
    </row>
    <row r="66" spans="1:8" x14ac:dyDescent="0.2">
      <c r="A66" s="1">
        <v>42767</v>
      </c>
      <c r="B66" s="12">
        <v>47.243000000000002</v>
      </c>
      <c r="C66" s="43">
        <f>+MIN($B$30,$B$42,$B$54,$B$66,$B$78)</f>
        <v>23.622</v>
      </c>
      <c r="D66" s="43">
        <f>+MAX($B$30,$B$42,$B$54,$B$66,$B$78)</f>
        <v>61.234999999999999</v>
      </c>
      <c r="E66" s="17">
        <f t="shared" si="0"/>
        <v>37.613</v>
      </c>
      <c r="G66" s="43"/>
      <c r="H66" s="17"/>
    </row>
    <row r="67" spans="1:8" x14ac:dyDescent="0.2">
      <c r="A67" s="1">
        <v>42795</v>
      </c>
      <c r="B67" s="12">
        <v>40.155000000000001</v>
      </c>
      <c r="C67" s="43">
        <f>+MIN($B$31,$B$43,$B$55,$B$67,$B$79)</f>
        <v>24.407</v>
      </c>
      <c r="D67" s="43">
        <f>+MAX($B$31,$B$43,$B$55,$B$67,$B$79)</f>
        <v>61.761000000000003</v>
      </c>
      <c r="E67" s="17">
        <f t="shared" si="0"/>
        <v>37.353999999999999</v>
      </c>
      <c r="G67" s="43"/>
      <c r="H67" s="17"/>
    </row>
    <row r="68" spans="1:8" x14ac:dyDescent="0.2">
      <c r="A68" s="1">
        <v>42826</v>
      </c>
      <c r="B68" s="12">
        <v>38.497</v>
      </c>
      <c r="C68" s="43">
        <f>+MIN($B$32,$B$44,$B$56,$B$68,$B$80)</f>
        <v>30.382000000000001</v>
      </c>
      <c r="D68" s="43">
        <f>+MAX($B$32,$B$44,$B$56,$B$68,$B$80)</f>
        <v>68.766000000000005</v>
      </c>
      <c r="E68" s="17">
        <f t="shared" si="0"/>
        <v>38.384</v>
      </c>
      <c r="G68" s="43"/>
      <c r="H68" s="17"/>
    </row>
    <row r="69" spans="1:8" x14ac:dyDescent="0.2">
      <c r="A69" s="1">
        <v>42856</v>
      </c>
      <c r="B69" s="12">
        <v>46.146999999999998</v>
      </c>
      <c r="C69" s="43">
        <f>+MIN($B$33,$B$45,$B$57,$B$69,$B$81)</f>
        <v>41.997</v>
      </c>
      <c r="D69" s="43">
        <f>+MAX($B$33,$B$45,$B$57,$B$69,$B$81)</f>
        <v>71.649000000000001</v>
      </c>
      <c r="E69" s="17">
        <f t="shared" si="0"/>
        <v>29.652000000000001</v>
      </c>
      <c r="G69" s="43"/>
      <c r="H69" s="17"/>
    </row>
    <row r="70" spans="1:8" x14ac:dyDescent="0.2">
      <c r="A70" s="1">
        <v>42887</v>
      </c>
      <c r="B70" s="12">
        <v>56.906999999999996</v>
      </c>
      <c r="C70" s="43">
        <f>+MIN($B$34,$B$46,$B$58,$B$70,$B$82)</f>
        <v>52.515000000000001</v>
      </c>
      <c r="D70" s="43">
        <f>+MAX($B$34,$B$46,$B$58,$B$70,$B$82)</f>
        <v>79.819999999999993</v>
      </c>
      <c r="E70" s="17">
        <f t="shared" si="0"/>
        <v>27.304999999999993</v>
      </c>
      <c r="G70" s="43"/>
      <c r="H70" s="17"/>
    </row>
    <row r="71" spans="1:8" x14ac:dyDescent="0.2">
      <c r="A71" s="1">
        <v>42917</v>
      </c>
      <c r="B71" s="12">
        <v>63.676000000000002</v>
      </c>
      <c r="C71" s="43">
        <f>+MIN($B$35,$B$47,$B$59,$B$71,$B$83)</f>
        <v>60.075000000000003</v>
      </c>
      <c r="D71" s="43">
        <f>+MAX($B$35,$B$47,$B$59,$B$71,$B$83)</f>
        <v>85.808000000000007</v>
      </c>
      <c r="E71" s="17">
        <f t="shared" si="0"/>
        <v>25.733000000000004</v>
      </c>
      <c r="G71" s="43"/>
      <c r="H71" s="17"/>
    </row>
    <row r="72" spans="1:8" x14ac:dyDescent="0.2">
      <c r="A72" s="1">
        <v>42948</v>
      </c>
      <c r="B72" s="12">
        <v>73.858000000000004</v>
      </c>
      <c r="C72" s="43">
        <f>+MIN($B$36,$B$48,$B$60,$B$72,$B$84)</f>
        <v>66.531999999999996</v>
      </c>
      <c r="D72" s="43">
        <f>+MAX($B$36,$B$48,$B$60,$B$72,$B$84)</f>
        <v>94.159000000000006</v>
      </c>
      <c r="E72" s="17">
        <f t="shared" si="0"/>
        <v>27.62700000000001</v>
      </c>
      <c r="G72" s="43"/>
      <c r="H72" s="17"/>
    </row>
    <row r="73" spans="1:8" x14ac:dyDescent="0.2">
      <c r="A73" s="1">
        <v>42979</v>
      </c>
      <c r="B73" s="12">
        <v>71.391000000000005</v>
      </c>
      <c r="C73" s="43">
        <f>+MIN($B$37,$B$49,$B$61,$B$73,$B$85)</f>
        <v>71.391000000000005</v>
      </c>
      <c r="D73" s="43">
        <f>+MAX($B$37,$B$49,$B$61,$B$73,$B$85)</f>
        <v>98.974999999999994</v>
      </c>
      <c r="E73" s="17">
        <f t="shared" si="0"/>
        <v>27.583999999999989</v>
      </c>
      <c r="G73" s="43"/>
      <c r="H73" s="17"/>
    </row>
    <row r="74" spans="1:8" x14ac:dyDescent="0.2">
      <c r="A74" s="1">
        <v>43009</v>
      </c>
      <c r="B74" s="12">
        <v>72.944000000000003</v>
      </c>
      <c r="C74" s="43">
        <f>+MIN($B$38,$B$50,$B$62,$B$74,$B$86)</f>
        <v>72.944000000000003</v>
      </c>
      <c r="D74" s="43">
        <f>+MAX($B$38,$B$50,$B$62,$B$74,$B$86)</f>
        <v>99.213999999999999</v>
      </c>
      <c r="E74" s="17">
        <f t="shared" si="0"/>
        <v>26.269999999999996</v>
      </c>
      <c r="G74" s="43"/>
      <c r="H74" s="17"/>
    </row>
    <row r="75" spans="1:8" x14ac:dyDescent="0.2">
      <c r="A75" s="1">
        <v>43040</v>
      </c>
      <c r="B75" s="12">
        <v>69.936000000000007</v>
      </c>
      <c r="C75" s="43">
        <f>+MIN($B$39,$B$51,$B$63,$B$75,$B$87)</f>
        <v>69.936000000000007</v>
      </c>
      <c r="D75" s="43">
        <f>+MAX($B$39,$B$51,$B$63,$B$75,$B$87)</f>
        <v>99.777000000000001</v>
      </c>
      <c r="E75" s="17">
        <f t="shared" si="0"/>
        <v>29.840999999999994</v>
      </c>
      <c r="G75" s="43"/>
      <c r="H75" s="17"/>
    </row>
    <row r="76" spans="1:8" x14ac:dyDescent="0.2">
      <c r="A76" s="1">
        <v>43070</v>
      </c>
      <c r="B76" s="12">
        <v>62.183</v>
      </c>
      <c r="C76" s="43">
        <f>+MIN($B$40,$B$52,$B$64,$B$76,$B$88)</f>
        <v>62.183</v>
      </c>
      <c r="D76" s="43">
        <f>+MAX($B$40,$B$52,$B$64,$B$76,$B$88)</f>
        <v>91.379000000000005</v>
      </c>
      <c r="E76" s="17">
        <f t="shared" si="0"/>
        <v>29.196000000000005</v>
      </c>
      <c r="G76" s="43"/>
      <c r="H76" s="17"/>
    </row>
    <row r="77" spans="1:8" x14ac:dyDescent="0.2">
      <c r="A77" s="1">
        <v>43101</v>
      </c>
      <c r="B77" s="12">
        <v>45.719000000000001</v>
      </c>
      <c r="C77" s="43">
        <f>+MIN($B$29,$B$41,$B$53,$B$65,$B$77)</f>
        <v>26.88</v>
      </c>
      <c r="D77" s="43">
        <f>+MAX($B$29,$B$41,$B$53,$B$65,$B$77)</f>
        <v>74.698999999999998</v>
      </c>
      <c r="E77" s="17">
        <f t="shared" si="0"/>
        <v>47.819000000000003</v>
      </c>
      <c r="G77" s="43"/>
      <c r="H77" s="17"/>
    </row>
    <row r="78" spans="1:8" x14ac:dyDescent="0.2">
      <c r="A78" s="1">
        <v>43132</v>
      </c>
      <c r="B78" s="12">
        <v>38.656999999999996</v>
      </c>
      <c r="C78" s="43">
        <f>+MIN($B$30,$B$42,$B$54,$B$66,$B$78)</f>
        <v>23.622</v>
      </c>
      <c r="D78" s="43">
        <f>+MAX($B$30,$B$42,$B$54,$B$66,$B$78)</f>
        <v>61.234999999999999</v>
      </c>
      <c r="E78" s="17">
        <f t="shared" si="0"/>
        <v>37.613</v>
      </c>
      <c r="G78" s="43"/>
      <c r="H78" s="17"/>
    </row>
    <row r="79" spans="1:8" x14ac:dyDescent="0.2">
      <c r="A79" s="1">
        <v>43160</v>
      </c>
      <c r="B79" s="12">
        <v>33.825000000000003</v>
      </c>
      <c r="C79" s="43">
        <f>+MIN($B$31,$B$43,$B$55,$B$67,$B$79)</f>
        <v>24.407</v>
      </c>
      <c r="D79" s="43">
        <f>+MAX($B$31,$B$43,$B$55,$B$67,$B$79)</f>
        <v>61.761000000000003</v>
      </c>
      <c r="E79" s="17">
        <f t="shared" si="0"/>
        <v>37.353999999999999</v>
      </c>
      <c r="G79" s="43"/>
      <c r="H79" s="17"/>
    </row>
    <row r="80" spans="1:8" x14ac:dyDescent="0.2">
      <c r="A80" s="1">
        <v>43191</v>
      </c>
      <c r="B80" s="12">
        <v>34.874000000000002</v>
      </c>
      <c r="C80" s="43">
        <f>+MIN($B$32,$B$44,$B$56,$B$68,$B$80)</f>
        <v>30.382000000000001</v>
      </c>
      <c r="D80" s="43">
        <f>+MAX($B$32,$B$44,$B$56,$B$68,$B$80)</f>
        <v>68.766000000000005</v>
      </c>
      <c r="E80" s="17">
        <f t="shared" si="0"/>
        <v>38.384</v>
      </c>
      <c r="G80" s="43"/>
      <c r="H80" s="17"/>
    </row>
    <row r="81" spans="1:8" x14ac:dyDescent="0.2">
      <c r="A81" s="1">
        <v>43221</v>
      </c>
      <c r="B81" s="12">
        <v>43.844000000000001</v>
      </c>
      <c r="C81" s="43">
        <f>+MIN($B$33,$B$45,$B$57,$B$69,$B$81)</f>
        <v>41.997</v>
      </c>
      <c r="D81" s="43">
        <f>+MAX($B$33,$B$45,$B$57,$B$69,$B$81)</f>
        <v>71.649000000000001</v>
      </c>
      <c r="E81" s="17">
        <f t="shared" si="0"/>
        <v>29.652000000000001</v>
      </c>
      <c r="G81" s="43"/>
      <c r="H81" s="17"/>
    </row>
    <row r="82" spans="1:8" x14ac:dyDescent="0.2">
      <c r="A82" s="1">
        <v>43252</v>
      </c>
      <c r="B82" s="12">
        <v>56.505000000000003</v>
      </c>
      <c r="C82" s="43">
        <f>+MIN($B$34,$B$46,$B$58,$B$70,$B$82)</f>
        <v>52.515000000000001</v>
      </c>
      <c r="D82" s="43">
        <f>+MAX($B$34,$B$46,$B$58,$B$70,$B$82)</f>
        <v>79.819999999999993</v>
      </c>
      <c r="E82" s="17">
        <f t="shared" si="0"/>
        <v>27.304999999999993</v>
      </c>
      <c r="G82" s="43"/>
      <c r="H82" s="17"/>
    </row>
    <row r="83" spans="1:8" x14ac:dyDescent="0.2">
      <c r="A83" s="1">
        <v>43282</v>
      </c>
      <c r="B83" s="12">
        <v>60.075000000000003</v>
      </c>
      <c r="C83" s="43">
        <f>+MIN($B$35,$B$47,$B$59,$B$71,$B$83)</f>
        <v>60.075000000000003</v>
      </c>
      <c r="D83" s="43">
        <f>+MAX($B$35,$B$47,$B$59,$B$71,$B$83)</f>
        <v>85.808000000000007</v>
      </c>
      <c r="E83" s="17">
        <f t="shared" si="0"/>
        <v>25.733000000000004</v>
      </c>
      <c r="G83" s="43"/>
      <c r="H83" s="17"/>
    </row>
    <row r="84" spans="1:8" x14ac:dyDescent="0.2">
      <c r="A84" s="1">
        <v>43313</v>
      </c>
      <c r="B84" s="12">
        <v>66.531999999999996</v>
      </c>
      <c r="C84" s="43">
        <f>+MIN($B$36,$B$48,$B$60,$B$72,$B$84)</f>
        <v>66.531999999999996</v>
      </c>
      <c r="D84" s="43">
        <f>+MAX($B$36,$B$48,$B$60,$B$72,$B$84)</f>
        <v>94.159000000000006</v>
      </c>
      <c r="E84" s="17">
        <f t="shared" si="0"/>
        <v>27.62700000000001</v>
      </c>
      <c r="G84" s="43"/>
      <c r="H84" s="17"/>
    </row>
    <row r="85" spans="1:8" x14ac:dyDescent="0.2">
      <c r="A85" s="1">
        <v>43344</v>
      </c>
      <c r="B85" s="12">
        <v>75.16</v>
      </c>
      <c r="C85" s="43">
        <f>+MIN($B$37,$B$49,$B$61,$B$73,$B$85)</f>
        <v>71.391000000000005</v>
      </c>
      <c r="D85" s="43">
        <f>+MAX($B$37,$B$49,$B$61,$B$73,$B$85)</f>
        <v>98.974999999999994</v>
      </c>
      <c r="E85" s="17">
        <f t="shared" si="0"/>
        <v>27.583999999999989</v>
      </c>
      <c r="G85" s="43"/>
      <c r="H85" s="17"/>
    </row>
    <row r="86" spans="1:8" x14ac:dyDescent="0.2">
      <c r="A86" s="1">
        <v>43374</v>
      </c>
      <c r="B86" s="12">
        <v>78.768000000000001</v>
      </c>
      <c r="C86" s="43">
        <f>+MIN($B$38,$B$50,$B$62,$B$74,$B$86)</f>
        <v>72.944000000000003</v>
      </c>
      <c r="D86" s="43">
        <f>+MAX($B$38,$B$50,$B$62,$B$74,$B$86)</f>
        <v>99.213999999999999</v>
      </c>
      <c r="E86" s="17">
        <f t="shared" si="0"/>
        <v>26.269999999999996</v>
      </c>
      <c r="G86" s="43"/>
      <c r="H86" s="17"/>
    </row>
    <row r="87" spans="1:8" x14ac:dyDescent="0.2">
      <c r="A87" s="1">
        <v>43405</v>
      </c>
      <c r="B87" s="12">
        <v>73.914000000000001</v>
      </c>
      <c r="C87" s="43">
        <f>+MIN($B$39,$B$51,$B$63,$B$75,$B$87)</f>
        <v>69.936000000000007</v>
      </c>
      <c r="D87" s="43">
        <f>+MAX($B$39,$B$51,$B$63,$B$75,$B$87)</f>
        <v>99.777000000000001</v>
      </c>
      <c r="E87" s="17">
        <f t="shared" si="0"/>
        <v>29.840999999999994</v>
      </c>
      <c r="G87" s="43"/>
      <c r="H87" s="17"/>
    </row>
    <row r="88" spans="1:8" x14ac:dyDescent="0.2">
      <c r="A88" s="1">
        <v>43435</v>
      </c>
      <c r="B88" s="12">
        <v>63.670999999999999</v>
      </c>
      <c r="C88" s="43">
        <f>+MIN($B$40,$B$52,$B$64,$B$76,$B$88)</f>
        <v>62.183</v>
      </c>
      <c r="D88" s="43">
        <f>+MAX($B$40,$B$52,$B$64,$B$76,$B$88)</f>
        <v>91.379000000000005</v>
      </c>
      <c r="E88" s="17">
        <f t="shared" si="0"/>
        <v>29.196000000000005</v>
      </c>
      <c r="G88" s="43"/>
      <c r="H88" s="17"/>
    </row>
    <row r="89" spans="1:8" x14ac:dyDescent="0.2">
      <c r="A89" s="1">
        <v>43466</v>
      </c>
      <c r="B89" s="12">
        <v>51.045000000000002</v>
      </c>
      <c r="C89" s="43">
        <f>+MIN($B$29,$B$41,$B$53,$B$65,$B$77)</f>
        <v>26.88</v>
      </c>
      <c r="D89" s="43">
        <f>+MAX($B$29,$B$41,$B$53,$B$65,$B$77)</f>
        <v>74.698999999999998</v>
      </c>
      <c r="E89" s="17">
        <f t="shared" si="0"/>
        <v>47.819000000000003</v>
      </c>
      <c r="G89" s="43"/>
      <c r="H89" s="17"/>
    </row>
    <row r="90" spans="1:8" x14ac:dyDescent="0.2">
      <c r="A90" s="1">
        <v>43497</v>
      </c>
      <c r="B90" s="12">
        <v>45.033999999999999</v>
      </c>
      <c r="C90" s="43">
        <f>+MIN($B$30,$B$42,$B$54,$B$66,$B$78)</f>
        <v>23.622</v>
      </c>
      <c r="D90" s="43">
        <f>+MAX($B$30,$B$42,$B$54,$B$66,$B$78)</f>
        <v>61.234999999999999</v>
      </c>
      <c r="E90" s="17">
        <f t="shared" si="0"/>
        <v>37.613</v>
      </c>
      <c r="G90" s="43"/>
      <c r="H90" s="17"/>
    </row>
    <row r="91" spans="1:8" x14ac:dyDescent="0.2">
      <c r="A91" s="1">
        <v>43525</v>
      </c>
      <c r="B91" s="12">
        <v>45.528048386000002</v>
      </c>
      <c r="C91" s="43">
        <f>+MIN($B$31,$B$43,$B$55,$B$67,$B$79)</f>
        <v>24.407</v>
      </c>
      <c r="D91" s="43">
        <f>+MAX($B$31,$B$43,$B$55,$B$67,$B$79)</f>
        <v>61.761000000000003</v>
      </c>
      <c r="E91" s="17">
        <f t="shared" si="0"/>
        <v>37.353999999999999</v>
      </c>
      <c r="G91" s="43"/>
      <c r="H91" s="17"/>
    </row>
    <row r="92" spans="1:8" x14ac:dyDescent="0.2">
      <c r="A92" s="1">
        <v>43556</v>
      </c>
      <c r="B92" s="12">
        <v>51.942809287000003</v>
      </c>
      <c r="C92" s="43">
        <f>+MIN($B$32,$B$44,$B$56,$B$68,$B$80)</f>
        <v>30.382000000000001</v>
      </c>
      <c r="D92" s="43">
        <f>+MAX($B$32,$B$44,$B$56,$B$68,$B$80)</f>
        <v>68.766000000000005</v>
      </c>
      <c r="E92" s="17">
        <f t="shared" si="0"/>
        <v>38.384</v>
      </c>
      <c r="G92" s="43"/>
      <c r="H92" s="17"/>
    </row>
    <row r="93" spans="1:8" x14ac:dyDescent="0.2">
      <c r="A93" s="1">
        <v>43586</v>
      </c>
      <c r="B93" s="12">
        <v>60.648380000000003</v>
      </c>
      <c r="C93" s="43">
        <f>+MIN($B$33,$B$45,$B$57,$B$69,$B$81)</f>
        <v>41.997</v>
      </c>
      <c r="D93" s="43">
        <f>+MAX($B$33,$B$45,$B$57,$B$69,$B$81)</f>
        <v>71.649000000000001</v>
      </c>
      <c r="E93" s="17">
        <f t="shared" ref="E93:E112" si="1">D93-C93</f>
        <v>29.652000000000001</v>
      </c>
      <c r="G93" s="43"/>
      <c r="H93" s="17"/>
    </row>
    <row r="94" spans="1:8" x14ac:dyDescent="0.2">
      <c r="A94" s="1">
        <v>43617</v>
      </c>
      <c r="B94" s="12">
        <v>70.761700000000005</v>
      </c>
      <c r="C94" s="43">
        <f>+MIN($B$34,$B$46,$B$58,$B$70,$B$82)</f>
        <v>52.515000000000001</v>
      </c>
      <c r="D94" s="43">
        <f>+MAX($B$34,$B$46,$B$58,$B$70,$B$82)</f>
        <v>79.819999999999993</v>
      </c>
      <c r="E94" s="17">
        <f t="shared" si="1"/>
        <v>27.304999999999993</v>
      </c>
      <c r="G94" s="43"/>
      <c r="H94" s="17"/>
    </row>
    <row r="95" spans="1:8" x14ac:dyDescent="0.2">
      <c r="A95" s="1">
        <v>43647</v>
      </c>
      <c r="B95" s="12">
        <v>77.722899999999996</v>
      </c>
      <c r="C95" s="43">
        <f>+MIN($B$35,$B$47,$B$59,$B$71,$B$83)</f>
        <v>60.075000000000003</v>
      </c>
      <c r="D95" s="43">
        <f>+MAX($B$35,$B$47,$B$59,$B$71,$B$83)</f>
        <v>85.808000000000007</v>
      </c>
      <c r="E95" s="17">
        <f t="shared" si="1"/>
        <v>25.733000000000004</v>
      </c>
      <c r="G95" s="43"/>
      <c r="H95" s="17"/>
    </row>
    <row r="96" spans="1:8" x14ac:dyDescent="0.2">
      <c r="A96" s="1">
        <v>43678</v>
      </c>
      <c r="B96" s="12">
        <v>85.049660000000003</v>
      </c>
      <c r="C96" s="43">
        <f>+MIN($B$36,$B$48,$B$60,$B$72,$B$84)</f>
        <v>66.531999999999996</v>
      </c>
      <c r="D96" s="43">
        <f>+MAX($B$36,$B$48,$B$60,$B$72,$B$84)</f>
        <v>94.159000000000006</v>
      </c>
      <c r="E96" s="17">
        <f t="shared" si="1"/>
        <v>27.62700000000001</v>
      </c>
      <c r="G96" s="43"/>
      <c r="H96" s="17"/>
    </row>
    <row r="97" spans="1:8" x14ac:dyDescent="0.2">
      <c r="A97" s="1">
        <v>43709</v>
      </c>
      <c r="B97" s="12">
        <v>88.860720000000001</v>
      </c>
      <c r="C97" s="43">
        <f>+MIN($B$37,$B$49,$B$61,$B$73,$B$85)</f>
        <v>71.391000000000005</v>
      </c>
      <c r="D97" s="43">
        <f>+MAX($B$37,$B$49,$B$61,$B$73,$B$85)</f>
        <v>98.974999999999994</v>
      </c>
      <c r="E97" s="17">
        <f t="shared" si="1"/>
        <v>27.583999999999989</v>
      </c>
      <c r="G97" s="43"/>
      <c r="H97" s="17"/>
    </row>
    <row r="98" spans="1:8" x14ac:dyDescent="0.2">
      <c r="A98" s="1">
        <v>43739</v>
      </c>
      <c r="B98" s="12">
        <v>90.114990000000006</v>
      </c>
      <c r="C98" s="43">
        <f>+MIN($B$38,$B$50,$B$62,$B$74,$B$86)</f>
        <v>72.944000000000003</v>
      </c>
      <c r="D98" s="43">
        <f>+MAX($B$38,$B$50,$B$62,$B$74,$B$86)</f>
        <v>99.213999999999999</v>
      </c>
      <c r="E98" s="17">
        <f t="shared" si="1"/>
        <v>26.269999999999996</v>
      </c>
      <c r="G98" s="43"/>
      <c r="H98" s="17"/>
    </row>
    <row r="99" spans="1:8" x14ac:dyDescent="0.2">
      <c r="A99" s="1">
        <v>43770</v>
      </c>
      <c r="B99" s="12">
        <v>87.10848</v>
      </c>
      <c r="C99" s="43">
        <f>+MIN($B$39,$B$51,$B$63,$B$75,$B$87)</f>
        <v>69.936000000000007</v>
      </c>
      <c r="D99" s="43">
        <f>+MAX($B$39,$B$51,$B$63,$B$75,$B$87)</f>
        <v>99.777000000000001</v>
      </c>
      <c r="E99" s="17">
        <f t="shared" si="1"/>
        <v>29.840999999999994</v>
      </c>
      <c r="G99" s="43"/>
      <c r="H99" s="17"/>
    </row>
    <row r="100" spans="1:8" x14ac:dyDescent="0.2">
      <c r="A100" s="1">
        <v>43800</v>
      </c>
      <c r="B100" s="12">
        <v>76.727829999999997</v>
      </c>
      <c r="C100" s="43">
        <f>+MIN($B$40,$B$52,$B$64,$B$76,$B$88)</f>
        <v>62.183</v>
      </c>
      <c r="D100" s="43">
        <f>+MAX($B$40,$B$52,$B$64,$B$76,$B$88)</f>
        <v>91.379000000000005</v>
      </c>
      <c r="E100" s="17">
        <f t="shared" si="1"/>
        <v>29.196000000000005</v>
      </c>
      <c r="G100" s="43"/>
      <c r="H100" s="17"/>
    </row>
    <row r="101" spans="1:8" x14ac:dyDescent="0.2">
      <c r="A101" s="1">
        <v>43831</v>
      </c>
      <c r="B101" s="12">
        <v>60.10389</v>
      </c>
      <c r="C101" s="43">
        <f>+MIN($B$29,$B$41,$B$53,$B$65,$B$77)</f>
        <v>26.88</v>
      </c>
      <c r="D101" s="17">
        <f>+MAX($B$29,$B$41,$B$53,$B$65,$B$77)</f>
        <v>74.698999999999998</v>
      </c>
      <c r="E101" s="17">
        <f t="shared" si="1"/>
        <v>47.819000000000003</v>
      </c>
      <c r="G101" s="43"/>
      <c r="H101" s="17"/>
    </row>
    <row r="102" spans="1:8" x14ac:dyDescent="0.2">
      <c r="A102" s="1">
        <v>43862</v>
      </c>
      <c r="B102" s="12">
        <v>51.021389999999997</v>
      </c>
      <c r="C102" s="43">
        <f>+MIN($B$30,$B$42,$B$54,$B$66,$B$78)</f>
        <v>23.622</v>
      </c>
      <c r="D102" s="17">
        <f>+MAX($B$30,$B$42,$B$54,$B$66,$B$78)</f>
        <v>61.234999999999999</v>
      </c>
      <c r="E102" s="17">
        <f t="shared" si="1"/>
        <v>37.613</v>
      </c>
      <c r="G102" s="43"/>
      <c r="H102" s="17"/>
    </row>
    <row r="103" spans="1:8" x14ac:dyDescent="0.2">
      <c r="A103" s="1">
        <v>43891</v>
      </c>
      <c r="B103" s="12">
        <v>48.493989999999997</v>
      </c>
      <c r="C103" s="43">
        <f>+MIN($B$31,$B$43,$B$55,$B$67,$B$79)</f>
        <v>24.407</v>
      </c>
      <c r="D103" s="17">
        <f>+MAX($B$31,$B$43,$B$55,$B$67,$B$79)</f>
        <v>61.761000000000003</v>
      </c>
      <c r="E103" s="17">
        <f t="shared" si="1"/>
        <v>37.353999999999999</v>
      </c>
      <c r="G103" s="43"/>
      <c r="H103" s="17"/>
    </row>
    <row r="104" spans="1:8" x14ac:dyDescent="0.2">
      <c r="A104" s="1">
        <v>43922</v>
      </c>
      <c r="B104" s="12">
        <v>52.941650000000003</v>
      </c>
      <c r="C104" s="43">
        <f>+MIN($B$32,$B$44,$B$56,$B$68,$B$80)</f>
        <v>30.382000000000001</v>
      </c>
      <c r="D104" s="17">
        <f>+MAX($B$32,$B$44,$B$56,$B$68,$B$80)</f>
        <v>68.766000000000005</v>
      </c>
      <c r="E104" s="17">
        <f t="shared" si="1"/>
        <v>38.384</v>
      </c>
      <c r="G104" s="43"/>
      <c r="H104" s="17"/>
    </row>
    <row r="105" spans="1:8" x14ac:dyDescent="0.2">
      <c r="A105" s="1">
        <v>43952</v>
      </c>
      <c r="B105" s="12">
        <v>60.643909999999998</v>
      </c>
      <c r="C105" s="43">
        <f>+MIN($B$33,$B$45,$B$57,$B$69,$B$81)</f>
        <v>41.997</v>
      </c>
      <c r="D105" s="17">
        <f>+MAX($B$33,$B$45,$B$57,$B$69,$B$81)</f>
        <v>71.649000000000001</v>
      </c>
      <c r="E105" s="17">
        <f t="shared" si="1"/>
        <v>29.652000000000001</v>
      </c>
      <c r="G105" s="43"/>
      <c r="H105" s="17"/>
    </row>
    <row r="106" spans="1:8" x14ac:dyDescent="0.2">
      <c r="A106" s="1">
        <v>43983</v>
      </c>
      <c r="B106" s="12">
        <v>69.943899999999999</v>
      </c>
      <c r="C106" s="43">
        <f>+MIN($B$34,$B$46,$B$58,$B$70,$B$82)</f>
        <v>52.515000000000001</v>
      </c>
      <c r="D106" s="17">
        <f>+MAX($B$34,$B$46,$B$58,$B$70,$B$82)</f>
        <v>79.819999999999993</v>
      </c>
      <c r="E106" s="17">
        <f t="shared" si="1"/>
        <v>27.304999999999993</v>
      </c>
      <c r="G106" s="43"/>
      <c r="H106" s="17"/>
    </row>
    <row r="107" spans="1:8" x14ac:dyDescent="0.2">
      <c r="A107" s="1">
        <v>44013</v>
      </c>
      <c r="B107" s="12">
        <v>76.606110000000001</v>
      </c>
      <c r="C107" s="43">
        <f>+MIN($B$35,$B$47,$B$59,$B$71,$B$83)</f>
        <v>60.075000000000003</v>
      </c>
      <c r="D107" s="17">
        <f>+MAX($B$35,$B$47,$B$59,$B$71,$B$83)</f>
        <v>85.808000000000007</v>
      </c>
      <c r="E107" s="17">
        <f t="shared" si="1"/>
        <v>25.733000000000004</v>
      </c>
      <c r="G107" s="43"/>
      <c r="H107" s="17"/>
    </row>
    <row r="108" spans="1:8" x14ac:dyDescent="0.2">
      <c r="A108" s="1">
        <v>44044</v>
      </c>
      <c r="B108" s="12">
        <v>83.687349999999995</v>
      </c>
      <c r="C108" s="43">
        <f>+MIN($B$36,$B$48,$B$60,$B$72,$B$84)</f>
        <v>66.531999999999996</v>
      </c>
      <c r="D108" s="17">
        <f>+MAX($B$36,$B$48,$B$60,$B$72,$B$84)</f>
        <v>94.159000000000006</v>
      </c>
      <c r="E108" s="17">
        <f t="shared" si="1"/>
        <v>27.62700000000001</v>
      </c>
      <c r="G108" s="43"/>
      <c r="H108" s="17"/>
    </row>
    <row r="109" spans="1:8" x14ac:dyDescent="0.2">
      <c r="A109" s="1">
        <v>44075</v>
      </c>
      <c r="B109" s="12">
        <v>87.22869</v>
      </c>
      <c r="C109" s="43">
        <f>+MIN($B$37,$B$49,$B$61,$B$73,$B$85)</f>
        <v>71.391000000000005</v>
      </c>
      <c r="D109" s="17">
        <f>+MAX($B$37,$B$49,$B$61,$B$73,$B$85)</f>
        <v>98.974999999999994</v>
      </c>
      <c r="E109" s="17">
        <f t="shared" si="1"/>
        <v>27.583999999999989</v>
      </c>
      <c r="G109" s="43"/>
      <c r="H109" s="17"/>
    </row>
    <row r="110" spans="1:8" x14ac:dyDescent="0.2">
      <c r="A110" s="1">
        <v>44105</v>
      </c>
      <c r="B110" s="12">
        <v>88.324420000000003</v>
      </c>
      <c r="C110" s="43">
        <f>+MIN($B$38,$B$50,$B$62,$B$74,$B$86)</f>
        <v>72.944000000000003</v>
      </c>
      <c r="D110" s="17">
        <f>+MAX($B$38,$B$50,$B$62,$B$74,$B$86)</f>
        <v>99.213999999999999</v>
      </c>
      <c r="E110" s="17">
        <f t="shared" si="1"/>
        <v>26.269999999999996</v>
      </c>
      <c r="G110" s="43"/>
      <c r="H110" s="17"/>
    </row>
    <row r="111" spans="1:8" x14ac:dyDescent="0.2">
      <c r="A111" s="1">
        <v>44136</v>
      </c>
      <c r="B111" s="12">
        <v>85.130989999999997</v>
      </c>
      <c r="C111" s="43">
        <f>+MIN($B$39,$B$51,$B$63,$B$75,$B$87)</f>
        <v>69.936000000000007</v>
      </c>
      <c r="D111" s="17">
        <f>+MAX($B$39,$B$51,$B$63,$B$75,$B$87)</f>
        <v>99.777000000000001</v>
      </c>
      <c r="E111" s="17">
        <f t="shared" si="1"/>
        <v>29.840999999999994</v>
      </c>
      <c r="G111" s="43"/>
      <c r="H111" s="17"/>
    </row>
    <row r="112" spans="1:8" x14ac:dyDescent="0.2">
      <c r="A112" s="65">
        <v>44166</v>
      </c>
      <c r="B112" s="12">
        <v>74.530860000000004</v>
      </c>
      <c r="C112" s="70">
        <f>+MIN($B$40,$B$52,$B$64,$B$76,$B$88)</f>
        <v>62.183</v>
      </c>
      <c r="D112" s="69">
        <f>+MAX($B$40,$B$52,$B$64,$B$76,$B$88)</f>
        <v>91.379000000000005</v>
      </c>
      <c r="E112" s="69">
        <f t="shared" si="1"/>
        <v>29.196000000000005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587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2">
        <v>64</v>
      </c>
      <c r="B117">
        <v>0</v>
      </c>
    </row>
    <row r="118" spans="1:2" x14ac:dyDescent="0.2">
      <c r="A118" s="2">
        <v>64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RowHeight="15" x14ac:dyDescent="0.25"/>
  <cols>
    <col min="1" max="1" width="9.140625" style="131"/>
    <col min="2" max="2" width="20.85546875" style="131" customWidth="1"/>
    <col min="3" max="13" width="9.140625" style="131"/>
    <col min="14" max="15" width="9.140625" style="133"/>
    <col min="16" max="16" width="9.140625" style="131"/>
    <col min="17" max="17" width="25" style="131" customWidth="1"/>
    <col min="18" max="18" width="14.425781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297" t="s">
        <v>86</v>
      </c>
      <c r="R6" s="350" t="s">
        <v>313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298" t="s">
        <v>87</v>
      </c>
      <c r="R7" s="351" t="s">
        <v>314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300" t="s">
        <v>504</v>
      </c>
      <c r="R8" s="544" t="s">
        <v>315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2" x14ac:dyDescent="0.25">
      <c r="C24" s="572" t="s">
        <v>499</v>
      </c>
      <c r="D24" s="572"/>
      <c r="E24" s="572"/>
      <c r="F24" s="572"/>
      <c r="G24" s="572"/>
      <c r="H24" s="32"/>
      <c r="I24" s="572" t="s">
        <v>500</v>
      </c>
      <c r="J24" s="572"/>
      <c r="K24" s="572"/>
      <c r="L24" s="572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495" t="s">
        <v>86</v>
      </c>
      <c r="C26" s="83">
        <v>3.2805167486000002</v>
      </c>
      <c r="D26" s="83">
        <v>2.9049302739999998</v>
      </c>
      <c r="E26" s="83">
        <v>2.6706079588999998</v>
      </c>
      <c r="F26" s="83">
        <v>2.8633288959000001</v>
      </c>
      <c r="G26" s="83">
        <v>2.7565456503000001</v>
      </c>
      <c r="H26" s="154" t="s">
        <v>86</v>
      </c>
      <c r="I26" s="20">
        <f t="shared" ref="I26:L27" si="0">D26-C26</f>
        <v>-0.37558647460000039</v>
      </c>
      <c r="J26" s="20">
        <f t="shared" si="0"/>
        <v>-0.23432231510000001</v>
      </c>
      <c r="K26" s="20">
        <f t="shared" si="0"/>
        <v>0.19272093700000026</v>
      </c>
      <c r="L26" s="20">
        <f t="shared" si="0"/>
        <v>-0.10678324559999997</v>
      </c>
    </row>
    <row r="27" spans="1:12" ht="26.25" x14ac:dyDescent="0.25">
      <c r="A27" s="133"/>
      <c r="B27" s="497" t="s">
        <v>87</v>
      </c>
      <c r="C27" s="84">
        <v>73.406096473000005</v>
      </c>
      <c r="D27" s="84">
        <v>76.143443848999993</v>
      </c>
      <c r="E27" s="84">
        <v>86.079235600000004</v>
      </c>
      <c r="F27" s="84">
        <v>93.380314537000004</v>
      </c>
      <c r="G27" s="84">
        <v>95.757195956000004</v>
      </c>
      <c r="H27" s="498" t="s">
        <v>87</v>
      </c>
      <c r="I27" s="68">
        <f t="shared" si="0"/>
        <v>2.7373473759999882</v>
      </c>
      <c r="J27" s="68">
        <f t="shared" si="0"/>
        <v>9.9357917510000107</v>
      </c>
      <c r="K27" s="68">
        <f t="shared" si="0"/>
        <v>7.3010789369999998</v>
      </c>
      <c r="L27" s="68">
        <f t="shared" si="0"/>
        <v>2.3768814190000001</v>
      </c>
    </row>
    <row r="28" spans="1:12" x14ac:dyDescent="0.25">
      <c r="A28"/>
      <c r="B28" s="496" t="s">
        <v>317</v>
      </c>
      <c r="C28" s="83">
        <f>+C27+C26</f>
        <v>76.686613221599998</v>
      </c>
      <c r="D28" s="83">
        <f>+D27+D26</f>
        <v>79.048374122999988</v>
      </c>
      <c r="E28" s="83">
        <f>+E27+E26</f>
        <v>88.749843558900011</v>
      </c>
      <c r="F28" s="83">
        <f>+F27+F26</f>
        <v>96.243643432900001</v>
      </c>
      <c r="G28" s="83">
        <f>+G27+G26</f>
        <v>98.513741606300002</v>
      </c>
      <c r="H28" s="30" t="s">
        <v>457</v>
      </c>
      <c r="I28" s="12">
        <f>+SUM(I26:I27)</f>
        <v>2.3617609013999878</v>
      </c>
      <c r="J28" s="12">
        <f>+SUM(J26:J27)</f>
        <v>9.7014694359000107</v>
      </c>
      <c r="K28" s="12">
        <f>+SUM(K26:K27)</f>
        <v>7.4937998740000005</v>
      </c>
      <c r="L28" s="12">
        <f>+SUM(L26:L27)</f>
        <v>2.2700981734000001</v>
      </c>
    </row>
    <row r="29" spans="1:12" x14ac:dyDescent="0.25">
      <c r="A29" s="367" t="s">
        <v>551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3" t="s">
        <v>316</v>
      </c>
      <c r="D33" s="132" t="s">
        <v>242</v>
      </c>
      <c r="E33" s="472" t="s">
        <v>241</v>
      </c>
      <c r="F33" s="472" t="s">
        <v>498</v>
      </c>
    </row>
    <row r="34" spans="1:7" x14ac:dyDescent="0.25">
      <c r="A34" s="147">
        <f t="shared" ref="A34:A81" si="1">YEAR(B34)</f>
        <v>2017</v>
      </c>
      <c r="B34" s="447">
        <v>42736</v>
      </c>
      <c r="C34" s="448">
        <v>75.979681515999999</v>
      </c>
      <c r="D34" s="141" t="e">
        <v>#N/A</v>
      </c>
      <c r="E34" s="449"/>
      <c r="F34" s="449">
        <v>75.979681515999999</v>
      </c>
      <c r="G34" s="138"/>
    </row>
    <row r="35" spans="1:7" x14ac:dyDescent="0.25">
      <c r="A35" s="147">
        <f t="shared" si="1"/>
        <v>2017</v>
      </c>
      <c r="B35" s="447">
        <v>42767</v>
      </c>
      <c r="C35" s="448">
        <v>76.625913749999995</v>
      </c>
      <c r="D35" s="141" t="e">
        <v>#N/A</v>
      </c>
      <c r="E35" s="449">
        <f t="shared" ref="E35:E44" si="2">AVERAGEIF($A$34:$A$95,A35,$F$34:$F$95)</f>
        <v>79.973231072749996</v>
      </c>
      <c r="F35" s="449">
        <v>76.625913749999995</v>
      </c>
      <c r="G35" s="138"/>
    </row>
    <row r="36" spans="1:7" x14ac:dyDescent="0.25">
      <c r="A36" s="147">
        <f t="shared" si="1"/>
        <v>2017</v>
      </c>
      <c r="B36" s="447">
        <v>42795</v>
      </c>
      <c r="C36" s="448">
        <v>78.418810065000002</v>
      </c>
      <c r="D36" s="141" t="e">
        <v>#N/A</v>
      </c>
      <c r="E36" s="449">
        <f t="shared" si="2"/>
        <v>79.973231072749996</v>
      </c>
      <c r="F36" s="449">
        <v>78.418810065000002</v>
      </c>
      <c r="G36" s="138"/>
    </row>
    <row r="37" spans="1:7" x14ac:dyDescent="0.25">
      <c r="A37" s="147">
        <f t="shared" si="1"/>
        <v>2017</v>
      </c>
      <c r="B37" s="447">
        <v>42826</v>
      </c>
      <c r="C37" s="448">
        <v>78.502159832999993</v>
      </c>
      <c r="D37" s="141" t="e">
        <v>#N/A</v>
      </c>
      <c r="E37" s="449">
        <f t="shared" si="2"/>
        <v>79.973231072749996</v>
      </c>
      <c r="F37" s="449">
        <v>78.502159832999993</v>
      </c>
      <c r="G37" s="138"/>
    </row>
    <row r="38" spans="1:7" x14ac:dyDescent="0.25">
      <c r="A38" s="147">
        <f t="shared" si="1"/>
        <v>2017</v>
      </c>
      <c r="B38" s="447">
        <v>42856</v>
      </c>
      <c r="C38" s="448">
        <v>78.371707870999998</v>
      </c>
      <c r="D38" s="141" t="e">
        <v>#N/A</v>
      </c>
      <c r="E38" s="449">
        <f t="shared" si="2"/>
        <v>79.973231072749996</v>
      </c>
      <c r="F38" s="449">
        <v>78.371707870999998</v>
      </c>
      <c r="G38" s="138"/>
    </row>
    <row r="39" spans="1:7" x14ac:dyDescent="0.25">
      <c r="A39" s="147">
        <f t="shared" si="1"/>
        <v>2017</v>
      </c>
      <c r="B39" s="447">
        <v>42887</v>
      </c>
      <c r="C39" s="448">
        <v>78.987322599999999</v>
      </c>
      <c r="D39" s="141" t="e">
        <v>#N/A</v>
      </c>
      <c r="E39" s="449">
        <f t="shared" si="2"/>
        <v>79.973231072749996</v>
      </c>
      <c r="F39" s="449">
        <v>78.987322599999999</v>
      </c>
      <c r="G39" s="138"/>
    </row>
    <row r="40" spans="1:7" x14ac:dyDescent="0.25">
      <c r="A40" s="147">
        <f t="shared" si="1"/>
        <v>2017</v>
      </c>
      <c r="B40" s="447">
        <v>42917</v>
      </c>
      <c r="C40" s="448">
        <v>79.955689226000004</v>
      </c>
      <c r="D40" s="141" t="e">
        <v>#N/A</v>
      </c>
      <c r="E40" s="449">
        <f t="shared" si="2"/>
        <v>79.973231072749996</v>
      </c>
      <c r="F40" s="449">
        <v>79.955689226000004</v>
      </c>
      <c r="G40" s="138"/>
    </row>
    <row r="41" spans="1:7" x14ac:dyDescent="0.25">
      <c r="A41" s="147">
        <f t="shared" si="1"/>
        <v>2017</v>
      </c>
      <c r="B41" s="447">
        <v>42948</v>
      </c>
      <c r="C41" s="448">
        <v>79.936718225999996</v>
      </c>
      <c r="D41" s="141" t="e">
        <v>#N/A</v>
      </c>
      <c r="E41" s="449">
        <f t="shared" si="2"/>
        <v>79.973231072749996</v>
      </c>
      <c r="F41" s="449">
        <v>79.936718225999996</v>
      </c>
      <c r="G41" s="138"/>
    </row>
    <row r="42" spans="1:7" x14ac:dyDescent="0.25">
      <c r="A42" s="147">
        <f t="shared" si="1"/>
        <v>2017</v>
      </c>
      <c r="B42" s="447">
        <v>42979</v>
      </c>
      <c r="C42" s="448">
        <v>81.133553966999997</v>
      </c>
      <c r="D42" s="141" t="e">
        <v>#N/A</v>
      </c>
      <c r="E42" s="449">
        <f t="shared" si="2"/>
        <v>79.973231072749996</v>
      </c>
      <c r="F42" s="449">
        <v>81.133553966999997</v>
      </c>
      <c r="G42" s="138"/>
    </row>
    <row r="43" spans="1:7" x14ac:dyDescent="0.25">
      <c r="A43" s="147">
        <f t="shared" si="1"/>
        <v>2017</v>
      </c>
      <c r="B43" s="447">
        <v>43009</v>
      </c>
      <c r="C43" s="448">
        <v>82.268117064999998</v>
      </c>
      <c r="D43" s="141" t="e">
        <v>#N/A</v>
      </c>
      <c r="E43" s="449">
        <f t="shared" si="2"/>
        <v>79.973231072749996</v>
      </c>
      <c r="F43" s="449">
        <v>82.268117064999998</v>
      </c>
      <c r="G43" s="138"/>
    </row>
    <row r="44" spans="1:7" x14ac:dyDescent="0.25">
      <c r="A44" s="147">
        <f t="shared" si="1"/>
        <v>2017</v>
      </c>
      <c r="B44" s="447">
        <v>43040</v>
      </c>
      <c r="C44" s="448">
        <v>84.499417367000007</v>
      </c>
      <c r="D44" s="141" t="e">
        <v>#N/A</v>
      </c>
      <c r="E44" s="449">
        <f t="shared" si="2"/>
        <v>79.973231072749996</v>
      </c>
      <c r="F44" s="449">
        <v>84.499417367000007</v>
      </c>
      <c r="G44" s="138"/>
    </row>
    <row r="45" spans="1:7" x14ac:dyDescent="0.25">
      <c r="A45" s="147">
        <f t="shared" si="1"/>
        <v>2017</v>
      </c>
      <c r="B45" s="447">
        <v>43070</v>
      </c>
      <c r="C45" s="448">
        <v>84.999681386999995</v>
      </c>
      <c r="D45" s="141" t="e">
        <v>#N/A</v>
      </c>
      <c r="E45" s="449"/>
      <c r="F45" s="449">
        <v>84.999681386999995</v>
      </c>
      <c r="G45" s="138"/>
    </row>
    <row r="46" spans="1:7" x14ac:dyDescent="0.25">
      <c r="A46" s="147">
        <f t="shared" si="1"/>
        <v>2018</v>
      </c>
      <c r="B46" s="447">
        <v>43101</v>
      </c>
      <c r="C46" s="448">
        <v>83.432426323000001</v>
      </c>
      <c r="D46" s="141" t="e">
        <v>#N/A</v>
      </c>
      <c r="E46" s="449"/>
      <c r="F46" s="449">
        <v>83.432426323000001</v>
      </c>
      <c r="G46" s="138"/>
    </row>
    <row r="47" spans="1:7" x14ac:dyDescent="0.25">
      <c r="A47" s="147">
        <f t="shared" si="1"/>
        <v>2018</v>
      </c>
      <c r="B47" s="447">
        <v>43132</v>
      </c>
      <c r="C47" s="448">
        <v>85.163614499999994</v>
      </c>
      <c r="D47" s="141" t="e">
        <v>#N/A</v>
      </c>
      <c r="E47" s="449">
        <f t="shared" ref="E47" si="3">AVERAGEIF($A$34:$A$95,A47,$F$34:$F$95)</f>
        <v>89.659562240166665</v>
      </c>
      <c r="F47" s="449">
        <v>85.163614499999994</v>
      </c>
      <c r="G47" s="138"/>
    </row>
    <row r="48" spans="1:7" x14ac:dyDescent="0.25">
      <c r="A48" s="147">
        <f t="shared" si="1"/>
        <v>2018</v>
      </c>
      <c r="B48" s="447">
        <v>43160</v>
      </c>
      <c r="C48" s="448">
        <v>86.223440934999999</v>
      </c>
      <c r="D48" s="141" t="e">
        <v>#N/A</v>
      </c>
      <c r="E48" s="449">
        <f t="shared" ref="E48:E56" si="4">AVERAGEIF($A$34:$A$95,A48,$F$34:$F$95)</f>
        <v>89.659562240166665</v>
      </c>
      <c r="F48" s="449">
        <v>86.223440934999999</v>
      </c>
      <c r="G48" s="138"/>
    </row>
    <row r="49" spans="1:7" x14ac:dyDescent="0.25">
      <c r="A49" s="147">
        <f t="shared" si="1"/>
        <v>2018</v>
      </c>
      <c r="B49" s="447">
        <v>43191</v>
      </c>
      <c r="C49" s="448">
        <v>86.596001200000003</v>
      </c>
      <c r="D49" s="141" t="e">
        <v>#N/A</v>
      </c>
      <c r="E49" s="449">
        <f t="shared" si="4"/>
        <v>89.659562240166665</v>
      </c>
      <c r="F49" s="449">
        <v>86.596001200000003</v>
      </c>
      <c r="G49" s="138"/>
    </row>
    <row r="50" spans="1:7" x14ac:dyDescent="0.25">
      <c r="A50" s="147">
        <f t="shared" si="1"/>
        <v>2018</v>
      </c>
      <c r="B50" s="447">
        <v>43221</v>
      </c>
      <c r="C50" s="448">
        <v>87.530164612999997</v>
      </c>
      <c r="D50" s="141" t="e">
        <v>#N/A</v>
      </c>
      <c r="E50" s="449">
        <f t="shared" si="4"/>
        <v>89.659562240166665</v>
      </c>
      <c r="F50" s="449">
        <v>87.530164612999997</v>
      </c>
      <c r="G50" s="138"/>
    </row>
    <row r="51" spans="1:7" x14ac:dyDescent="0.25">
      <c r="A51" s="147">
        <f t="shared" si="1"/>
        <v>2018</v>
      </c>
      <c r="B51" s="447">
        <v>43252</v>
      </c>
      <c r="C51" s="448">
        <v>88.033588899999998</v>
      </c>
      <c r="D51" s="141" t="e">
        <v>#N/A</v>
      </c>
      <c r="E51" s="449">
        <f t="shared" si="4"/>
        <v>89.659562240166665</v>
      </c>
      <c r="F51" s="449">
        <v>88.033588899999998</v>
      </c>
      <c r="G51" s="138"/>
    </row>
    <row r="52" spans="1:7" x14ac:dyDescent="0.25">
      <c r="A52" s="147">
        <f t="shared" si="1"/>
        <v>2018</v>
      </c>
      <c r="B52" s="447">
        <v>43282</v>
      </c>
      <c r="C52" s="448">
        <v>89.794047613000004</v>
      </c>
      <c r="D52" s="141" t="e">
        <v>#N/A</v>
      </c>
      <c r="E52" s="449">
        <f t="shared" si="4"/>
        <v>89.659562240166665</v>
      </c>
      <c r="F52" s="449">
        <v>89.794047613000004</v>
      </c>
      <c r="G52" s="138"/>
    </row>
    <row r="53" spans="1:7" x14ac:dyDescent="0.25">
      <c r="A53" s="147">
        <f t="shared" si="1"/>
        <v>2018</v>
      </c>
      <c r="B53" s="447">
        <v>43313</v>
      </c>
      <c r="C53" s="448">
        <v>91.766870128999997</v>
      </c>
      <c r="D53" s="141" t="e">
        <v>#N/A</v>
      </c>
      <c r="E53" s="449">
        <f t="shared" si="4"/>
        <v>89.659562240166665</v>
      </c>
      <c r="F53" s="449">
        <v>91.766870128999997</v>
      </c>
      <c r="G53" s="138"/>
    </row>
    <row r="54" spans="1:7" x14ac:dyDescent="0.25">
      <c r="A54" s="147">
        <f t="shared" si="1"/>
        <v>2018</v>
      </c>
      <c r="B54" s="447">
        <v>43344</v>
      </c>
      <c r="C54" s="448">
        <v>93.001004332999997</v>
      </c>
      <c r="D54" s="141" t="e">
        <v>#N/A</v>
      </c>
      <c r="E54" s="449">
        <f t="shared" si="4"/>
        <v>89.659562240166665</v>
      </c>
      <c r="F54" s="449">
        <v>93.001004332999997</v>
      </c>
      <c r="G54" s="138"/>
    </row>
    <row r="55" spans="1:7" x14ac:dyDescent="0.25">
      <c r="A55" s="147">
        <f t="shared" si="1"/>
        <v>2018</v>
      </c>
      <c r="B55" s="447">
        <v>43374</v>
      </c>
      <c r="C55" s="448">
        <v>93.836520194000002</v>
      </c>
      <c r="D55" s="141" t="e">
        <v>#N/A</v>
      </c>
      <c r="E55" s="449">
        <f t="shared" si="4"/>
        <v>89.659562240166665</v>
      </c>
      <c r="F55" s="449">
        <v>93.836520194000002</v>
      </c>
      <c r="G55" s="138"/>
    </row>
    <row r="56" spans="1:7" x14ac:dyDescent="0.25">
      <c r="A56" s="147">
        <f t="shared" si="1"/>
        <v>2018</v>
      </c>
      <c r="B56" s="447">
        <v>43405</v>
      </c>
      <c r="C56" s="448">
        <v>95.161740399999999</v>
      </c>
      <c r="D56" s="141" t="e">
        <v>#N/A</v>
      </c>
      <c r="E56" s="449">
        <f t="shared" si="4"/>
        <v>89.659562240166665</v>
      </c>
      <c r="F56" s="449">
        <v>95.161740399999999</v>
      </c>
      <c r="G56" s="138"/>
    </row>
    <row r="57" spans="1:7" x14ac:dyDescent="0.25">
      <c r="A57" s="147">
        <f t="shared" si="1"/>
        <v>2018</v>
      </c>
      <c r="B57" s="447">
        <v>43435</v>
      </c>
      <c r="C57" s="448">
        <v>95.375327741999996</v>
      </c>
      <c r="D57" s="141" t="e">
        <v>#N/A</v>
      </c>
      <c r="E57" s="449"/>
      <c r="F57" s="449">
        <v>95.375327741999996</v>
      </c>
      <c r="G57" s="138"/>
    </row>
    <row r="58" spans="1:7" x14ac:dyDescent="0.25">
      <c r="A58" s="147">
        <f t="shared" si="1"/>
        <v>2019</v>
      </c>
      <c r="B58" s="447">
        <v>43466</v>
      </c>
      <c r="C58" s="448">
        <v>95.103030903000004</v>
      </c>
      <c r="D58" s="141" t="e">
        <v>#N/A</v>
      </c>
      <c r="E58" s="449"/>
      <c r="F58" s="449">
        <v>95.103030903000004</v>
      </c>
      <c r="G58" s="138"/>
    </row>
    <row r="59" spans="1:7" x14ac:dyDescent="0.25">
      <c r="A59" s="147">
        <f t="shared" si="1"/>
        <v>2019</v>
      </c>
      <c r="B59" s="447">
        <v>43497</v>
      </c>
      <c r="C59" s="448">
        <v>95.990930179000003</v>
      </c>
      <c r="D59" s="141" t="e">
        <v>#N/A</v>
      </c>
      <c r="E59" s="449">
        <f t="shared" ref="E59" si="5">AVERAGEIF($A$34:$A$95,A59,$F$34:$F$95)</f>
        <v>97.12997425683335</v>
      </c>
      <c r="F59" s="449">
        <v>95.990930179000003</v>
      </c>
      <c r="G59" s="138"/>
    </row>
    <row r="60" spans="1:7" x14ac:dyDescent="0.25">
      <c r="A60" s="147">
        <f t="shared" si="1"/>
        <v>2019</v>
      </c>
      <c r="B60" s="447">
        <v>43525</v>
      </c>
      <c r="C60" s="448">
        <v>95.753559999999993</v>
      </c>
      <c r="D60" s="141" t="e">
        <v>#N/A</v>
      </c>
      <c r="E60" s="449">
        <f t="shared" ref="E60:E68" si="6">AVERAGEIF($A$34:$A$95,A60,$F$34:$F$95)</f>
        <v>97.12997425683335</v>
      </c>
      <c r="F60" s="449">
        <v>95.753559999999993</v>
      </c>
      <c r="G60" s="138"/>
    </row>
    <row r="61" spans="1:7" x14ac:dyDescent="0.25">
      <c r="A61" s="147">
        <f t="shared" si="1"/>
        <v>2019</v>
      </c>
      <c r="B61" s="447">
        <v>43556</v>
      </c>
      <c r="C61" s="448">
        <v>95.952250000000006</v>
      </c>
      <c r="D61" s="141">
        <v>95.952250000000006</v>
      </c>
      <c r="E61" s="449">
        <f t="shared" si="6"/>
        <v>97.12997425683335</v>
      </c>
      <c r="F61" s="449">
        <v>95.952250000000006</v>
      </c>
      <c r="G61" s="138"/>
    </row>
    <row r="62" spans="1:7" x14ac:dyDescent="0.25">
      <c r="A62" s="147">
        <f t="shared" si="1"/>
        <v>2019</v>
      </c>
      <c r="B62" s="447">
        <v>43586</v>
      </c>
      <c r="C62" s="448" t="e">
        <v>#N/A</v>
      </c>
      <c r="D62" s="141">
        <v>96.359110000000001</v>
      </c>
      <c r="E62" s="449">
        <f t="shared" si="6"/>
        <v>97.12997425683335</v>
      </c>
      <c r="F62" s="449">
        <v>96.359110000000001</v>
      </c>
      <c r="G62" s="138"/>
    </row>
    <row r="63" spans="1:7" x14ac:dyDescent="0.25">
      <c r="A63" s="147">
        <f t="shared" si="1"/>
        <v>2019</v>
      </c>
      <c r="B63" s="447">
        <v>43617</v>
      </c>
      <c r="C63" s="448" t="e">
        <v>#N/A</v>
      </c>
      <c r="D63" s="141">
        <v>96.795590000000004</v>
      </c>
      <c r="E63" s="449">
        <f t="shared" si="6"/>
        <v>97.12997425683335</v>
      </c>
      <c r="F63" s="449">
        <v>96.795590000000004</v>
      </c>
      <c r="G63" s="138"/>
    </row>
    <row r="64" spans="1:7" x14ac:dyDescent="0.25">
      <c r="A64" s="147">
        <f t="shared" si="1"/>
        <v>2019</v>
      </c>
      <c r="B64" s="447">
        <v>43647</v>
      </c>
      <c r="C64" s="448" t="e">
        <v>#N/A</v>
      </c>
      <c r="D64" s="141">
        <v>97.120540000000005</v>
      </c>
      <c r="E64" s="449">
        <f t="shared" si="6"/>
        <v>97.12997425683335</v>
      </c>
      <c r="F64" s="449">
        <v>97.120540000000005</v>
      </c>
      <c r="G64" s="138"/>
    </row>
    <row r="65" spans="1:7" x14ac:dyDescent="0.25">
      <c r="A65" s="147">
        <f t="shared" si="1"/>
        <v>2019</v>
      </c>
      <c r="B65" s="447">
        <v>43678</v>
      </c>
      <c r="C65" s="448" t="e">
        <v>#N/A</v>
      </c>
      <c r="D65" s="141">
        <v>97.633170000000007</v>
      </c>
      <c r="E65" s="449">
        <f t="shared" si="6"/>
        <v>97.12997425683335</v>
      </c>
      <c r="F65" s="449">
        <v>97.633170000000007</v>
      </c>
      <c r="G65" s="138"/>
    </row>
    <row r="66" spans="1:7" x14ac:dyDescent="0.25">
      <c r="A66" s="147">
        <f t="shared" si="1"/>
        <v>2019</v>
      </c>
      <c r="B66" s="447">
        <v>43709</v>
      </c>
      <c r="C66" s="448" t="e">
        <v>#N/A</v>
      </c>
      <c r="D66" s="141">
        <v>97.992199999999997</v>
      </c>
      <c r="E66" s="449">
        <f t="shared" si="6"/>
        <v>97.12997425683335</v>
      </c>
      <c r="F66" s="449">
        <v>97.992199999999997</v>
      </c>
      <c r="G66" s="138"/>
    </row>
    <row r="67" spans="1:7" x14ac:dyDescent="0.25">
      <c r="A67" s="147">
        <f t="shared" si="1"/>
        <v>2019</v>
      </c>
      <c r="B67" s="447">
        <v>43739</v>
      </c>
      <c r="C67" s="448" t="e">
        <v>#N/A</v>
      </c>
      <c r="D67" s="141">
        <v>98.491209999999995</v>
      </c>
      <c r="E67" s="449">
        <f t="shared" si="6"/>
        <v>97.12997425683335</v>
      </c>
      <c r="F67" s="449">
        <v>98.491209999999995</v>
      </c>
      <c r="G67" s="138"/>
    </row>
    <row r="68" spans="1:7" x14ac:dyDescent="0.25">
      <c r="A68" s="147">
        <f t="shared" si="1"/>
        <v>2019</v>
      </c>
      <c r="B68" s="447">
        <v>43770</v>
      </c>
      <c r="C68" s="448" t="e">
        <v>#N/A</v>
      </c>
      <c r="D68" s="141">
        <v>99.057689999999994</v>
      </c>
      <c r="E68" s="449">
        <f t="shared" si="6"/>
        <v>97.12997425683335</v>
      </c>
      <c r="F68" s="449">
        <v>99.057689999999994</v>
      </c>
      <c r="G68" s="138"/>
    </row>
    <row r="69" spans="1:7" x14ac:dyDescent="0.25">
      <c r="A69" s="147">
        <f t="shared" si="1"/>
        <v>2019</v>
      </c>
      <c r="B69" s="447">
        <v>43800</v>
      </c>
      <c r="C69" s="448" t="e">
        <v>#N/A</v>
      </c>
      <c r="D69" s="141">
        <v>99.310410000000005</v>
      </c>
      <c r="E69" s="449"/>
      <c r="F69" s="449">
        <v>99.310410000000005</v>
      </c>
      <c r="G69" s="138"/>
    </row>
    <row r="70" spans="1:7" x14ac:dyDescent="0.25">
      <c r="A70" s="147">
        <f t="shared" si="1"/>
        <v>2020</v>
      </c>
      <c r="B70" s="447">
        <v>43831</v>
      </c>
      <c r="C70" s="448" t="e">
        <v>#N/A</v>
      </c>
      <c r="D70" s="141">
        <v>99.254750000000001</v>
      </c>
      <c r="E70" s="449"/>
      <c r="F70" s="449">
        <v>99.254750000000001</v>
      </c>
      <c r="G70" s="138"/>
    </row>
    <row r="71" spans="1:7" x14ac:dyDescent="0.25">
      <c r="A71" s="147">
        <f t="shared" si="1"/>
        <v>2020</v>
      </c>
      <c r="B71" s="447">
        <v>43862</v>
      </c>
      <c r="C71" s="448" t="e">
        <v>#N/A</v>
      </c>
      <c r="D71" s="141">
        <v>99.224289999999996</v>
      </c>
      <c r="E71" s="449">
        <f t="shared" ref="E71" si="7">AVERAGEIF($A$34:$A$95,A71,$F$34:$F$95)</f>
        <v>99.41878916666667</v>
      </c>
      <c r="F71" s="449">
        <v>99.224289999999996</v>
      </c>
      <c r="G71" s="138"/>
    </row>
    <row r="72" spans="1:7" x14ac:dyDescent="0.25">
      <c r="A72" s="147">
        <f t="shared" si="1"/>
        <v>2020</v>
      </c>
      <c r="B72" s="447">
        <v>43891</v>
      </c>
      <c r="C72" s="448" t="e">
        <v>#N/A</v>
      </c>
      <c r="D72" s="141">
        <v>99.328109999999995</v>
      </c>
      <c r="E72" s="449">
        <f t="shared" ref="E72:E80" si="8">AVERAGEIF($A$34:$A$95,A72,$F$34:$F$95)</f>
        <v>99.41878916666667</v>
      </c>
      <c r="F72" s="449">
        <v>99.328109999999995</v>
      </c>
      <c r="G72" s="138"/>
    </row>
    <row r="73" spans="1:7" x14ac:dyDescent="0.25">
      <c r="A73" s="147">
        <f t="shared" si="1"/>
        <v>2020</v>
      </c>
      <c r="B73" s="447">
        <v>43922</v>
      </c>
      <c r="C73" s="448" t="e">
        <v>#N/A</v>
      </c>
      <c r="D73" s="141">
        <v>99.394880000000001</v>
      </c>
      <c r="E73" s="449">
        <f t="shared" si="8"/>
        <v>99.41878916666667</v>
      </c>
      <c r="F73" s="449">
        <v>99.394880000000001</v>
      </c>
      <c r="G73" s="138"/>
    </row>
    <row r="74" spans="1:7" x14ac:dyDescent="0.25">
      <c r="A74" s="147">
        <f t="shared" si="1"/>
        <v>2020</v>
      </c>
      <c r="B74" s="447">
        <v>43952</v>
      </c>
      <c r="C74" s="448" t="e">
        <v>#N/A</v>
      </c>
      <c r="D74" s="141">
        <v>99.483199999999997</v>
      </c>
      <c r="E74" s="449">
        <f t="shared" si="8"/>
        <v>99.41878916666667</v>
      </c>
      <c r="F74" s="449">
        <v>99.483199999999997</v>
      </c>
      <c r="G74" s="138"/>
    </row>
    <row r="75" spans="1:7" x14ac:dyDescent="0.25">
      <c r="A75" s="147">
        <f t="shared" si="1"/>
        <v>2020</v>
      </c>
      <c r="B75" s="447">
        <v>43983</v>
      </c>
      <c r="C75" s="448" t="e">
        <v>#N/A</v>
      </c>
      <c r="D75" s="141">
        <v>99.532359999999997</v>
      </c>
      <c r="E75" s="449">
        <f t="shared" si="8"/>
        <v>99.41878916666667</v>
      </c>
      <c r="F75" s="449">
        <v>99.532359999999997</v>
      </c>
      <c r="G75" s="138"/>
    </row>
    <row r="76" spans="1:7" x14ac:dyDescent="0.25">
      <c r="A76" s="147">
        <f t="shared" si="1"/>
        <v>2020</v>
      </c>
      <c r="B76" s="447">
        <v>44013</v>
      </c>
      <c r="C76" s="448" t="e">
        <v>#N/A</v>
      </c>
      <c r="D76" s="141">
        <v>99.479590000000002</v>
      </c>
      <c r="E76" s="449">
        <f t="shared" si="8"/>
        <v>99.41878916666667</v>
      </c>
      <c r="F76" s="449">
        <v>99.479590000000002</v>
      </c>
      <c r="G76" s="138"/>
    </row>
    <row r="77" spans="1:7" x14ac:dyDescent="0.25">
      <c r="A77" s="147">
        <f t="shared" si="1"/>
        <v>2020</v>
      </c>
      <c r="B77" s="447">
        <v>44044</v>
      </c>
      <c r="C77" s="448" t="e">
        <v>#N/A</v>
      </c>
      <c r="D77" s="141">
        <v>99.730130000000003</v>
      </c>
      <c r="E77" s="449">
        <f t="shared" si="8"/>
        <v>99.41878916666667</v>
      </c>
      <c r="F77" s="449">
        <v>99.730130000000003</v>
      </c>
      <c r="G77" s="138"/>
    </row>
    <row r="78" spans="1:7" x14ac:dyDescent="0.25">
      <c r="A78" s="147">
        <f t="shared" si="1"/>
        <v>2020</v>
      </c>
      <c r="B78" s="447">
        <v>44075</v>
      </c>
      <c r="C78" s="448" t="e">
        <v>#N/A</v>
      </c>
      <c r="D78" s="141">
        <v>99.790769999999995</v>
      </c>
      <c r="E78" s="449">
        <f t="shared" si="8"/>
        <v>99.41878916666667</v>
      </c>
      <c r="F78" s="449">
        <v>99.790769999999995</v>
      </c>
      <c r="G78" s="138"/>
    </row>
    <row r="79" spans="1:7" x14ac:dyDescent="0.25">
      <c r="A79" s="147">
        <f t="shared" si="1"/>
        <v>2020</v>
      </c>
      <c r="B79" s="447">
        <v>44105</v>
      </c>
      <c r="C79" s="448" t="e">
        <v>#N/A</v>
      </c>
      <c r="D79" s="141">
        <v>99.613339999999994</v>
      </c>
      <c r="E79" s="449">
        <f t="shared" si="8"/>
        <v>99.41878916666667</v>
      </c>
      <c r="F79" s="449">
        <v>99.613339999999994</v>
      </c>
      <c r="G79" s="138"/>
    </row>
    <row r="80" spans="1:7" x14ac:dyDescent="0.25">
      <c r="A80" s="147">
        <f t="shared" si="1"/>
        <v>2020</v>
      </c>
      <c r="B80" s="447">
        <v>44136</v>
      </c>
      <c r="C80" s="448" t="e">
        <v>#N/A</v>
      </c>
      <c r="D80" s="141">
        <v>99.384630000000001</v>
      </c>
      <c r="E80" s="449">
        <f t="shared" si="8"/>
        <v>99.41878916666667</v>
      </c>
      <c r="F80" s="449">
        <v>99.384630000000001</v>
      </c>
      <c r="G80" s="138"/>
    </row>
    <row r="81" spans="1:7" x14ac:dyDescent="0.25">
      <c r="A81" s="147">
        <f t="shared" si="1"/>
        <v>2020</v>
      </c>
      <c r="B81" s="447">
        <v>44166</v>
      </c>
      <c r="C81" s="448" t="e">
        <v>#N/A</v>
      </c>
      <c r="D81" s="141">
        <v>98.809420000000003</v>
      </c>
      <c r="E81" s="449"/>
      <c r="F81" s="449">
        <v>98.809420000000003</v>
      </c>
      <c r="G81" s="138"/>
    </row>
    <row r="82" spans="1:7" x14ac:dyDescent="0.25">
      <c r="A82" s="147"/>
      <c r="B82" s="447"/>
      <c r="C82" s="147"/>
      <c r="D82" s="449"/>
      <c r="E82" s="147"/>
      <c r="F82" s="449"/>
      <c r="G82" s="138"/>
    </row>
    <row r="83" spans="1:7" x14ac:dyDescent="0.25">
      <c r="A83" s="147"/>
      <c r="B83" s="447"/>
      <c r="C83" s="147"/>
      <c r="D83" s="449"/>
      <c r="E83" s="147"/>
      <c r="F83" s="449"/>
      <c r="G83" s="138"/>
    </row>
    <row r="84" spans="1:7" x14ac:dyDescent="0.25">
      <c r="A84" s="147"/>
      <c r="B84" s="447"/>
      <c r="C84" s="147"/>
      <c r="D84" s="449"/>
      <c r="E84" s="147"/>
      <c r="F84" s="449"/>
      <c r="G84" s="138"/>
    </row>
    <row r="85" spans="1:7" x14ac:dyDescent="0.25">
      <c r="A85" s="147"/>
      <c r="B85" s="447"/>
      <c r="C85" s="147"/>
      <c r="D85" s="449"/>
      <c r="E85" s="147"/>
      <c r="F85" s="449"/>
      <c r="G85" s="138"/>
    </row>
    <row r="86" spans="1:7" x14ac:dyDescent="0.25">
      <c r="A86" s="147"/>
      <c r="B86" s="447"/>
      <c r="C86" s="147"/>
      <c r="D86" s="449"/>
      <c r="E86" s="147"/>
      <c r="F86" s="449"/>
      <c r="G86" s="138"/>
    </row>
    <row r="87" spans="1:7" x14ac:dyDescent="0.25">
      <c r="A87" s="147"/>
      <c r="B87" s="447"/>
      <c r="C87" s="147"/>
      <c r="D87" s="449"/>
      <c r="E87" s="147"/>
      <c r="F87" s="449"/>
      <c r="G87" s="138"/>
    </row>
    <row r="88" spans="1:7" x14ac:dyDescent="0.25">
      <c r="A88" s="75"/>
      <c r="B88" s="75" t="s">
        <v>0</v>
      </c>
      <c r="C88" s="147"/>
      <c r="D88" s="449"/>
      <c r="E88" s="147"/>
      <c r="F88" s="449"/>
      <c r="G88" s="138"/>
    </row>
    <row r="89" spans="1:7" x14ac:dyDescent="0.25">
      <c r="A89" s="30">
        <v>2.5</v>
      </c>
      <c r="B89" s="29">
        <v>-2</v>
      </c>
      <c r="C89" s="147"/>
      <c r="D89" s="449"/>
      <c r="E89" s="147"/>
      <c r="F89" s="449"/>
      <c r="G89" s="138"/>
    </row>
    <row r="90" spans="1:7" x14ac:dyDescent="0.25">
      <c r="A90" s="30">
        <v>2.5</v>
      </c>
      <c r="B90" s="29">
        <v>10</v>
      </c>
      <c r="C90" s="147"/>
      <c r="D90" s="449"/>
      <c r="E90" s="147"/>
      <c r="F90" s="449"/>
      <c r="G90" s="138"/>
    </row>
    <row r="91" spans="1:7" x14ac:dyDescent="0.25">
      <c r="B91" s="134"/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5.85546875" style="131" customWidth="1"/>
    <col min="18" max="18" width="11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N1" s="148"/>
      <c r="Q1" s="148"/>
    </row>
    <row r="2" spans="1:18" ht="15.75" x14ac:dyDescent="0.25">
      <c r="A2" s="44" t="s">
        <v>549</v>
      </c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53" t="s">
        <v>272</v>
      </c>
      <c r="R6" s="234" t="s">
        <v>277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54" t="s">
        <v>273</v>
      </c>
      <c r="R7" s="235" t="s">
        <v>278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54" t="s">
        <v>481</v>
      </c>
      <c r="R8" s="299" t="s">
        <v>279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354" t="s">
        <v>480</v>
      </c>
      <c r="R9" s="299" t="s">
        <v>482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  <c r="Q10" s="352" t="s">
        <v>210</v>
      </c>
      <c r="R10" s="296" t="s">
        <v>276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13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13" x14ac:dyDescent="0.25">
      <c r="A24"/>
      <c r="B24"/>
      <c r="C24" s="572" t="s">
        <v>74</v>
      </c>
      <c r="D24" s="572"/>
      <c r="E24" s="572"/>
      <c r="F24" s="572"/>
      <c r="G24" s="572"/>
      <c r="H24" s="32"/>
      <c r="I24" s="572" t="s">
        <v>75</v>
      </c>
      <c r="J24" s="572"/>
      <c r="K24" s="572"/>
      <c r="L24" s="572"/>
    </row>
    <row r="25" spans="1:13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133"/>
      <c r="B26" s="142" t="s">
        <v>272</v>
      </c>
      <c r="C26" s="6">
        <v>27.282158559999999</v>
      </c>
      <c r="D26" s="6">
        <v>25.385081882000001</v>
      </c>
      <c r="E26" s="6">
        <v>29.111489560999999</v>
      </c>
      <c r="F26" s="6">
        <v>29.590470107000002</v>
      </c>
      <c r="G26" s="6">
        <v>30.382728989</v>
      </c>
      <c r="H26" s="417" t="s">
        <v>272</v>
      </c>
      <c r="I26" s="6">
        <f t="shared" ref="I26:L29" si="0">D26-C26</f>
        <v>-1.8970766779999977</v>
      </c>
      <c r="J26" s="6">
        <f t="shared" si="0"/>
        <v>3.7264076789999976</v>
      </c>
      <c r="K26" s="6">
        <f t="shared" si="0"/>
        <v>0.47898054600000251</v>
      </c>
      <c r="L26" s="6">
        <f t="shared" si="0"/>
        <v>0.79225888199999872</v>
      </c>
    </row>
    <row r="27" spans="1:13" x14ac:dyDescent="0.25">
      <c r="A27" s="133"/>
      <c r="B27" s="142" t="s">
        <v>273</v>
      </c>
      <c r="C27" s="6">
        <v>21.116617485999999</v>
      </c>
      <c r="D27" s="6">
        <v>21.778613699000001</v>
      </c>
      <c r="E27" s="6">
        <v>22.70090411</v>
      </c>
      <c r="F27" s="6">
        <v>23.34816</v>
      </c>
      <c r="G27" s="6">
        <v>23.929949180000001</v>
      </c>
      <c r="H27" s="417" t="s">
        <v>273</v>
      </c>
      <c r="I27" s="6">
        <f t="shared" si="0"/>
        <v>0.66199621300000189</v>
      </c>
      <c r="J27" s="6">
        <f t="shared" si="0"/>
        <v>0.92229041099999876</v>
      </c>
      <c r="K27" s="6">
        <f t="shared" si="0"/>
        <v>0.64725589000000028</v>
      </c>
      <c r="L27" s="6">
        <f t="shared" si="0"/>
        <v>0.58178918000000124</v>
      </c>
    </row>
    <row r="28" spans="1:13" x14ac:dyDescent="0.25">
      <c r="A28" s="133"/>
      <c r="B28" s="142" t="s">
        <v>274</v>
      </c>
      <c r="C28" s="6">
        <v>20.3720300546</v>
      </c>
      <c r="D28" s="6">
        <v>20.757120548</v>
      </c>
      <c r="E28" s="6">
        <v>23.155591780599998</v>
      </c>
      <c r="F28" s="6">
        <v>23.398558471200001</v>
      </c>
      <c r="G28" s="6">
        <v>22.4169803142</v>
      </c>
      <c r="H28" s="417" t="s">
        <v>274</v>
      </c>
      <c r="I28" s="6">
        <f t="shared" si="0"/>
        <v>0.3850904933999999</v>
      </c>
      <c r="J28" s="6">
        <f t="shared" si="0"/>
        <v>2.3984712325999986</v>
      </c>
      <c r="K28" s="6">
        <f t="shared" si="0"/>
        <v>0.24296669060000298</v>
      </c>
      <c r="L28" s="6">
        <f t="shared" si="0"/>
        <v>-0.98157815700000128</v>
      </c>
    </row>
    <row r="29" spans="1:13" x14ac:dyDescent="0.25">
      <c r="A29" s="133"/>
      <c r="B29" s="143" t="s">
        <v>263</v>
      </c>
      <c r="C29" s="66">
        <f>+C30-SUM(C26:C28)</f>
        <v>6.2133224054000067</v>
      </c>
      <c r="D29" s="66">
        <f t="shared" ref="D29:G29" si="1">+D30-SUM(D26:D28)</f>
        <v>6.3962438359999965</v>
      </c>
      <c r="E29" s="66">
        <f t="shared" si="1"/>
        <v>7.1088000004000094</v>
      </c>
      <c r="F29" s="66">
        <f t="shared" si="1"/>
        <v>7.7355031058000066</v>
      </c>
      <c r="G29" s="66">
        <f t="shared" si="1"/>
        <v>8.0504057787999983</v>
      </c>
      <c r="H29" s="414" t="s">
        <v>263</v>
      </c>
      <c r="I29" s="66">
        <f t="shared" si="0"/>
        <v>0.18292143059998978</v>
      </c>
      <c r="J29" s="66">
        <f t="shared" si="0"/>
        <v>0.7125561644000129</v>
      </c>
      <c r="K29" s="66">
        <f t="shared" si="0"/>
        <v>0.62670310539999718</v>
      </c>
      <c r="L29" s="66">
        <f t="shared" si="0"/>
        <v>0.31490267299999175</v>
      </c>
    </row>
    <row r="30" spans="1:13" x14ac:dyDescent="0.25">
      <c r="A30"/>
      <c r="B30" s="126" t="s">
        <v>235</v>
      </c>
      <c r="C30" s="6">
        <v>74.984128506000005</v>
      </c>
      <c r="D30" s="6">
        <v>74.317059964999999</v>
      </c>
      <c r="E30" s="6">
        <v>82.076785451999996</v>
      </c>
      <c r="F30" s="6">
        <v>84.072691684000006</v>
      </c>
      <c r="G30" s="6">
        <v>84.780064261999996</v>
      </c>
      <c r="H30" s="6"/>
      <c r="I30" s="12">
        <f>+SUM(I26:I29)</f>
        <v>-0.66706854100000612</v>
      </c>
      <c r="J30" s="12">
        <f>+SUM(J26:J29)</f>
        <v>7.7597254870000079</v>
      </c>
      <c r="K30" s="12">
        <f>+SUM(K26:K29)</f>
        <v>1.9959062320000029</v>
      </c>
      <c r="L30" s="12">
        <f>+SUM(L26:L29)</f>
        <v>0.70737257799999043</v>
      </c>
    </row>
    <row r="31" spans="1:13" x14ac:dyDescent="0.25">
      <c r="A31" s="367" t="s">
        <v>551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275</v>
      </c>
      <c r="D35" s="147" t="s">
        <v>242</v>
      </c>
      <c r="E35" s="472" t="s">
        <v>241</v>
      </c>
      <c r="F35" s="472" t="s">
        <v>498</v>
      </c>
    </row>
    <row r="36" spans="1:7" x14ac:dyDescent="0.25">
      <c r="A36" s="147">
        <f t="shared" ref="A36:A83" si="2">YEAR(B36)</f>
        <v>2017</v>
      </c>
      <c r="B36" s="447">
        <v>42736</v>
      </c>
      <c r="C36" s="487">
        <v>93.971454483000002</v>
      </c>
      <c r="D36" s="136" t="e">
        <v>#N/A</v>
      </c>
      <c r="E36" s="486"/>
      <c r="F36" s="486">
        <v>93.971454483000002</v>
      </c>
      <c r="G36" s="138"/>
    </row>
    <row r="37" spans="1:7" x14ac:dyDescent="0.25">
      <c r="A37" s="147">
        <f t="shared" si="2"/>
        <v>2017</v>
      </c>
      <c r="B37" s="447">
        <v>42767</v>
      </c>
      <c r="C37" s="487">
        <v>83.541220213000003</v>
      </c>
      <c r="D37" s="136" t="e">
        <v>#N/A</v>
      </c>
      <c r="E37" s="486">
        <f t="shared" ref="E37:E46" si="3">AVERAGEIF($A$36:$A$97,A37,$F$36:$F$97)</f>
        <v>74.319437042083337</v>
      </c>
      <c r="F37" s="486">
        <v>83.541220213000003</v>
      </c>
      <c r="G37" s="138"/>
    </row>
    <row r="38" spans="1:7" x14ac:dyDescent="0.25">
      <c r="A38" s="147">
        <f t="shared" si="2"/>
        <v>2017</v>
      </c>
      <c r="B38" s="447">
        <v>42795</v>
      </c>
      <c r="C38" s="487">
        <v>81.372219091999995</v>
      </c>
      <c r="D38" s="136" t="e">
        <v>#N/A</v>
      </c>
      <c r="E38" s="486">
        <f t="shared" si="3"/>
        <v>74.319437042083337</v>
      </c>
      <c r="F38" s="486">
        <v>81.372219091999995</v>
      </c>
      <c r="G38" s="138"/>
    </row>
    <row r="39" spans="1:7" x14ac:dyDescent="0.25">
      <c r="A39" s="147">
        <f t="shared" si="2"/>
        <v>2017</v>
      </c>
      <c r="B39" s="447">
        <v>42826</v>
      </c>
      <c r="C39" s="487">
        <v>64.367193936999996</v>
      </c>
      <c r="D39" s="136" t="e">
        <v>#N/A</v>
      </c>
      <c r="E39" s="486">
        <f t="shared" si="3"/>
        <v>74.319437042083337</v>
      </c>
      <c r="F39" s="486">
        <v>64.367193936999996</v>
      </c>
      <c r="G39" s="138"/>
    </row>
    <row r="40" spans="1:7" x14ac:dyDescent="0.25">
      <c r="A40" s="147">
        <f t="shared" si="2"/>
        <v>2017</v>
      </c>
      <c r="B40" s="447">
        <v>42856</v>
      </c>
      <c r="C40" s="487">
        <v>60.993230029000003</v>
      </c>
      <c r="D40" s="136" t="e">
        <v>#N/A</v>
      </c>
      <c r="E40" s="486">
        <f t="shared" si="3"/>
        <v>74.319437042083337</v>
      </c>
      <c r="F40" s="486">
        <v>60.993230029000003</v>
      </c>
      <c r="G40" s="138"/>
    </row>
    <row r="41" spans="1:7" x14ac:dyDescent="0.25">
      <c r="A41" s="147">
        <f t="shared" si="2"/>
        <v>2017</v>
      </c>
      <c r="B41" s="447">
        <v>42887</v>
      </c>
      <c r="C41" s="487">
        <v>63.633924</v>
      </c>
      <c r="D41" s="136" t="e">
        <v>#N/A</v>
      </c>
      <c r="E41" s="486">
        <f t="shared" si="3"/>
        <v>74.319437042083337</v>
      </c>
      <c r="F41" s="486">
        <v>63.633924</v>
      </c>
      <c r="G41" s="138"/>
    </row>
    <row r="42" spans="1:7" x14ac:dyDescent="0.25">
      <c r="A42" s="147">
        <f t="shared" si="2"/>
        <v>2017</v>
      </c>
      <c r="B42" s="447">
        <v>42917</v>
      </c>
      <c r="C42" s="487">
        <v>69.040276519000003</v>
      </c>
      <c r="D42" s="136" t="e">
        <v>#N/A</v>
      </c>
      <c r="E42" s="486">
        <f t="shared" si="3"/>
        <v>74.319437042083337</v>
      </c>
      <c r="F42" s="486">
        <v>69.040276519000003</v>
      </c>
      <c r="G42" s="138"/>
    </row>
    <row r="43" spans="1:7" x14ac:dyDescent="0.25">
      <c r="A43" s="147">
        <f t="shared" si="2"/>
        <v>2017</v>
      </c>
      <c r="B43" s="447">
        <v>42948</v>
      </c>
      <c r="C43" s="487">
        <v>67.523258455999994</v>
      </c>
      <c r="D43" s="136" t="e">
        <v>#N/A</v>
      </c>
      <c r="E43" s="486">
        <f t="shared" si="3"/>
        <v>74.319437042083337</v>
      </c>
      <c r="F43" s="486">
        <v>67.523258455999994</v>
      </c>
      <c r="G43" s="138"/>
    </row>
    <row r="44" spans="1:7" x14ac:dyDescent="0.25">
      <c r="A44" s="147">
        <f t="shared" si="2"/>
        <v>2017</v>
      </c>
      <c r="B44" s="447">
        <v>42979</v>
      </c>
      <c r="C44" s="487">
        <v>63.991618903000003</v>
      </c>
      <c r="D44" s="136" t="e">
        <v>#N/A</v>
      </c>
      <c r="E44" s="486">
        <f t="shared" si="3"/>
        <v>74.319437042083337</v>
      </c>
      <c r="F44" s="486">
        <v>63.991618903000003</v>
      </c>
      <c r="G44" s="138"/>
    </row>
    <row r="45" spans="1:7" x14ac:dyDescent="0.25">
      <c r="A45" s="147">
        <f t="shared" si="2"/>
        <v>2017</v>
      </c>
      <c r="B45" s="447">
        <v>43009</v>
      </c>
      <c r="C45" s="487">
        <v>65.473677874000003</v>
      </c>
      <c r="D45" s="136" t="e">
        <v>#N/A</v>
      </c>
      <c r="E45" s="486">
        <f t="shared" si="3"/>
        <v>74.319437042083337</v>
      </c>
      <c r="F45" s="486">
        <v>65.473677874000003</v>
      </c>
      <c r="G45" s="138"/>
    </row>
    <row r="46" spans="1:7" x14ac:dyDescent="0.25">
      <c r="A46" s="147">
        <f t="shared" si="2"/>
        <v>2017</v>
      </c>
      <c r="B46" s="447">
        <v>43040</v>
      </c>
      <c r="C46" s="487">
        <v>78.487295099999997</v>
      </c>
      <c r="D46" s="136" t="e">
        <v>#N/A</v>
      </c>
      <c r="E46" s="486">
        <f t="shared" si="3"/>
        <v>74.319437042083337</v>
      </c>
      <c r="F46" s="486">
        <v>78.487295099999997</v>
      </c>
      <c r="G46" s="138"/>
    </row>
    <row r="47" spans="1:7" x14ac:dyDescent="0.25">
      <c r="A47" s="147">
        <f t="shared" si="2"/>
        <v>2017</v>
      </c>
      <c r="B47" s="447">
        <v>43070</v>
      </c>
      <c r="C47" s="487">
        <v>99.437875899000005</v>
      </c>
      <c r="D47" s="136" t="e">
        <v>#N/A</v>
      </c>
      <c r="E47" s="486"/>
      <c r="F47" s="486">
        <v>99.437875899000005</v>
      </c>
      <c r="G47" s="138"/>
    </row>
    <row r="48" spans="1:7" x14ac:dyDescent="0.25">
      <c r="A48" s="147">
        <f t="shared" si="2"/>
        <v>2018</v>
      </c>
      <c r="B48" s="447">
        <v>43101</v>
      </c>
      <c r="C48" s="487">
        <v>106.78713442</v>
      </c>
      <c r="D48" s="136" t="e">
        <v>#N/A</v>
      </c>
      <c r="E48" s="486"/>
      <c r="F48" s="486">
        <v>106.78713442</v>
      </c>
      <c r="G48" s="138"/>
    </row>
    <row r="49" spans="1:7" x14ac:dyDescent="0.25">
      <c r="A49" s="147">
        <f t="shared" si="2"/>
        <v>2018</v>
      </c>
      <c r="B49" s="447">
        <v>43132</v>
      </c>
      <c r="C49" s="487">
        <v>96.456016750000003</v>
      </c>
      <c r="D49" s="136" t="e">
        <v>#N/A</v>
      </c>
      <c r="E49" s="486">
        <f t="shared" ref="E49" si="4">AVERAGEIF($A$36:$A$97,A49,$F$36:$F$97)</f>
        <v>82.137574420416669</v>
      </c>
      <c r="F49" s="486">
        <v>96.456016750000003</v>
      </c>
      <c r="G49" s="138"/>
    </row>
    <row r="50" spans="1:7" x14ac:dyDescent="0.25">
      <c r="A50" s="147">
        <f t="shared" si="2"/>
        <v>2018</v>
      </c>
      <c r="B50" s="447">
        <v>43160</v>
      </c>
      <c r="C50" s="487">
        <v>89.461310514999994</v>
      </c>
      <c r="D50" s="136" t="e">
        <v>#N/A</v>
      </c>
      <c r="E50" s="486">
        <f t="shared" ref="E50" si="5">AVERAGEIF($A$36:$A$97,A50,$F$36:$F$97)</f>
        <v>82.137574420416669</v>
      </c>
      <c r="F50" s="486">
        <v>89.461310514999994</v>
      </c>
      <c r="G50" s="138"/>
    </row>
    <row r="51" spans="1:7" x14ac:dyDescent="0.25">
      <c r="A51" s="147">
        <f t="shared" si="2"/>
        <v>2018</v>
      </c>
      <c r="B51" s="447">
        <v>43191</v>
      </c>
      <c r="C51" s="487">
        <v>77.888530032999995</v>
      </c>
      <c r="D51" s="136" t="e">
        <v>#N/A</v>
      </c>
      <c r="E51" s="486">
        <f t="shared" ref="E51:E58" si="6">AVERAGEIF($A$36:$A$97,A51,$F$36:$F$97)</f>
        <v>82.137574420416669</v>
      </c>
      <c r="F51" s="486">
        <v>77.888530032999995</v>
      </c>
      <c r="G51" s="138"/>
    </row>
    <row r="52" spans="1:7" x14ac:dyDescent="0.25">
      <c r="A52" s="147">
        <f t="shared" si="2"/>
        <v>2018</v>
      </c>
      <c r="B52" s="447">
        <v>43221</v>
      </c>
      <c r="C52" s="487">
        <v>66.043533483999994</v>
      </c>
      <c r="D52" s="136" t="e">
        <v>#N/A</v>
      </c>
      <c r="E52" s="486">
        <f t="shared" si="6"/>
        <v>82.137574420416669</v>
      </c>
      <c r="F52" s="486">
        <v>66.043533483999994</v>
      </c>
      <c r="G52" s="138"/>
    </row>
    <row r="53" spans="1:7" x14ac:dyDescent="0.25">
      <c r="A53" s="147">
        <f t="shared" si="2"/>
        <v>2018</v>
      </c>
      <c r="B53" s="447">
        <v>43252</v>
      </c>
      <c r="C53" s="487">
        <v>68.338942770000003</v>
      </c>
      <c r="D53" s="136" t="e">
        <v>#N/A</v>
      </c>
      <c r="E53" s="486">
        <f t="shared" si="6"/>
        <v>82.137574420416669</v>
      </c>
      <c r="F53" s="486">
        <v>68.338942770000003</v>
      </c>
      <c r="G53" s="138"/>
    </row>
    <row r="54" spans="1:7" x14ac:dyDescent="0.25">
      <c r="A54" s="147">
        <f t="shared" si="2"/>
        <v>2018</v>
      </c>
      <c r="B54" s="447">
        <v>43282</v>
      </c>
      <c r="C54" s="487">
        <v>75.690725294999993</v>
      </c>
      <c r="D54" s="136" t="e">
        <v>#N/A</v>
      </c>
      <c r="E54" s="486">
        <f t="shared" si="6"/>
        <v>82.137574420416669</v>
      </c>
      <c r="F54" s="486">
        <v>75.690725294999993</v>
      </c>
      <c r="G54" s="138"/>
    </row>
    <row r="55" spans="1:7" x14ac:dyDescent="0.25">
      <c r="A55" s="147">
        <f t="shared" si="2"/>
        <v>2018</v>
      </c>
      <c r="B55" s="447">
        <v>43313</v>
      </c>
      <c r="C55" s="487">
        <v>74.562776255000003</v>
      </c>
      <c r="D55" s="136" t="e">
        <v>#N/A</v>
      </c>
      <c r="E55" s="486">
        <f t="shared" si="6"/>
        <v>82.137574420416669</v>
      </c>
      <c r="F55" s="486">
        <v>74.562776255000003</v>
      </c>
      <c r="G55" s="138"/>
    </row>
    <row r="56" spans="1:7" x14ac:dyDescent="0.25">
      <c r="A56" s="147">
        <f t="shared" si="2"/>
        <v>2018</v>
      </c>
      <c r="B56" s="447">
        <v>43344</v>
      </c>
      <c r="C56" s="487">
        <v>71.955770866999998</v>
      </c>
      <c r="D56" s="136" t="e">
        <v>#N/A</v>
      </c>
      <c r="E56" s="486">
        <f t="shared" si="6"/>
        <v>82.137574420416669</v>
      </c>
      <c r="F56" s="486">
        <v>71.955770866999998</v>
      </c>
      <c r="G56" s="138"/>
    </row>
    <row r="57" spans="1:7" x14ac:dyDescent="0.25">
      <c r="A57" s="147">
        <f t="shared" si="2"/>
        <v>2018</v>
      </c>
      <c r="B57" s="447">
        <v>43374</v>
      </c>
      <c r="C57" s="487">
        <v>73.429359610000006</v>
      </c>
      <c r="D57" s="136" t="e">
        <v>#N/A</v>
      </c>
      <c r="E57" s="486">
        <f t="shared" si="6"/>
        <v>82.137574420416669</v>
      </c>
      <c r="F57" s="486">
        <v>73.429359610000006</v>
      </c>
      <c r="G57" s="138"/>
    </row>
    <row r="58" spans="1:7" x14ac:dyDescent="0.25">
      <c r="A58" s="147">
        <f t="shared" si="2"/>
        <v>2018</v>
      </c>
      <c r="B58" s="447">
        <v>43405</v>
      </c>
      <c r="C58" s="487">
        <v>89.599700562999999</v>
      </c>
      <c r="D58" s="136" t="e">
        <v>#N/A</v>
      </c>
      <c r="E58" s="486">
        <f t="shared" si="6"/>
        <v>82.137574420416669</v>
      </c>
      <c r="F58" s="486">
        <v>89.599700562999999</v>
      </c>
      <c r="G58" s="138"/>
    </row>
    <row r="59" spans="1:7" x14ac:dyDescent="0.25">
      <c r="A59" s="147">
        <f t="shared" si="2"/>
        <v>2018</v>
      </c>
      <c r="B59" s="447">
        <v>43435</v>
      </c>
      <c r="C59" s="487">
        <v>95.437092483000001</v>
      </c>
      <c r="D59" s="136" t="e">
        <v>#N/A</v>
      </c>
      <c r="E59" s="486"/>
      <c r="F59" s="486">
        <v>95.437092483000001</v>
      </c>
      <c r="G59" s="138"/>
    </row>
    <row r="60" spans="1:7" x14ac:dyDescent="0.25">
      <c r="A60" s="147">
        <f t="shared" si="2"/>
        <v>2019</v>
      </c>
      <c r="B60" s="447">
        <v>43466</v>
      </c>
      <c r="C60" s="487">
        <v>108.99745081</v>
      </c>
      <c r="D60" s="136" t="e">
        <v>#N/A</v>
      </c>
      <c r="E60" s="486"/>
      <c r="F60" s="486">
        <v>108.99745081</v>
      </c>
      <c r="G60" s="138"/>
    </row>
    <row r="61" spans="1:7" x14ac:dyDescent="0.25">
      <c r="A61" s="147">
        <f t="shared" si="2"/>
        <v>2019</v>
      </c>
      <c r="B61" s="447">
        <v>43497</v>
      </c>
      <c r="C61" s="487">
        <v>106.60392263999999</v>
      </c>
      <c r="D61" s="136" t="e">
        <v>#N/A</v>
      </c>
      <c r="E61" s="486">
        <f t="shared" ref="E61:E70" si="7">AVERAGEIF($A$36:$A$97,A61,$F$36:$F$97)</f>
        <v>84.160922654166669</v>
      </c>
      <c r="F61" s="486">
        <v>106.60392263999999</v>
      </c>
      <c r="G61" s="138"/>
    </row>
    <row r="62" spans="1:7" x14ac:dyDescent="0.25">
      <c r="A62" s="147">
        <f t="shared" si="2"/>
        <v>2019</v>
      </c>
      <c r="B62" s="447">
        <v>43525</v>
      </c>
      <c r="C62" s="487">
        <v>94.4812637</v>
      </c>
      <c r="D62" s="136" t="e">
        <v>#N/A</v>
      </c>
      <c r="E62" s="486">
        <f t="shared" si="7"/>
        <v>84.160922654166669</v>
      </c>
      <c r="F62" s="486">
        <v>94.4812637</v>
      </c>
      <c r="G62" s="138"/>
    </row>
    <row r="63" spans="1:7" x14ac:dyDescent="0.25">
      <c r="A63" s="147">
        <f t="shared" si="2"/>
        <v>2019</v>
      </c>
      <c r="B63" s="447">
        <v>43556</v>
      </c>
      <c r="C63" s="487">
        <v>73.851614699999999</v>
      </c>
      <c r="D63" s="136">
        <v>73.851614699999999</v>
      </c>
      <c r="E63" s="486">
        <f t="shared" si="7"/>
        <v>84.160922654166669</v>
      </c>
      <c r="F63" s="486">
        <v>73.851614699999999</v>
      </c>
      <c r="G63" s="138"/>
    </row>
    <row r="64" spans="1:7" x14ac:dyDescent="0.25">
      <c r="A64" s="147">
        <f t="shared" si="2"/>
        <v>2019</v>
      </c>
      <c r="B64" s="447">
        <v>43586</v>
      </c>
      <c r="C64" s="487" t="e">
        <v>#N/A</v>
      </c>
      <c r="D64" s="136">
        <v>68.954539999999994</v>
      </c>
      <c r="E64" s="486">
        <f t="shared" si="7"/>
        <v>84.160922654166669</v>
      </c>
      <c r="F64" s="486">
        <v>68.954539999999994</v>
      </c>
      <c r="G64" s="138"/>
    </row>
    <row r="65" spans="1:7" x14ac:dyDescent="0.25">
      <c r="A65" s="147">
        <f t="shared" si="2"/>
        <v>2019</v>
      </c>
      <c r="B65" s="447">
        <v>43617</v>
      </c>
      <c r="C65" s="487" t="e">
        <v>#N/A</v>
      </c>
      <c r="D65" s="136">
        <v>70.765529999999998</v>
      </c>
      <c r="E65" s="486">
        <f t="shared" si="7"/>
        <v>84.160922654166669</v>
      </c>
      <c r="F65" s="486">
        <v>70.765529999999998</v>
      </c>
      <c r="G65" s="138"/>
    </row>
    <row r="66" spans="1:7" x14ac:dyDescent="0.25">
      <c r="A66" s="147">
        <f t="shared" si="2"/>
        <v>2019</v>
      </c>
      <c r="B66" s="447">
        <v>43647</v>
      </c>
      <c r="C66" s="487" t="e">
        <v>#N/A</v>
      </c>
      <c r="D66" s="136">
        <v>76.526510000000002</v>
      </c>
      <c r="E66" s="486">
        <f t="shared" si="7"/>
        <v>84.160922654166669</v>
      </c>
      <c r="F66" s="486">
        <v>76.526510000000002</v>
      </c>
      <c r="G66" s="138"/>
    </row>
    <row r="67" spans="1:7" x14ac:dyDescent="0.25">
      <c r="A67" s="147">
        <f t="shared" si="2"/>
        <v>2019</v>
      </c>
      <c r="B67" s="447">
        <v>43678</v>
      </c>
      <c r="C67" s="487" t="e">
        <v>#N/A</v>
      </c>
      <c r="D67" s="136">
        <v>77.100660000000005</v>
      </c>
      <c r="E67" s="486">
        <f t="shared" si="7"/>
        <v>84.160922654166669</v>
      </c>
      <c r="F67" s="486">
        <v>77.100660000000005</v>
      </c>
      <c r="G67" s="138"/>
    </row>
    <row r="68" spans="1:7" x14ac:dyDescent="0.25">
      <c r="A68" s="147">
        <f t="shared" si="2"/>
        <v>2019</v>
      </c>
      <c r="B68" s="447">
        <v>43709</v>
      </c>
      <c r="C68" s="487" t="e">
        <v>#N/A</v>
      </c>
      <c r="D68" s="136">
        <v>70.919889999999995</v>
      </c>
      <c r="E68" s="486">
        <f t="shared" si="7"/>
        <v>84.160922654166669</v>
      </c>
      <c r="F68" s="486">
        <v>70.919889999999995</v>
      </c>
      <c r="G68" s="138"/>
    </row>
    <row r="69" spans="1:7" x14ac:dyDescent="0.25">
      <c r="A69" s="147">
        <f t="shared" si="2"/>
        <v>2019</v>
      </c>
      <c r="B69" s="447">
        <v>43739</v>
      </c>
      <c r="C69" s="487" t="e">
        <v>#N/A</v>
      </c>
      <c r="D69" s="136">
        <v>74.259429999999995</v>
      </c>
      <c r="E69" s="486">
        <f t="shared" si="7"/>
        <v>84.160922654166669</v>
      </c>
      <c r="F69" s="486">
        <v>74.259429999999995</v>
      </c>
      <c r="G69" s="138"/>
    </row>
    <row r="70" spans="1:7" x14ac:dyDescent="0.25">
      <c r="A70" s="147">
        <f t="shared" si="2"/>
        <v>2019</v>
      </c>
      <c r="B70" s="447">
        <v>43770</v>
      </c>
      <c r="C70" s="487" t="e">
        <v>#N/A</v>
      </c>
      <c r="D70" s="136">
        <v>85.981960000000001</v>
      </c>
      <c r="E70" s="486">
        <f t="shared" si="7"/>
        <v>84.160922654166669</v>
      </c>
      <c r="F70" s="486">
        <v>85.981960000000001</v>
      </c>
      <c r="G70" s="138"/>
    </row>
    <row r="71" spans="1:7" x14ac:dyDescent="0.25">
      <c r="A71" s="147">
        <f t="shared" si="2"/>
        <v>2019</v>
      </c>
      <c r="B71" s="447">
        <v>43800</v>
      </c>
      <c r="C71" s="487" t="e">
        <v>#N/A</v>
      </c>
      <c r="D71" s="136">
        <v>101.4883</v>
      </c>
      <c r="E71" s="486"/>
      <c r="F71" s="486">
        <v>101.4883</v>
      </c>
      <c r="G71" s="138"/>
    </row>
    <row r="72" spans="1:7" x14ac:dyDescent="0.25">
      <c r="A72" s="147">
        <f t="shared" si="2"/>
        <v>2020</v>
      </c>
      <c r="B72" s="447">
        <v>43831</v>
      </c>
      <c r="C72" s="487" t="e">
        <v>#N/A</v>
      </c>
      <c r="D72" s="136">
        <v>110.5128</v>
      </c>
      <c r="E72" s="486"/>
      <c r="F72" s="486">
        <v>110.5128</v>
      </c>
      <c r="G72" s="138"/>
    </row>
    <row r="73" spans="1:7" x14ac:dyDescent="0.25">
      <c r="A73" s="147">
        <f t="shared" si="2"/>
        <v>2020</v>
      </c>
      <c r="B73" s="447">
        <v>43862</v>
      </c>
      <c r="C73" s="487" t="e">
        <v>#N/A</v>
      </c>
      <c r="D73" s="136">
        <v>103.10469999999999</v>
      </c>
      <c r="E73" s="486">
        <f t="shared" ref="E73:E82" si="8">AVERAGEIF($A$36:$A$97,A73,$F$36:$F$97)</f>
        <v>84.798947499999997</v>
      </c>
      <c r="F73" s="486">
        <v>103.10469999999999</v>
      </c>
      <c r="G73" s="138"/>
    </row>
    <row r="74" spans="1:7" x14ac:dyDescent="0.25">
      <c r="A74" s="147">
        <f t="shared" si="2"/>
        <v>2020</v>
      </c>
      <c r="B74" s="447">
        <v>43891</v>
      </c>
      <c r="C74" s="487" t="e">
        <v>#N/A</v>
      </c>
      <c r="D74" s="136">
        <v>90.344030000000004</v>
      </c>
      <c r="E74" s="486">
        <f t="shared" si="8"/>
        <v>84.798947499999997</v>
      </c>
      <c r="F74" s="486">
        <v>90.344030000000004</v>
      </c>
      <c r="G74" s="138"/>
    </row>
    <row r="75" spans="1:7" x14ac:dyDescent="0.25">
      <c r="A75" s="147">
        <f t="shared" si="2"/>
        <v>2020</v>
      </c>
      <c r="B75" s="447">
        <v>43922</v>
      </c>
      <c r="C75" s="487" t="e">
        <v>#N/A</v>
      </c>
      <c r="D75" s="136">
        <v>77.547150000000002</v>
      </c>
      <c r="E75" s="486">
        <f t="shared" si="8"/>
        <v>84.798947499999997</v>
      </c>
      <c r="F75" s="486">
        <v>77.547150000000002</v>
      </c>
      <c r="G75" s="138"/>
    </row>
    <row r="76" spans="1:7" x14ac:dyDescent="0.25">
      <c r="A76" s="147">
        <f t="shared" si="2"/>
        <v>2020</v>
      </c>
      <c r="B76" s="447">
        <v>43952</v>
      </c>
      <c r="C76" s="487" t="e">
        <v>#N/A</v>
      </c>
      <c r="D76" s="136">
        <v>70.547039999999996</v>
      </c>
      <c r="E76" s="486">
        <f t="shared" si="8"/>
        <v>84.798947499999997</v>
      </c>
      <c r="F76" s="486">
        <v>70.547039999999996</v>
      </c>
      <c r="G76" s="138"/>
    </row>
    <row r="77" spans="1:7" x14ac:dyDescent="0.25">
      <c r="A77" s="147">
        <f t="shared" si="2"/>
        <v>2020</v>
      </c>
      <c r="B77" s="447">
        <v>43983</v>
      </c>
      <c r="C77" s="487" t="e">
        <v>#N/A</v>
      </c>
      <c r="D77" s="136">
        <v>73.153580000000005</v>
      </c>
      <c r="E77" s="486">
        <f t="shared" si="8"/>
        <v>84.798947499999997</v>
      </c>
      <c r="F77" s="486">
        <v>73.153580000000005</v>
      </c>
      <c r="G77" s="138"/>
    </row>
    <row r="78" spans="1:7" x14ac:dyDescent="0.25">
      <c r="A78" s="147">
        <f t="shared" si="2"/>
        <v>2020</v>
      </c>
      <c r="B78" s="447">
        <v>44013</v>
      </c>
      <c r="C78" s="487" t="e">
        <v>#N/A</v>
      </c>
      <c r="D78" s="136">
        <v>78.607100000000003</v>
      </c>
      <c r="E78" s="486">
        <f t="shared" si="8"/>
        <v>84.798947499999997</v>
      </c>
      <c r="F78" s="486">
        <v>78.607100000000003</v>
      </c>
      <c r="G78" s="138"/>
    </row>
    <row r="79" spans="1:7" x14ac:dyDescent="0.25">
      <c r="A79" s="147">
        <f t="shared" si="2"/>
        <v>2020</v>
      </c>
      <c r="B79" s="447">
        <v>44044</v>
      </c>
      <c r="C79" s="487" t="e">
        <v>#N/A</v>
      </c>
      <c r="D79" s="136">
        <v>78.97869</v>
      </c>
      <c r="E79" s="486">
        <f t="shared" si="8"/>
        <v>84.798947499999997</v>
      </c>
      <c r="F79" s="486">
        <v>78.97869</v>
      </c>
      <c r="G79" s="138"/>
    </row>
    <row r="80" spans="1:7" x14ac:dyDescent="0.25">
      <c r="A80" s="147">
        <f t="shared" si="2"/>
        <v>2020</v>
      </c>
      <c r="B80" s="447">
        <v>44075</v>
      </c>
      <c r="C80" s="487" t="e">
        <v>#N/A</v>
      </c>
      <c r="D80" s="136">
        <v>72.939570000000003</v>
      </c>
      <c r="E80" s="486">
        <f t="shared" si="8"/>
        <v>84.798947499999997</v>
      </c>
      <c r="F80" s="486">
        <v>72.939570000000003</v>
      </c>
      <c r="G80" s="138"/>
    </row>
    <row r="81" spans="1:7" x14ac:dyDescent="0.25">
      <c r="A81" s="147">
        <f t="shared" si="2"/>
        <v>2020</v>
      </c>
      <c r="B81" s="447">
        <v>44105</v>
      </c>
      <c r="C81" s="487" t="e">
        <v>#N/A</v>
      </c>
      <c r="D81" s="136">
        <v>75.053259999999995</v>
      </c>
      <c r="E81" s="486">
        <f t="shared" si="8"/>
        <v>84.798947499999997</v>
      </c>
      <c r="F81" s="486">
        <v>75.053259999999995</v>
      </c>
      <c r="G81" s="138"/>
    </row>
    <row r="82" spans="1:7" x14ac:dyDescent="0.25">
      <c r="A82" s="147">
        <f t="shared" si="2"/>
        <v>2020</v>
      </c>
      <c r="B82" s="447">
        <v>44136</v>
      </c>
      <c r="C82" s="487" t="e">
        <v>#N/A</v>
      </c>
      <c r="D82" s="136">
        <v>85.855249999999998</v>
      </c>
      <c r="E82" s="486">
        <f t="shared" si="8"/>
        <v>84.798947499999997</v>
      </c>
      <c r="F82" s="486">
        <v>85.855249999999998</v>
      </c>
      <c r="G82" s="138"/>
    </row>
    <row r="83" spans="1:7" x14ac:dyDescent="0.25">
      <c r="A83" s="147">
        <f t="shared" si="2"/>
        <v>2020</v>
      </c>
      <c r="B83" s="447">
        <v>44166</v>
      </c>
      <c r="C83" s="487" t="e">
        <v>#N/A</v>
      </c>
      <c r="D83" s="136">
        <v>100.9442</v>
      </c>
      <c r="E83" s="486"/>
      <c r="F83" s="486">
        <v>100.9442</v>
      </c>
      <c r="G83" s="138"/>
    </row>
    <row r="84" spans="1:7" x14ac:dyDescent="0.25">
      <c r="A84" s="147"/>
      <c r="B84" s="447"/>
      <c r="C84" s="147"/>
      <c r="D84" s="449"/>
      <c r="E84" s="147"/>
      <c r="F84" s="449"/>
      <c r="G84" s="138"/>
    </row>
    <row r="85" spans="1:7" x14ac:dyDescent="0.25">
      <c r="A85" s="147"/>
      <c r="B85" s="447"/>
      <c r="C85" s="147"/>
      <c r="D85" s="449"/>
      <c r="E85" s="147"/>
      <c r="F85" s="449"/>
      <c r="G85" s="138"/>
    </row>
    <row r="86" spans="1:7" x14ac:dyDescent="0.25">
      <c r="A86" s="147"/>
      <c r="B86" s="447"/>
      <c r="C86" s="147"/>
      <c r="D86" s="449"/>
      <c r="E86" s="147"/>
      <c r="F86" s="449"/>
      <c r="G86" s="138"/>
    </row>
    <row r="87" spans="1:7" x14ac:dyDescent="0.25">
      <c r="A87" s="147"/>
      <c r="B87" s="447"/>
      <c r="C87" s="147"/>
      <c r="D87" s="449"/>
      <c r="E87" s="147"/>
      <c r="F87" s="449"/>
      <c r="G87" s="138"/>
    </row>
    <row r="88" spans="1:7" x14ac:dyDescent="0.25">
      <c r="A88" s="147"/>
      <c r="B88" s="447"/>
      <c r="C88" s="147"/>
      <c r="D88" s="449"/>
      <c r="E88" s="147"/>
      <c r="F88" s="449"/>
      <c r="G88" s="138"/>
    </row>
    <row r="89" spans="1:7" x14ac:dyDescent="0.25">
      <c r="A89" s="75"/>
      <c r="B89" s="75" t="s">
        <v>0</v>
      </c>
      <c r="C89" s="147"/>
      <c r="D89" s="449"/>
      <c r="E89" s="147"/>
      <c r="F89" s="449"/>
      <c r="G89" s="138"/>
    </row>
    <row r="90" spans="1:7" x14ac:dyDescent="0.25">
      <c r="A90" s="30">
        <v>2.5</v>
      </c>
      <c r="B90" s="29">
        <v>-2</v>
      </c>
      <c r="C90" s="147"/>
      <c r="D90" s="449"/>
      <c r="E90" s="147"/>
      <c r="F90" s="449"/>
      <c r="G90" s="138"/>
    </row>
    <row r="91" spans="1:7" x14ac:dyDescent="0.25">
      <c r="A91" s="30">
        <v>2.5</v>
      </c>
      <c r="B91" s="29">
        <v>4</v>
      </c>
      <c r="C91" s="147"/>
      <c r="D91" s="449"/>
      <c r="E91" s="147"/>
      <c r="F91" s="449"/>
      <c r="G91" s="138"/>
    </row>
    <row r="92" spans="1:7" x14ac:dyDescent="0.25">
      <c r="A92" s="147"/>
      <c r="B92" s="447"/>
      <c r="C92" s="147"/>
      <c r="D92" s="449"/>
      <c r="E92" s="147"/>
      <c r="F92" s="449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RowHeight="12.75" x14ac:dyDescent="0.2"/>
  <cols>
    <col min="1" max="10" width="9.140625" style="98"/>
    <col min="11" max="11" width="10.42578125" style="98" customWidth="1"/>
    <col min="12" max="16" width="9.140625" style="98"/>
    <col min="17" max="17" width="27.5703125" style="98" customWidth="1"/>
    <col min="18" max="18" width="14.5703125" style="98" customWidth="1"/>
    <col min="19" max="16384" width="9.140625" style="98"/>
  </cols>
  <sheetData>
    <row r="1" spans="1:31" x14ac:dyDescent="0.2">
      <c r="A1" s="119" t="s">
        <v>95</v>
      </c>
    </row>
    <row r="2" spans="1:31" ht="15.75" x14ac:dyDescent="0.25">
      <c r="A2" s="44" t="s">
        <v>549</v>
      </c>
      <c r="F2" s="120"/>
    </row>
    <row r="3" spans="1:31" x14ac:dyDescent="0.2">
      <c r="A3" s="22" t="s">
        <v>16</v>
      </c>
      <c r="F3" s="120"/>
    </row>
    <row r="4" spans="1:31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  <c r="K4" s="184"/>
      <c r="M4" s="99"/>
    </row>
    <row r="5" spans="1:31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K5" s="184"/>
      <c r="Q5" s="180" t="s">
        <v>369</v>
      </c>
      <c r="R5" s="181"/>
    </row>
    <row r="6" spans="1:31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  <c r="M6" s="99"/>
      <c r="Q6" s="355" t="s">
        <v>464</v>
      </c>
      <c r="R6" s="356" t="s">
        <v>357</v>
      </c>
      <c r="AE6"/>
    </row>
    <row r="7" spans="1:31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K7" s="184"/>
      <c r="Q7" s="357" t="s">
        <v>467</v>
      </c>
      <c r="R7" s="358" t="s">
        <v>366</v>
      </c>
      <c r="U7"/>
    </row>
    <row r="8" spans="1:31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K8" s="184"/>
      <c r="Q8" s="357" t="s">
        <v>469</v>
      </c>
      <c r="R8" s="358" t="s">
        <v>359</v>
      </c>
    </row>
    <row r="9" spans="1:31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K9" s="184"/>
      <c r="Q9" s="357" t="s">
        <v>465</v>
      </c>
      <c r="R9" s="358" t="s">
        <v>276</v>
      </c>
    </row>
    <row r="10" spans="1:31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Q10" s="357" t="s">
        <v>466</v>
      </c>
      <c r="R10" s="358" t="s">
        <v>367</v>
      </c>
    </row>
    <row r="11" spans="1:31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Q11" s="359" t="s">
        <v>468</v>
      </c>
      <c r="R11" s="360" t="s">
        <v>358</v>
      </c>
    </row>
    <row r="12" spans="1:31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K12" s="184"/>
    </row>
    <row r="13" spans="1:31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  <c r="K13" s="184"/>
    </row>
    <row r="14" spans="1:31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  <c r="K14" s="184"/>
    </row>
    <row r="15" spans="1:31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  <c r="K15" s="184"/>
    </row>
    <row r="16" spans="1:31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  <c r="K16" s="184"/>
    </row>
    <row r="17" spans="1:14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  <c r="K17" s="184"/>
    </row>
    <row r="18" spans="1:14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  <c r="K18" s="184"/>
    </row>
    <row r="19" spans="1:14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  <c r="K19" s="184"/>
    </row>
    <row r="20" spans="1:14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  <c r="K20" s="184"/>
    </row>
    <row r="21" spans="1:14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  <c r="K21" s="184"/>
    </row>
    <row r="22" spans="1:14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  <c r="K22" s="184"/>
    </row>
    <row r="23" spans="1:14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  <c r="K23" s="184"/>
    </row>
    <row r="24" spans="1:14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  <c r="K24" s="184"/>
    </row>
    <row r="25" spans="1:14" x14ac:dyDescent="0.2">
      <c r="A25" s="184"/>
      <c r="B25" s="184"/>
      <c r="C25" s="184"/>
      <c r="D25" s="184"/>
      <c r="E25" s="184"/>
      <c r="F25" s="184"/>
      <c r="G25" s="184"/>
      <c r="H25" s="184"/>
      <c r="I25" s="184"/>
      <c r="J25" s="184"/>
      <c r="K25" s="184"/>
    </row>
    <row r="26" spans="1:14" x14ac:dyDescent="0.2">
      <c r="A26" s="119"/>
      <c r="B26" s="466"/>
      <c r="C26" s="119"/>
      <c r="D26" s="466"/>
      <c r="E26" s="466"/>
      <c r="F26" s="467"/>
      <c r="G26" s="119"/>
      <c r="H26" s="467"/>
      <c r="I26" s="467"/>
      <c r="J26" s="119"/>
      <c r="K26" s="119"/>
      <c r="N26" s="119"/>
    </row>
    <row r="27" spans="1:14" x14ac:dyDescent="0.2">
      <c r="A27" s="119"/>
      <c r="B27" s="466"/>
      <c r="C27" s="119"/>
      <c r="D27" s="466"/>
      <c r="E27" s="467"/>
      <c r="F27" s="467"/>
      <c r="G27" s="119"/>
      <c r="H27" s="467"/>
      <c r="I27" s="467"/>
      <c r="J27" s="119"/>
      <c r="K27" s="119"/>
      <c r="N27" s="119"/>
    </row>
    <row r="28" spans="1:14" ht="48" x14ac:dyDescent="0.2">
      <c r="A28" s="508" t="s">
        <v>15</v>
      </c>
      <c r="B28" s="156"/>
      <c r="C28" s="160"/>
      <c r="D28" s="508" t="s">
        <v>73</v>
      </c>
      <c r="E28" s="509" t="s">
        <v>501</v>
      </c>
      <c r="F28" s="509" t="s">
        <v>521</v>
      </c>
      <c r="G28" s="510" t="s">
        <v>469</v>
      </c>
      <c r="H28" s="509" t="s">
        <v>502</v>
      </c>
      <c r="I28" s="509" t="s">
        <v>520</v>
      </c>
      <c r="J28" s="510" t="s">
        <v>365</v>
      </c>
      <c r="K28" s="510" t="s">
        <v>468</v>
      </c>
      <c r="L28" s="510" t="s">
        <v>523</v>
      </c>
      <c r="M28" s="510" t="s">
        <v>522</v>
      </c>
    </row>
    <row r="29" spans="1:14" x14ac:dyDescent="0.2">
      <c r="A29" s="500" t="s">
        <v>553</v>
      </c>
      <c r="B29" s="582" t="str">
        <f>LEFT(A29,4)</f>
        <v>2014</v>
      </c>
      <c r="C29" s="501" t="str">
        <f t="shared" ref="C29:C56" si="0">RIGHT(A29,2)</f>
        <v>Q1</v>
      </c>
      <c r="D29" s="502">
        <v>41640</v>
      </c>
      <c r="E29" s="29">
        <v>67.987677778000005</v>
      </c>
      <c r="F29" s="29">
        <v>8.6107464999999994</v>
      </c>
      <c r="G29" s="29">
        <v>-0.91108997767</v>
      </c>
      <c r="H29" s="29">
        <v>94.480549389000004</v>
      </c>
      <c r="I29" s="29">
        <v>4.6984960221999996</v>
      </c>
      <c r="J29" s="503">
        <f>+F29-I29</f>
        <v>3.9122504777999998</v>
      </c>
      <c r="K29" s="29">
        <v>23.335100000000001</v>
      </c>
      <c r="L29" s="503">
        <f>+IF(K29&gt;0,+K29,0)*-1</f>
        <v>-23.335100000000001</v>
      </c>
      <c r="M29" s="503">
        <f>+IF(K29&lt;0,+K29,0)*-1</f>
        <v>0</v>
      </c>
    </row>
    <row r="30" spans="1:14" x14ac:dyDescent="0.2">
      <c r="A30" s="500" t="s">
        <v>554</v>
      </c>
      <c r="B30" s="581"/>
      <c r="C30" s="501" t="str">
        <f t="shared" si="0"/>
        <v>Q2</v>
      </c>
      <c r="D30" s="502">
        <v>41730</v>
      </c>
      <c r="E30" s="29">
        <v>70.404945054999999</v>
      </c>
      <c r="F30" s="29">
        <v>6.6920889670000001</v>
      </c>
      <c r="G30" s="29">
        <v>0.30533504143000001</v>
      </c>
      <c r="H30" s="29">
        <v>60.629018051999999</v>
      </c>
      <c r="I30" s="29">
        <v>3.9109554065999999</v>
      </c>
      <c r="J30" s="503">
        <f t="shared" ref="J30:J56" si="1">+F30-I30</f>
        <v>2.7811335604000003</v>
      </c>
      <c r="K30" s="29">
        <v>-13.024571429</v>
      </c>
      <c r="L30" s="503">
        <f t="shared" ref="L30:L56" si="2">+IF(K30&gt;0,+K30,0)*-1</f>
        <v>0</v>
      </c>
      <c r="M30" s="503">
        <f t="shared" ref="M30:M56" si="3">+IF(K30&lt;0,+K30,0)*-1</f>
        <v>13.024571429</v>
      </c>
      <c r="N30" s="503"/>
    </row>
    <row r="31" spans="1:14" x14ac:dyDescent="0.2">
      <c r="A31" s="500" t="s">
        <v>555</v>
      </c>
      <c r="B31" s="581"/>
      <c r="C31" s="501" t="str">
        <f t="shared" si="0"/>
        <v>Q3</v>
      </c>
      <c r="D31" s="502">
        <v>41821</v>
      </c>
      <c r="E31" s="29">
        <v>72.273456522000004</v>
      </c>
      <c r="F31" s="29">
        <v>6.6233909999999998</v>
      </c>
      <c r="G31" s="29">
        <v>-0.71122712054000004</v>
      </c>
      <c r="H31" s="29">
        <v>61.123470302999998</v>
      </c>
      <c r="I31" s="29">
        <v>3.9409544457000001</v>
      </c>
      <c r="J31" s="503">
        <f t="shared" si="1"/>
        <v>2.6824365542999997</v>
      </c>
      <c r="K31" s="29">
        <v>-13.287673913000001</v>
      </c>
      <c r="L31" s="503">
        <f t="shared" si="2"/>
        <v>0</v>
      </c>
      <c r="M31" s="503">
        <f t="shared" si="3"/>
        <v>13.287673913000001</v>
      </c>
      <c r="N31" s="503"/>
    </row>
    <row r="32" spans="1:14" x14ac:dyDescent="0.2">
      <c r="A32" s="500" t="s">
        <v>556</v>
      </c>
      <c r="B32" s="581"/>
      <c r="C32" s="501" t="str">
        <f t="shared" si="0"/>
        <v>Q4</v>
      </c>
      <c r="D32" s="502">
        <v>41913</v>
      </c>
      <c r="E32" s="29">
        <v>72.985858695999994</v>
      </c>
      <c r="F32" s="29">
        <v>7.6312957390999996</v>
      </c>
      <c r="G32" s="29">
        <v>-1.7812177899999999</v>
      </c>
      <c r="H32" s="29">
        <v>75.537899134</v>
      </c>
      <c r="I32" s="29">
        <v>4.0533962065000004</v>
      </c>
      <c r="J32" s="503">
        <f t="shared" si="1"/>
        <v>3.5778995325999992</v>
      </c>
      <c r="K32" s="29">
        <v>0.58723913042999998</v>
      </c>
      <c r="L32" s="503">
        <f t="shared" si="2"/>
        <v>-0.58723913042999998</v>
      </c>
      <c r="M32" s="503">
        <f t="shared" si="3"/>
        <v>0</v>
      </c>
      <c r="N32" s="503"/>
    </row>
    <row r="33" spans="1:14" x14ac:dyDescent="0.2">
      <c r="A33" s="500" t="s">
        <v>557</v>
      </c>
      <c r="B33" s="581" t="str">
        <f>LEFT(A33,4)</f>
        <v>2015</v>
      </c>
      <c r="C33" s="501" t="str">
        <f t="shared" si="0"/>
        <v>Q1</v>
      </c>
      <c r="D33" s="502">
        <v>42005</v>
      </c>
      <c r="E33" s="29">
        <v>73.796366667000001</v>
      </c>
      <c r="F33" s="29">
        <v>8.7877897888999996</v>
      </c>
      <c r="G33" s="29">
        <v>-0.67454482166999996</v>
      </c>
      <c r="H33" s="29">
        <v>95.905291656000003</v>
      </c>
      <c r="I33" s="29">
        <v>5.0382644222000001</v>
      </c>
      <c r="J33" s="503">
        <f t="shared" si="1"/>
        <v>3.7495253666999995</v>
      </c>
      <c r="K33" s="29">
        <v>18.874111111000001</v>
      </c>
      <c r="L33" s="503">
        <f t="shared" si="2"/>
        <v>-18.874111111000001</v>
      </c>
      <c r="M33" s="503">
        <f t="shared" si="3"/>
        <v>0</v>
      </c>
      <c r="N33" s="503"/>
    </row>
    <row r="34" spans="1:14" x14ac:dyDescent="0.2">
      <c r="A34" s="74" t="s">
        <v>558</v>
      </c>
      <c r="B34" s="581"/>
      <c r="C34" s="501" t="str">
        <f t="shared" si="0"/>
        <v>Q2</v>
      </c>
      <c r="D34" s="502">
        <v>42095</v>
      </c>
      <c r="E34" s="29">
        <v>74.423439560000006</v>
      </c>
      <c r="F34" s="29">
        <v>6.7663856043999999</v>
      </c>
      <c r="G34" s="29">
        <v>-0.30560804253000001</v>
      </c>
      <c r="H34" s="29">
        <v>63.362289979000003</v>
      </c>
      <c r="I34" s="29">
        <v>4.4261689010999996</v>
      </c>
      <c r="J34" s="503">
        <f t="shared" si="1"/>
        <v>2.3402167033000003</v>
      </c>
      <c r="K34" s="29">
        <v>-13.256956044000001</v>
      </c>
      <c r="L34" s="503">
        <f t="shared" si="2"/>
        <v>0</v>
      </c>
      <c r="M34" s="503">
        <f t="shared" si="3"/>
        <v>13.256956044000001</v>
      </c>
      <c r="N34" s="503"/>
    </row>
    <row r="35" spans="1:14" x14ac:dyDescent="0.2">
      <c r="A35" s="74" t="s">
        <v>559</v>
      </c>
      <c r="B35" s="581"/>
      <c r="C35" s="501" t="str">
        <f t="shared" si="0"/>
        <v>Q3</v>
      </c>
      <c r="D35" s="502">
        <v>42186</v>
      </c>
      <c r="E35" s="29">
        <v>74.394119564999997</v>
      </c>
      <c r="F35" s="29">
        <v>6.9528910978000003</v>
      </c>
      <c r="G35" s="29">
        <v>-0.39754909934999999</v>
      </c>
      <c r="H35" s="29">
        <v>65.454016856999999</v>
      </c>
      <c r="I35" s="29">
        <v>4.905183837</v>
      </c>
      <c r="J35" s="503">
        <f t="shared" si="1"/>
        <v>2.0477072608000002</v>
      </c>
      <c r="K35" s="29">
        <v>-10.751391304</v>
      </c>
      <c r="L35" s="503">
        <f t="shared" si="2"/>
        <v>0</v>
      </c>
      <c r="M35" s="503">
        <f t="shared" si="3"/>
        <v>10.751391304</v>
      </c>
      <c r="N35" s="503"/>
    </row>
    <row r="36" spans="1:14" x14ac:dyDescent="0.2">
      <c r="A36" s="74" t="s">
        <v>560</v>
      </c>
      <c r="B36" s="581"/>
      <c r="C36" s="501" t="str">
        <f t="shared" si="0"/>
        <v>Q4</v>
      </c>
      <c r="D36" s="502">
        <v>42278</v>
      </c>
      <c r="E36" s="29">
        <v>73.989010870000001</v>
      </c>
      <c r="F36" s="29">
        <v>7.3020150978</v>
      </c>
      <c r="G36" s="29">
        <v>-1.5525762489999999</v>
      </c>
      <c r="H36" s="29">
        <v>74.180554001000004</v>
      </c>
      <c r="I36" s="29">
        <v>5.1740261521999997</v>
      </c>
      <c r="J36" s="503">
        <f t="shared" si="1"/>
        <v>2.1279889456000003</v>
      </c>
      <c r="K36" s="29">
        <v>-0.54411956522000005</v>
      </c>
      <c r="L36" s="503">
        <f t="shared" si="2"/>
        <v>0</v>
      </c>
      <c r="M36" s="503">
        <f t="shared" si="3"/>
        <v>0.54411956522000005</v>
      </c>
      <c r="N36" s="503"/>
    </row>
    <row r="37" spans="1:14" x14ac:dyDescent="0.2">
      <c r="A37" s="74" t="s">
        <v>561</v>
      </c>
      <c r="B37" s="581" t="str">
        <f>LEFT(A37,4)</f>
        <v>2016</v>
      </c>
      <c r="C37" s="501" t="str">
        <f t="shared" si="0"/>
        <v>Q1</v>
      </c>
      <c r="D37" s="502">
        <v>42370</v>
      </c>
      <c r="E37" s="29">
        <v>73.959274725</v>
      </c>
      <c r="F37" s="29">
        <v>8.4191165274999999</v>
      </c>
      <c r="G37" s="29">
        <v>-0.98358408758000004</v>
      </c>
      <c r="H37" s="29">
        <v>89.013702867999996</v>
      </c>
      <c r="I37" s="29">
        <v>5.7823350658999999</v>
      </c>
      <c r="J37" s="503">
        <f t="shared" si="1"/>
        <v>2.6367814616</v>
      </c>
      <c r="K37" s="29">
        <v>13.242186813</v>
      </c>
      <c r="L37" s="503">
        <f t="shared" si="2"/>
        <v>-13.242186813</v>
      </c>
      <c r="M37" s="503">
        <f t="shared" si="3"/>
        <v>0</v>
      </c>
      <c r="N37" s="503"/>
    </row>
    <row r="38" spans="1:14" x14ac:dyDescent="0.2">
      <c r="A38" s="74" t="s">
        <v>562</v>
      </c>
      <c r="B38" s="581"/>
      <c r="C38" s="501" t="str">
        <f t="shared" si="0"/>
        <v>Q2</v>
      </c>
      <c r="D38" s="502">
        <v>42461</v>
      </c>
      <c r="E38" s="29">
        <v>72.914340659000004</v>
      </c>
      <c r="F38" s="29">
        <v>8.0386799451000002</v>
      </c>
      <c r="G38" s="29">
        <v>-0.49796526374</v>
      </c>
      <c r="H38" s="29">
        <v>66.486767757999999</v>
      </c>
      <c r="I38" s="29">
        <v>6.0345073626000003</v>
      </c>
      <c r="J38" s="503">
        <f t="shared" si="1"/>
        <v>2.0041725824999999</v>
      </c>
      <c r="K38" s="29">
        <v>-8.0905714286000006</v>
      </c>
      <c r="L38" s="503">
        <f t="shared" si="2"/>
        <v>0</v>
      </c>
      <c r="M38" s="503">
        <f t="shared" si="3"/>
        <v>8.0905714286000006</v>
      </c>
      <c r="N38" s="503"/>
    </row>
    <row r="39" spans="1:14" x14ac:dyDescent="0.2">
      <c r="A39" s="74" t="s">
        <v>563</v>
      </c>
      <c r="B39" s="581"/>
      <c r="C39" s="501" t="str">
        <f t="shared" si="0"/>
        <v>Q3</v>
      </c>
      <c r="D39" s="502">
        <v>42552</v>
      </c>
      <c r="E39" s="29">
        <v>72.221652173999999</v>
      </c>
      <c r="F39" s="29">
        <v>8.3206048696000003</v>
      </c>
      <c r="G39" s="29">
        <v>0.66983319390999996</v>
      </c>
      <c r="H39" s="29">
        <v>68.942769694000006</v>
      </c>
      <c r="I39" s="29">
        <v>6.5749401086999999</v>
      </c>
      <c r="J39" s="503">
        <f t="shared" si="1"/>
        <v>1.7456647609000004</v>
      </c>
      <c r="K39" s="29">
        <v>-5.8496847825999998</v>
      </c>
      <c r="L39" s="503">
        <f t="shared" si="2"/>
        <v>0</v>
      </c>
      <c r="M39" s="503">
        <f t="shared" si="3"/>
        <v>5.8496847825999998</v>
      </c>
      <c r="N39" s="503"/>
    </row>
    <row r="40" spans="1:14" x14ac:dyDescent="0.2">
      <c r="A40" s="74" t="s">
        <v>564</v>
      </c>
      <c r="B40" s="581"/>
      <c r="C40" s="501" t="str">
        <f t="shared" si="0"/>
        <v>Q4</v>
      </c>
      <c r="D40" s="502">
        <v>42644</v>
      </c>
      <c r="E40" s="29">
        <v>71.545858695999996</v>
      </c>
      <c r="F40" s="29">
        <v>8.0791769457000004</v>
      </c>
      <c r="G40" s="29">
        <v>-1.5576506176</v>
      </c>
      <c r="H40" s="29">
        <v>75.553406457999998</v>
      </c>
      <c r="I40" s="29">
        <v>7.1219676957000004</v>
      </c>
      <c r="J40" s="503">
        <f t="shared" si="1"/>
        <v>0.95720925000000001</v>
      </c>
      <c r="K40" s="29">
        <v>4.4541413043000002</v>
      </c>
      <c r="L40" s="503">
        <f t="shared" si="2"/>
        <v>-4.4541413043000002</v>
      </c>
      <c r="M40" s="503">
        <f t="shared" si="3"/>
        <v>0</v>
      </c>
      <c r="N40" s="503"/>
    </row>
    <row r="41" spans="1:14" x14ac:dyDescent="0.2">
      <c r="A41" s="74" t="s">
        <v>565</v>
      </c>
      <c r="B41" s="581" t="str">
        <f>LEFT(A41,4)</f>
        <v>2017</v>
      </c>
      <c r="C41" s="501" t="str">
        <f t="shared" si="0"/>
        <v>Q1</v>
      </c>
      <c r="D41" s="502">
        <v>42736</v>
      </c>
      <c r="E41" s="29">
        <v>71.993366667000004</v>
      </c>
      <c r="F41" s="29">
        <v>9.1868909777999992</v>
      </c>
      <c r="G41" s="29">
        <v>-9.6429457999999996E-2</v>
      </c>
      <c r="H41" s="29">
        <v>86.386756074999994</v>
      </c>
      <c r="I41" s="29">
        <v>8.8739609999999995</v>
      </c>
      <c r="J41" s="503">
        <f t="shared" si="1"/>
        <v>0.31292997779999965</v>
      </c>
      <c r="K41" s="29">
        <v>14.003611111</v>
      </c>
      <c r="L41" s="503">
        <f t="shared" si="2"/>
        <v>-14.003611111</v>
      </c>
      <c r="M41" s="503">
        <f t="shared" si="3"/>
        <v>0</v>
      </c>
      <c r="N41" s="503"/>
    </row>
    <row r="42" spans="1:14" x14ac:dyDescent="0.2">
      <c r="A42" s="74" t="s">
        <v>566</v>
      </c>
      <c r="B42" s="581"/>
      <c r="C42" s="501" t="str">
        <f t="shared" si="0"/>
        <v>Q2</v>
      </c>
      <c r="D42" s="502">
        <v>42826</v>
      </c>
      <c r="E42" s="29">
        <v>73.485934065999999</v>
      </c>
      <c r="F42" s="29">
        <v>7.9388673625999999</v>
      </c>
      <c r="G42" s="29">
        <v>-0.76719191198000003</v>
      </c>
      <c r="H42" s="29">
        <v>62.976084274999998</v>
      </c>
      <c r="I42" s="29">
        <v>8.2905142526999995</v>
      </c>
      <c r="J42" s="503">
        <f t="shared" si="1"/>
        <v>-0.35164689009999961</v>
      </c>
      <c r="K42" s="29">
        <v>-9.5678901099000004</v>
      </c>
      <c r="L42" s="503">
        <f t="shared" si="2"/>
        <v>0</v>
      </c>
      <c r="M42" s="503">
        <f t="shared" si="3"/>
        <v>9.5678901099000004</v>
      </c>
      <c r="N42" s="503"/>
    </row>
    <row r="43" spans="1:14" x14ac:dyDescent="0.2">
      <c r="A43" s="74" t="s">
        <v>567</v>
      </c>
      <c r="B43" s="581"/>
      <c r="C43" s="501" t="str">
        <f t="shared" si="0"/>
        <v>Q3</v>
      </c>
      <c r="D43" s="502">
        <v>42917</v>
      </c>
      <c r="E43" s="29">
        <v>75.089652173999994</v>
      </c>
      <c r="F43" s="29">
        <v>7.9117121303999998</v>
      </c>
      <c r="G43" s="29">
        <v>-0.80886511597999999</v>
      </c>
      <c r="H43" s="29">
        <v>66.882805993000005</v>
      </c>
      <c r="I43" s="29">
        <v>8.1046388478000004</v>
      </c>
      <c r="J43" s="503">
        <f t="shared" si="1"/>
        <v>-0.19292671740000067</v>
      </c>
      <c r="K43" s="29">
        <v>-7.3857934783000001</v>
      </c>
      <c r="L43" s="503">
        <f t="shared" si="2"/>
        <v>0</v>
      </c>
      <c r="M43" s="503">
        <f t="shared" si="3"/>
        <v>7.3857934783000001</v>
      </c>
      <c r="N43" s="503"/>
    </row>
    <row r="44" spans="1:14" x14ac:dyDescent="0.2">
      <c r="A44" s="74" t="s">
        <v>568</v>
      </c>
      <c r="B44" s="581"/>
      <c r="C44" s="501" t="str">
        <f t="shared" si="0"/>
        <v>Q4</v>
      </c>
      <c r="D44" s="502">
        <v>43009</v>
      </c>
      <c r="E44" s="29">
        <v>78.438543478</v>
      </c>
      <c r="F44" s="29">
        <v>8.3180007499999995</v>
      </c>
      <c r="G44" s="29">
        <v>-2.2489596745</v>
      </c>
      <c r="H44" s="29">
        <v>81.161706738999996</v>
      </c>
      <c r="I44" s="29">
        <v>9.4471386848000005</v>
      </c>
      <c r="J44" s="503">
        <f t="shared" si="1"/>
        <v>-1.129137934800001</v>
      </c>
      <c r="K44" s="29">
        <v>5.9124565217000002</v>
      </c>
      <c r="L44" s="503">
        <f t="shared" si="2"/>
        <v>-5.9124565217000002</v>
      </c>
      <c r="M44" s="503">
        <f t="shared" si="3"/>
        <v>0</v>
      </c>
      <c r="N44" s="503"/>
    </row>
    <row r="45" spans="1:14" x14ac:dyDescent="0.2">
      <c r="A45" s="74" t="s">
        <v>569</v>
      </c>
      <c r="B45" s="581" t="str">
        <f>LEFT(A45,4)</f>
        <v>2018</v>
      </c>
      <c r="C45" s="501" t="str">
        <f t="shared" si="0"/>
        <v>Q1</v>
      </c>
      <c r="D45" s="502">
        <v>43101</v>
      </c>
      <c r="E45" s="29">
        <v>79.130588888999995</v>
      </c>
      <c r="F45" s="29">
        <v>9.0944984666999993</v>
      </c>
      <c r="G45" s="29">
        <v>0.51758342221999998</v>
      </c>
      <c r="H45" s="29">
        <v>97.605225133000005</v>
      </c>
      <c r="I45" s="29">
        <v>9.6587011999999994</v>
      </c>
      <c r="J45" s="503">
        <f t="shared" si="1"/>
        <v>-0.56420273330000015</v>
      </c>
      <c r="K45" s="29">
        <v>18.314766667000001</v>
      </c>
      <c r="L45" s="503">
        <f t="shared" si="2"/>
        <v>-18.314766667000001</v>
      </c>
      <c r="M45" s="503">
        <f t="shared" si="3"/>
        <v>0</v>
      </c>
      <c r="N45" s="503"/>
    </row>
    <row r="46" spans="1:14" x14ac:dyDescent="0.2">
      <c r="A46" s="74" t="s">
        <v>570</v>
      </c>
      <c r="B46" s="581"/>
      <c r="C46" s="501" t="str">
        <f t="shared" si="0"/>
        <v>Q2</v>
      </c>
      <c r="D46" s="502">
        <v>43191</v>
      </c>
      <c r="E46" s="29">
        <v>81.173043956000001</v>
      </c>
      <c r="F46" s="29">
        <v>7.7307749780000004</v>
      </c>
      <c r="G46" s="29">
        <v>-0.56676483407</v>
      </c>
      <c r="H46" s="29">
        <v>70.705205737</v>
      </c>
      <c r="I46" s="29">
        <v>8.9434747363000007</v>
      </c>
      <c r="J46" s="503">
        <f t="shared" si="1"/>
        <v>-1.2126997583000003</v>
      </c>
      <c r="K46" s="29">
        <v>-8.8540329670000002</v>
      </c>
      <c r="L46" s="503">
        <f t="shared" si="2"/>
        <v>0</v>
      </c>
      <c r="M46" s="503">
        <f t="shared" si="3"/>
        <v>8.8540329670000002</v>
      </c>
      <c r="N46" s="503"/>
    </row>
    <row r="47" spans="1:14" x14ac:dyDescent="0.2">
      <c r="A47" s="74" t="s">
        <v>571</v>
      </c>
      <c r="B47" s="581"/>
      <c r="C47" s="501" t="str">
        <f t="shared" si="0"/>
        <v>Q3</v>
      </c>
      <c r="D47" s="502">
        <v>43282</v>
      </c>
      <c r="E47" s="29">
        <v>84.956380435</v>
      </c>
      <c r="F47" s="29">
        <v>7.6540237174000003</v>
      </c>
      <c r="G47" s="29">
        <v>0.65077891358999995</v>
      </c>
      <c r="H47" s="29">
        <v>74.092735587000007</v>
      </c>
      <c r="I47" s="29">
        <v>11.126577913</v>
      </c>
      <c r="J47" s="503">
        <f t="shared" si="1"/>
        <v>-3.4725541955999999</v>
      </c>
      <c r="K47" s="29">
        <v>-8.2288478261000009</v>
      </c>
      <c r="L47" s="503">
        <f t="shared" si="2"/>
        <v>0</v>
      </c>
      <c r="M47" s="503">
        <f t="shared" si="3"/>
        <v>8.2288478261000009</v>
      </c>
      <c r="N47" s="503"/>
    </row>
    <row r="48" spans="1:14" x14ac:dyDescent="0.2">
      <c r="A48" s="74" t="s">
        <v>572</v>
      </c>
      <c r="B48" s="581"/>
      <c r="C48" s="501" t="str">
        <f t="shared" si="0"/>
        <v>Q4</v>
      </c>
      <c r="D48" s="502">
        <v>43374</v>
      </c>
      <c r="E48" s="29">
        <v>88.215891303999996</v>
      </c>
      <c r="F48" s="29">
        <v>7.4755909564999996</v>
      </c>
      <c r="G48" s="29">
        <v>-9.6730687282999994E-2</v>
      </c>
      <c r="H48" s="29">
        <v>86.117945997999996</v>
      </c>
      <c r="I48" s="29">
        <v>12.238870793</v>
      </c>
      <c r="J48" s="503">
        <f t="shared" si="1"/>
        <v>-4.7632798365000006</v>
      </c>
      <c r="K48" s="29">
        <v>2.5792391304</v>
      </c>
      <c r="L48" s="503">
        <f t="shared" si="2"/>
        <v>-2.5792391304</v>
      </c>
      <c r="M48" s="503">
        <f t="shared" si="3"/>
        <v>0</v>
      </c>
      <c r="N48" s="503"/>
    </row>
    <row r="49" spans="1:14" x14ac:dyDescent="0.2">
      <c r="A49" s="74" t="s">
        <v>573</v>
      </c>
      <c r="B49" s="581" t="str">
        <f>LEFT(A49,4)</f>
        <v>2019</v>
      </c>
      <c r="C49" s="501" t="str">
        <f t="shared" si="0"/>
        <v>Q1</v>
      </c>
      <c r="D49" s="502">
        <v>43466</v>
      </c>
      <c r="E49" s="29">
        <v>88.919410666999994</v>
      </c>
      <c r="F49" s="29">
        <v>8.7944460000000007</v>
      </c>
      <c r="G49" s="29">
        <v>1.4082804793999999</v>
      </c>
      <c r="H49" s="29">
        <v>103.2527776</v>
      </c>
      <c r="I49" s="29">
        <v>13.130462156</v>
      </c>
      <c r="J49" s="503">
        <f t="shared" si="1"/>
        <v>-4.3360161559999995</v>
      </c>
      <c r="K49" s="29">
        <v>17.073023809999999</v>
      </c>
      <c r="L49" s="503">
        <f t="shared" si="2"/>
        <v>-17.073023809999999</v>
      </c>
      <c r="M49" s="503">
        <f t="shared" si="3"/>
        <v>0</v>
      </c>
      <c r="N49" s="503"/>
    </row>
    <row r="50" spans="1:14" x14ac:dyDescent="0.2">
      <c r="A50" s="74" t="s">
        <v>574</v>
      </c>
      <c r="B50" s="581"/>
      <c r="C50" s="501" t="str">
        <f t="shared" si="0"/>
        <v>Q2</v>
      </c>
      <c r="D50" s="502">
        <v>43556</v>
      </c>
      <c r="E50" s="29">
        <v>89.577026703000001</v>
      </c>
      <c r="F50" s="29">
        <v>7.2818730220000001</v>
      </c>
      <c r="G50" s="29">
        <v>0.20860496907000001</v>
      </c>
      <c r="H50" s="29">
        <v>71.165989901000003</v>
      </c>
      <c r="I50" s="29">
        <v>12.127457033000001</v>
      </c>
      <c r="J50" s="503">
        <f t="shared" si="1"/>
        <v>-4.8455840110000006</v>
      </c>
      <c r="K50" s="29">
        <v>-13.965082684</v>
      </c>
      <c r="L50" s="503">
        <f t="shared" si="2"/>
        <v>0</v>
      </c>
      <c r="M50" s="503">
        <f t="shared" si="3"/>
        <v>13.965082684</v>
      </c>
      <c r="N50" s="503"/>
    </row>
    <row r="51" spans="1:14" x14ac:dyDescent="0.2">
      <c r="A51" s="74" t="s">
        <v>575</v>
      </c>
      <c r="B51" s="581"/>
      <c r="C51" s="501" t="str">
        <f t="shared" si="0"/>
        <v>Q3</v>
      </c>
      <c r="D51" s="502">
        <v>43647</v>
      </c>
      <c r="E51" s="29">
        <v>90.652343912999996</v>
      </c>
      <c r="F51" s="29">
        <v>7.0981203804000002</v>
      </c>
      <c r="G51" s="29">
        <v>-1.8006952174000002E-2</v>
      </c>
      <c r="H51" s="29">
        <v>74.891727935000006</v>
      </c>
      <c r="I51" s="29">
        <v>12.736575760999999</v>
      </c>
      <c r="J51" s="503">
        <f t="shared" si="1"/>
        <v>-5.6384553805999991</v>
      </c>
      <c r="K51" s="29">
        <v>-10.29746787</v>
      </c>
      <c r="L51" s="503">
        <f t="shared" si="2"/>
        <v>0</v>
      </c>
      <c r="M51" s="503">
        <f t="shared" si="3"/>
        <v>10.29746787</v>
      </c>
      <c r="N51" s="503"/>
    </row>
    <row r="52" spans="1:14" x14ac:dyDescent="0.2">
      <c r="A52" s="74" t="s">
        <v>576</v>
      </c>
      <c r="B52" s="581"/>
      <c r="C52" s="501" t="str">
        <f t="shared" si="0"/>
        <v>Q4</v>
      </c>
      <c r="D52" s="502">
        <v>43739</v>
      </c>
      <c r="E52" s="29">
        <v>91.879351521999993</v>
      </c>
      <c r="F52" s="29">
        <v>7.7406454783000003</v>
      </c>
      <c r="G52" s="29">
        <v>-1.2130206533000001</v>
      </c>
      <c r="H52" s="29">
        <v>87.256939457000001</v>
      </c>
      <c r="I52" s="29">
        <v>14.230554891000001</v>
      </c>
      <c r="J52" s="503">
        <f t="shared" si="1"/>
        <v>-6.4899094127000003</v>
      </c>
      <c r="K52" s="29">
        <v>2.8845734783000001</v>
      </c>
      <c r="L52" s="503">
        <f t="shared" si="2"/>
        <v>-2.8845734783000001</v>
      </c>
      <c r="M52" s="503">
        <f t="shared" si="3"/>
        <v>0</v>
      </c>
      <c r="N52" s="503"/>
    </row>
    <row r="53" spans="1:14" x14ac:dyDescent="0.2">
      <c r="A53" s="74" t="s">
        <v>577</v>
      </c>
      <c r="B53" s="581" t="str">
        <f>LEFT(A53,4)</f>
        <v>2020</v>
      </c>
      <c r="C53" s="501" t="str">
        <f t="shared" si="0"/>
        <v>Q1</v>
      </c>
      <c r="D53" s="502">
        <v>43831</v>
      </c>
      <c r="E53" s="29">
        <v>92.125850439999994</v>
      </c>
      <c r="F53" s="29">
        <v>8.6690831538000008</v>
      </c>
      <c r="G53" s="29">
        <v>0.59313398901000003</v>
      </c>
      <c r="H53" s="29">
        <v>101.28129703</v>
      </c>
      <c r="I53" s="29">
        <v>16.227998242000002</v>
      </c>
      <c r="J53" s="503">
        <f t="shared" si="1"/>
        <v>-7.5589150882000009</v>
      </c>
      <c r="K53" s="29">
        <v>15.92477278</v>
      </c>
      <c r="L53" s="503">
        <f t="shared" si="2"/>
        <v>-15.92477278</v>
      </c>
      <c r="M53" s="503">
        <f t="shared" si="3"/>
        <v>0</v>
      </c>
      <c r="N53" s="503"/>
    </row>
    <row r="54" spans="1:14" x14ac:dyDescent="0.2">
      <c r="A54" s="74" t="s">
        <v>578</v>
      </c>
      <c r="B54" s="581"/>
      <c r="C54" s="501" t="str">
        <f t="shared" si="0"/>
        <v>Q2</v>
      </c>
      <c r="D54" s="502">
        <v>43922</v>
      </c>
      <c r="E54" s="29">
        <v>92.262596373999997</v>
      </c>
      <c r="F54" s="29">
        <v>7.0321880548999998</v>
      </c>
      <c r="G54" s="29">
        <v>-0.13133114504999999</v>
      </c>
      <c r="H54" s="29">
        <v>73.714067473</v>
      </c>
      <c r="I54" s="29">
        <v>14.308512967</v>
      </c>
      <c r="J54" s="503">
        <f t="shared" si="1"/>
        <v>-7.2763249121000007</v>
      </c>
      <c r="K54" s="29">
        <v>-11.337625714</v>
      </c>
      <c r="L54" s="503">
        <f t="shared" si="2"/>
        <v>0</v>
      </c>
      <c r="M54" s="503">
        <f t="shared" si="3"/>
        <v>11.337625714</v>
      </c>
      <c r="N54" s="503"/>
    </row>
    <row r="55" spans="1:14" x14ac:dyDescent="0.2">
      <c r="A55" s="74" t="s">
        <v>579</v>
      </c>
      <c r="B55" s="581"/>
      <c r="C55" s="501" t="str">
        <f t="shared" si="0"/>
        <v>Q3</v>
      </c>
      <c r="D55" s="502">
        <v>44013</v>
      </c>
      <c r="E55" s="29">
        <v>92.394447608999997</v>
      </c>
      <c r="F55" s="29">
        <v>7.1413870216999999</v>
      </c>
      <c r="G55" s="29">
        <v>-0.65943897717</v>
      </c>
      <c r="H55" s="29">
        <v>76.884202064999997</v>
      </c>
      <c r="I55" s="29">
        <v>14.227083152000001</v>
      </c>
      <c r="J55" s="503">
        <f t="shared" si="1"/>
        <v>-7.0856961303000006</v>
      </c>
      <c r="K55" s="29">
        <v>-7.9621361413000002</v>
      </c>
      <c r="L55" s="503">
        <f t="shared" si="2"/>
        <v>0</v>
      </c>
      <c r="M55" s="503">
        <f t="shared" si="3"/>
        <v>7.9621361413000002</v>
      </c>
      <c r="N55" s="503"/>
    </row>
    <row r="56" spans="1:14" x14ac:dyDescent="0.2">
      <c r="A56" s="75" t="s">
        <v>580</v>
      </c>
      <c r="B56" s="581"/>
      <c r="C56" s="499" t="str">
        <f t="shared" si="0"/>
        <v>Q4</v>
      </c>
      <c r="D56" s="504">
        <v>44105</v>
      </c>
      <c r="E56" s="67">
        <v>91.975659673999999</v>
      </c>
      <c r="F56" s="67">
        <v>7.2467230761000003</v>
      </c>
      <c r="G56" s="67">
        <v>9.2851032609000003E-2</v>
      </c>
      <c r="H56" s="67">
        <v>87.299769130000001</v>
      </c>
      <c r="I56" s="67">
        <v>15.496337499999999</v>
      </c>
      <c r="J56" s="505">
        <f t="shared" si="1"/>
        <v>-8.2496144238999989</v>
      </c>
      <c r="K56" s="67">
        <v>3.2847296956999998</v>
      </c>
      <c r="L56" s="505">
        <f t="shared" si="2"/>
        <v>-3.2847296956999998</v>
      </c>
      <c r="M56" s="505">
        <f t="shared" si="3"/>
        <v>0</v>
      </c>
      <c r="N56" s="505"/>
    </row>
    <row r="57" spans="1:14" x14ac:dyDescent="0.2">
      <c r="A57" s="119"/>
      <c r="B57" s="119"/>
      <c r="C57" s="30"/>
      <c r="D57" s="30"/>
      <c r="E57" s="119"/>
      <c r="F57" s="29"/>
      <c r="G57" s="119"/>
      <c r="H57" s="30"/>
      <c r="I57" s="119"/>
      <c r="J57" s="119"/>
      <c r="K57" s="119"/>
      <c r="L57" s="119"/>
      <c r="M57" s="119"/>
      <c r="N57" s="119"/>
    </row>
    <row r="58" spans="1:14" x14ac:dyDescent="0.2">
      <c r="A58" s="30"/>
      <c r="B58" s="376" t="s">
        <v>551</v>
      </c>
      <c r="C58" s="30"/>
      <c r="D58" s="119"/>
      <c r="E58" s="30"/>
      <c r="F58" s="119"/>
      <c r="G58" s="30"/>
      <c r="H58" s="119"/>
      <c r="I58" s="119"/>
      <c r="J58" s="119"/>
      <c r="K58" s="119"/>
      <c r="L58" s="119"/>
      <c r="M58" s="119"/>
      <c r="N58" s="119"/>
    </row>
    <row r="59" spans="1:14" x14ac:dyDescent="0.2">
      <c r="A59" s="75"/>
      <c r="B59" s="75" t="s">
        <v>0</v>
      </c>
      <c r="C59" s="30"/>
      <c r="D59" s="119"/>
      <c r="E59" s="30"/>
      <c r="F59" s="119"/>
      <c r="G59" s="30"/>
      <c r="H59" s="119"/>
      <c r="I59" s="119"/>
      <c r="J59" s="119"/>
      <c r="K59" s="119"/>
      <c r="L59" s="119"/>
      <c r="M59" s="119"/>
      <c r="N59" s="119"/>
    </row>
    <row r="60" spans="1:14" x14ac:dyDescent="0.2">
      <c r="A60" s="30">
        <v>21.5</v>
      </c>
      <c r="B60" s="506">
        <v>-25</v>
      </c>
      <c r="C60" s="30"/>
      <c r="D60" s="119"/>
      <c r="E60" s="30"/>
      <c r="F60" s="119"/>
      <c r="G60" s="30"/>
      <c r="H60" s="119"/>
      <c r="I60" s="119"/>
      <c r="J60" s="119"/>
      <c r="K60" s="119"/>
      <c r="L60" s="119"/>
      <c r="M60" s="119"/>
      <c r="N60" s="119"/>
    </row>
    <row r="61" spans="1:14" x14ac:dyDescent="0.2">
      <c r="A61" s="30">
        <v>21.5</v>
      </c>
      <c r="B61" s="506">
        <v>125</v>
      </c>
      <c r="C61" s="30"/>
      <c r="D61" s="119"/>
      <c r="E61" s="30"/>
      <c r="F61" s="119"/>
      <c r="G61" s="30"/>
      <c r="H61" s="119"/>
      <c r="I61" s="119"/>
      <c r="J61" s="119"/>
      <c r="K61" s="119"/>
      <c r="L61" s="119"/>
      <c r="M61" s="119"/>
      <c r="N61" s="119"/>
    </row>
    <row r="62" spans="1:14" x14ac:dyDescent="0.2">
      <c r="A62" s="119"/>
      <c r="B62" s="499" t="s">
        <v>0</v>
      </c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</row>
    <row r="63" spans="1:14" x14ac:dyDescent="0.2">
      <c r="A63" s="30">
        <v>21.5</v>
      </c>
      <c r="B63" s="507">
        <v>-50</v>
      </c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</row>
    <row r="64" spans="1:14" x14ac:dyDescent="0.2">
      <c r="A64" s="30">
        <v>21.5</v>
      </c>
      <c r="B64" s="507">
        <v>50</v>
      </c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6.7109375" style="171" customWidth="1"/>
    <col min="18" max="18" width="14.28515625" style="171" customWidth="1"/>
    <col min="19" max="24" width="9.140625" style="171"/>
    <col min="25" max="25" width="27" style="171" customWidth="1"/>
    <col min="26" max="16384" width="9.140625" style="17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18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</row>
    <row r="5" spans="1:18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369</v>
      </c>
      <c r="R5" s="181"/>
    </row>
    <row r="6" spans="1:18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517" t="s">
        <v>363</v>
      </c>
      <c r="R6" s="518" t="s">
        <v>355</v>
      </c>
    </row>
    <row r="7" spans="1:18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519" t="s">
        <v>361</v>
      </c>
      <c r="R7" s="520" t="s">
        <v>353</v>
      </c>
    </row>
    <row r="8" spans="1:18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519" t="s">
        <v>364</v>
      </c>
      <c r="R8" s="520" t="s">
        <v>356</v>
      </c>
    </row>
    <row r="9" spans="1:18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521" t="s">
        <v>362</v>
      </c>
      <c r="R9" s="522" t="s">
        <v>354</v>
      </c>
    </row>
    <row r="10" spans="1:18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Q10" s="193"/>
    </row>
    <row r="11" spans="1:18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</row>
    <row r="12" spans="1:18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</row>
    <row r="13" spans="1:18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</row>
    <row r="14" spans="1:18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</row>
    <row r="15" spans="1:18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</row>
    <row r="16" spans="1:18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</row>
    <row r="17" spans="1:18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</row>
    <row r="18" spans="1:18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</row>
    <row r="19" spans="1:18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</row>
    <row r="20" spans="1:18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</row>
    <row r="21" spans="1:18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</row>
    <row r="23" spans="1:18" x14ac:dyDescent="0.25">
      <c r="N23" s="191"/>
    </row>
    <row r="24" spans="1:18" x14ac:dyDescent="0.25">
      <c r="N24" s="172"/>
      <c r="O24" s="172"/>
      <c r="P24" s="172"/>
      <c r="Q24" s="172"/>
    </row>
    <row r="25" spans="1:18" x14ac:dyDescent="0.25">
      <c r="B25" s="511" t="s">
        <v>12</v>
      </c>
      <c r="C25" s="511">
        <v>2016</v>
      </c>
      <c r="D25" s="511">
        <f>+C25+1</f>
        <v>2017</v>
      </c>
      <c r="E25" s="511">
        <f t="shared" ref="E25:G25" si="0">+D25+1</f>
        <v>2018</v>
      </c>
      <c r="F25" s="511">
        <f t="shared" si="0"/>
        <v>2019</v>
      </c>
      <c r="G25" s="511">
        <f t="shared" si="0"/>
        <v>2020</v>
      </c>
    </row>
    <row r="26" spans="1:18" x14ac:dyDescent="0.25">
      <c r="B26" s="512" t="s">
        <v>363</v>
      </c>
      <c r="C26" s="513">
        <v>7.9720594179999997</v>
      </c>
      <c r="D26" s="513">
        <v>8.1206433562000004</v>
      </c>
      <c r="E26" s="513">
        <v>7.7729309507000002</v>
      </c>
      <c r="F26" s="513">
        <v>7.5125800603000004</v>
      </c>
      <c r="G26" s="513">
        <v>7.3022483332999997</v>
      </c>
      <c r="N26" s="172"/>
      <c r="O26" s="172"/>
      <c r="P26" s="172"/>
      <c r="Q26" s="172"/>
      <c r="R26" s="172"/>
    </row>
    <row r="27" spans="1:18" x14ac:dyDescent="0.25">
      <c r="B27" s="511" t="s">
        <v>361</v>
      </c>
      <c r="C27" s="514">
        <v>0.24144010929000001</v>
      </c>
      <c r="D27" s="514">
        <v>0.21372901095999999</v>
      </c>
      <c r="E27" s="514">
        <v>0.20945425478999999</v>
      </c>
      <c r="F27" s="514">
        <v>0.21135446098999999</v>
      </c>
      <c r="G27" s="514">
        <v>0.21830308470000001</v>
      </c>
      <c r="N27" s="172"/>
      <c r="O27" s="172"/>
      <c r="P27" s="172"/>
      <c r="Q27" s="172"/>
      <c r="R27" s="172"/>
    </row>
    <row r="28" spans="1:18" x14ac:dyDescent="0.25">
      <c r="B28" s="511" t="s">
        <v>364</v>
      </c>
      <c r="C28" s="514">
        <v>-5.8705115519</v>
      </c>
      <c r="D28" s="514">
        <v>-6.7405887699000004</v>
      </c>
      <c r="E28" s="514">
        <v>-7.5332677752999997</v>
      </c>
      <c r="F28" s="514">
        <v>-8.1948824520999999</v>
      </c>
      <c r="G28" s="514">
        <v>-8.4352508251000007</v>
      </c>
      <c r="N28" s="172"/>
      <c r="O28" s="172"/>
      <c r="P28" s="172"/>
      <c r="Q28" s="172"/>
      <c r="R28" s="172"/>
    </row>
    <row r="29" spans="1:18" x14ac:dyDescent="0.25">
      <c r="B29" s="511" t="s">
        <v>362</v>
      </c>
      <c r="C29" s="514">
        <v>-0.51049440164000004</v>
      </c>
      <c r="D29" s="514">
        <v>-1.9384710110000001</v>
      </c>
      <c r="E29" s="514">
        <v>-2.9674461699000001</v>
      </c>
      <c r="F29" s="514">
        <v>-4.8635179387000003</v>
      </c>
      <c r="G29" s="514">
        <v>-6.628620765</v>
      </c>
      <c r="N29" s="172"/>
      <c r="O29" s="172"/>
      <c r="P29" s="172"/>
      <c r="Q29" s="172"/>
      <c r="R29" s="172"/>
    </row>
    <row r="30" spans="1:18" x14ac:dyDescent="0.25">
      <c r="B30" s="515" t="s">
        <v>375</v>
      </c>
      <c r="C30" s="516">
        <f>+SUM(C26:C29)</f>
        <v>1.832493573749999</v>
      </c>
      <c r="D30" s="516">
        <f t="shared" ref="D30:G30" si="1">+SUM(D26:D29)</f>
        <v>-0.34468741374000023</v>
      </c>
      <c r="E30" s="516">
        <f t="shared" si="1"/>
        <v>-2.5183287397099998</v>
      </c>
      <c r="F30" s="516">
        <f t="shared" si="1"/>
        <v>-5.3344658695099998</v>
      </c>
      <c r="G30" s="516">
        <f t="shared" si="1"/>
        <v>-7.5433201721000014</v>
      </c>
      <c r="N30" s="172"/>
      <c r="O30" s="172"/>
      <c r="P30" s="172"/>
      <c r="Q30" s="172"/>
      <c r="R30" s="172"/>
    </row>
    <row r="32" spans="1:18" x14ac:dyDescent="0.25">
      <c r="B32" s="376" t="s">
        <v>551</v>
      </c>
      <c r="C32" s="511"/>
    </row>
    <row r="33" spans="2:3" x14ac:dyDescent="0.25">
      <c r="B33" s="511"/>
      <c r="C33" s="511"/>
    </row>
    <row r="34" spans="2:3" x14ac:dyDescent="0.25">
      <c r="B34" s="511"/>
      <c r="C34" s="511"/>
    </row>
    <row r="35" spans="2:3" x14ac:dyDescent="0.25">
      <c r="B35" s="511"/>
      <c r="C35" s="511"/>
    </row>
    <row r="36" spans="2:3" x14ac:dyDescent="0.25">
      <c r="B36" s="511"/>
      <c r="C36" s="511"/>
    </row>
    <row r="37" spans="2:3" x14ac:dyDescent="0.25">
      <c r="B37" s="511"/>
      <c r="C37" s="511"/>
    </row>
    <row r="38" spans="2:3" x14ac:dyDescent="0.25">
      <c r="B38" s="511"/>
      <c r="C38" s="511"/>
    </row>
    <row r="39" spans="2:3" x14ac:dyDescent="0.25">
      <c r="B39" s="511"/>
      <c r="C39" s="511"/>
    </row>
    <row r="40" spans="2:3" x14ac:dyDescent="0.25">
      <c r="B40" s="511"/>
      <c r="C40" s="511"/>
    </row>
    <row r="41" spans="2:3" x14ac:dyDescent="0.25">
      <c r="B41" s="511"/>
      <c r="C41" s="511"/>
    </row>
    <row r="42" spans="2:3" x14ac:dyDescent="0.25">
      <c r="B42" s="75"/>
      <c r="C42" s="75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7"/>
    </row>
    <row r="2" spans="1:18" ht="15.75" x14ac:dyDescent="0.25">
      <c r="A2" s="44" t="s">
        <v>549</v>
      </c>
      <c r="B2" s="325"/>
    </row>
    <row r="3" spans="1:18" x14ac:dyDescent="0.2">
      <c r="A3" s="22" t="s">
        <v>16</v>
      </c>
      <c r="B3" s="22"/>
    </row>
    <row r="4" spans="1:18" x14ac:dyDescent="0.2">
      <c r="A4" s="406"/>
      <c r="B4" s="322"/>
      <c r="C4" s="322"/>
      <c r="D4" s="322"/>
      <c r="E4" s="322"/>
      <c r="F4" s="322"/>
      <c r="G4" s="322"/>
      <c r="H4" s="322"/>
      <c r="I4" s="322"/>
      <c r="J4" s="322"/>
      <c r="K4" s="322"/>
    </row>
    <row r="5" spans="1:18" x14ac:dyDescent="0.2">
      <c r="A5" s="406"/>
      <c r="B5" s="322"/>
      <c r="C5" s="322"/>
      <c r="D5" s="322"/>
      <c r="E5" s="322"/>
      <c r="F5" s="322"/>
      <c r="G5" s="322"/>
      <c r="H5" s="322"/>
      <c r="I5" s="322"/>
      <c r="J5" s="322"/>
      <c r="K5" s="322"/>
      <c r="Q5" s="180" t="s">
        <v>369</v>
      </c>
      <c r="R5" s="181"/>
    </row>
    <row r="6" spans="1:18" x14ac:dyDescent="0.2">
      <c r="A6" s="406"/>
      <c r="B6" s="322"/>
      <c r="C6" s="322"/>
      <c r="D6" s="322"/>
      <c r="E6" s="322"/>
      <c r="F6" s="322"/>
      <c r="G6" s="322"/>
      <c r="H6" s="322"/>
      <c r="I6" s="322"/>
      <c r="J6" s="322"/>
      <c r="K6" s="322"/>
      <c r="Q6" s="329" t="s">
        <v>211</v>
      </c>
      <c r="R6" s="246" t="s">
        <v>360</v>
      </c>
    </row>
    <row r="7" spans="1:18" x14ac:dyDescent="0.2">
      <c r="A7" s="406"/>
      <c r="B7" s="322"/>
      <c r="C7" s="322"/>
      <c r="D7" s="322"/>
      <c r="E7" s="322"/>
      <c r="F7" s="322"/>
      <c r="G7" s="322"/>
      <c r="H7" s="322"/>
      <c r="I7" s="322"/>
      <c r="J7" s="322"/>
      <c r="K7" s="322"/>
    </row>
    <row r="8" spans="1:18" x14ac:dyDescent="0.2">
      <c r="A8" s="406"/>
      <c r="B8" s="322"/>
      <c r="C8" s="322"/>
      <c r="D8" s="322"/>
      <c r="E8" s="322"/>
      <c r="F8" s="322"/>
      <c r="G8" s="322"/>
      <c r="H8" s="322"/>
      <c r="I8" s="322"/>
      <c r="J8" s="322"/>
      <c r="K8" s="322"/>
    </row>
    <row r="9" spans="1:18" x14ac:dyDescent="0.2">
      <c r="A9" s="406"/>
      <c r="B9" s="322"/>
      <c r="C9" s="322"/>
      <c r="D9" s="322"/>
      <c r="E9" s="322"/>
      <c r="F9" s="322"/>
      <c r="G9" s="322"/>
      <c r="H9" s="322"/>
      <c r="I9" s="322"/>
      <c r="J9" s="322"/>
      <c r="K9" s="322"/>
    </row>
    <row r="10" spans="1:18" x14ac:dyDescent="0.2">
      <c r="A10" s="406"/>
      <c r="B10" s="322"/>
      <c r="C10" s="322"/>
      <c r="D10" s="322"/>
      <c r="E10" s="322"/>
      <c r="F10" s="322"/>
      <c r="G10" s="322"/>
      <c r="H10" s="322"/>
      <c r="I10" s="322"/>
      <c r="J10" s="322"/>
      <c r="K10" s="322"/>
    </row>
    <row r="11" spans="1:18" x14ac:dyDescent="0.2">
      <c r="A11" s="406"/>
      <c r="B11" s="322"/>
      <c r="C11" s="322"/>
      <c r="D11" s="322"/>
      <c r="E11" s="322"/>
      <c r="F11" s="322"/>
      <c r="G11" s="322"/>
      <c r="H11" s="322"/>
      <c r="I11" s="322"/>
      <c r="J11" s="322"/>
      <c r="K11" s="322"/>
    </row>
    <row r="12" spans="1:18" x14ac:dyDescent="0.2">
      <c r="A12" s="406"/>
      <c r="B12" s="322"/>
      <c r="C12" s="322"/>
      <c r="D12" s="322"/>
      <c r="E12" s="322"/>
      <c r="F12" s="322"/>
      <c r="G12" s="322"/>
      <c r="H12" s="322"/>
      <c r="I12" s="322"/>
      <c r="J12" s="322"/>
      <c r="K12" s="322"/>
    </row>
    <row r="13" spans="1:18" x14ac:dyDescent="0.2">
      <c r="A13" s="406"/>
      <c r="B13" s="322"/>
      <c r="C13" s="322"/>
      <c r="D13" s="322"/>
      <c r="E13" s="322"/>
      <c r="F13" s="322"/>
      <c r="G13" s="322"/>
      <c r="H13" s="322"/>
      <c r="I13" s="322"/>
      <c r="J13" s="322"/>
      <c r="K13" s="322"/>
    </row>
    <row r="14" spans="1:18" x14ac:dyDescent="0.2">
      <c r="A14" s="406"/>
      <c r="B14" s="322"/>
      <c r="C14" s="322"/>
      <c r="D14" s="322"/>
      <c r="E14" s="322"/>
      <c r="F14" s="322"/>
      <c r="G14" s="322"/>
      <c r="H14" s="322"/>
      <c r="I14" s="322"/>
      <c r="J14" s="322"/>
      <c r="K14" s="322"/>
    </row>
    <row r="15" spans="1:18" x14ac:dyDescent="0.2">
      <c r="A15" s="406"/>
      <c r="B15" s="322"/>
      <c r="C15" s="322"/>
      <c r="D15" s="322"/>
      <c r="E15" s="322"/>
      <c r="F15" s="322"/>
      <c r="G15" s="322"/>
      <c r="H15" s="322"/>
      <c r="I15" s="322"/>
      <c r="J15" s="322"/>
      <c r="K15" s="322"/>
    </row>
    <row r="16" spans="1:18" x14ac:dyDescent="0.2">
      <c r="A16" s="406"/>
      <c r="B16" s="322"/>
      <c r="C16" s="322"/>
      <c r="D16" s="322"/>
      <c r="E16" s="322"/>
      <c r="F16" s="322"/>
      <c r="G16" s="322"/>
      <c r="H16" s="322"/>
      <c r="I16" s="322"/>
      <c r="J16" s="322"/>
      <c r="K16" s="322"/>
    </row>
    <row r="17" spans="1:11" x14ac:dyDescent="0.2">
      <c r="A17" s="406"/>
      <c r="B17" s="322"/>
      <c r="C17" s="322"/>
      <c r="D17" s="322"/>
      <c r="E17" s="322"/>
      <c r="F17" s="322"/>
      <c r="G17" s="322"/>
      <c r="H17" s="322"/>
      <c r="I17" s="322"/>
      <c r="J17" s="322"/>
      <c r="K17" s="322"/>
    </row>
    <row r="18" spans="1:11" x14ac:dyDescent="0.2">
      <c r="A18" s="406"/>
      <c r="B18" s="322"/>
      <c r="C18" s="322"/>
      <c r="D18" s="322"/>
      <c r="E18" s="322"/>
      <c r="F18" s="322"/>
      <c r="G18" s="322"/>
      <c r="H18" s="322"/>
      <c r="I18" s="322"/>
      <c r="J18" s="322"/>
      <c r="K18" s="322"/>
    </row>
    <row r="19" spans="1:11" x14ac:dyDescent="0.2">
      <c r="A19" s="406"/>
      <c r="B19" s="322"/>
      <c r="C19" s="322"/>
      <c r="D19" s="322"/>
      <c r="E19" s="322"/>
      <c r="F19" s="322"/>
      <c r="G19" s="322"/>
      <c r="H19" s="322"/>
      <c r="I19" s="322"/>
      <c r="J19" s="322"/>
      <c r="K19" s="322"/>
    </row>
    <row r="20" spans="1:11" x14ac:dyDescent="0.2">
      <c r="A20" s="406"/>
      <c r="B20" s="322"/>
      <c r="C20" s="322"/>
      <c r="D20" s="322"/>
      <c r="E20" s="322"/>
      <c r="F20" s="322"/>
      <c r="G20" s="322"/>
      <c r="H20" s="322"/>
      <c r="I20" s="322"/>
      <c r="J20" s="322"/>
      <c r="K20" s="322"/>
    </row>
    <row r="21" spans="1:11" x14ac:dyDescent="0.2">
      <c r="A21" s="406"/>
      <c r="B21" s="322"/>
      <c r="C21" s="322"/>
      <c r="D21" s="322"/>
      <c r="E21" s="322"/>
      <c r="F21" s="322"/>
      <c r="G21" s="322"/>
      <c r="H21" s="322"/>
      <c r="I21" s="322"/>
      <c r="J21" s="322"/>
      <c r="K21" s="322"/>
    </row>
    <row r="22" spans="1:11" x14ac:dyDescent="0.2">
      <c r="A22" s="406"/>
      <c r="B22" s="322"/>
      <c r="C22" s="322"/>
      <c r="D22" s="322"/>
      <c r="E22" s="322"/>
      <c r="F22" s="322"/>
      <c r="G22" s="322"/>
      <c r="H22" s="322"/>
      <c r="I22" s="322"/>
      <c r="J22" s="322"/>
      <c r="K22" s="322"/>
    </row>
    <row r="23" spans="1:11" x14ac:dyDescent="0.2">
      <c r="A23" s="406"/>
      <c r="B23" s="322"/>
      <c r="C23" s="322"/>
      <c r="D23" s="322"/>
      <c r="E23" s="322"/>
      <c r="F23" s="322"/>
      <c r="G23" s="322"/>
      <c r="H23" s="322"/>
      <c r="I23" s="322"/>
      <c r="J23" s="322"/>
      <c r="K23" s="322"/>
    </row>
    <row r="24" spans="1:11" x14ac:dyDescent="0.2">
      <c r="A24" s="406"/>
      <c r="B24" s="322"/>
      <c r="C24" s="322"/>
      <c r="D24" s="322"/>
      <c r="E24" s="322"/>
      <c r="F24" s="322"/>
      <c r="G24" s="322"/>
      <c r="H24" s="322"/>
      <c r="I24" s="322"/>
      <c r="J24" s="322"/>
      <c r="K24" s="322"/>
    </row>
    <row r="25" spans="1:11" x14ac:dyDescent="0.2">
      <c r="A25" s="406"/>
      <c r="B25" s="322"/>
      <c r="C25" s="322"/>
      <c r="D25" s="322"/>
      <c r="E25" s="322"/>
      <c r="F25" s="322"/>
      <c r="G25" s="322"/>
      <c r="H25" s="322"/>
      <c r="I25" s="322"/>
      <c r="J25" s="322"/>
      <c r="K25" s="322"/>
    </row>
    <row r="26" spans="1:11" ht="25.15" customHeight="1" x14ac:dyDescent="0.2">
      <c r="A26" s="523"/>
      <c r="B26" s="583" t="s">
        <v>524</v>
      </c>
      <c r="C26" s="583"/>
      <c r="D26" s="583"/>
      <c r="E26" s="583"/>
      <c r="F26" s="583"/>
      <c r="G26" s="583"/>
    </row>
    <row r="27" spans="1:11" x14ac:dyDescent="0.2">
      <c r="A27" s="523"/>
      <c r="B27" s="524" t="s">
        <v>45</v>
      </c>
      <c r="C27" s="584" t="s">
        <v>582</v>
      </c>
      <c r="D27" s="584"/>
      <c r="E27" s="584"/>
      <c r="F27" s="584"/>
      <c r="G27" s="584"/>
    </row>
    <row r="28" spans="1:11" ht="12.75" customHeight="1" x14ac:dyDescent="0.2">
      <c r="A28" s="107"/>
      <c r="B28" s="430" t="s">
        <v>39</v>
      </c>
      <c r="C28" s="430" t="s">
        <v>8</v>
      </c>
      <c r="D28" s="430" t="s">
        <v>9</v>
      </c>
      <c r="E28" s="76" t="s">
        <v>13</v>
      </c>
      <c r="F28" s="76" t="s">
        <v>11</v>
      </c>
      <c r="G28" s="525" t="s">
        <v>46</v>
      </c>
      <c r="H28" t="s">
        <v>47</v>
      </c>
    </row>
    <row r="29" spans="1:11" x14ac:dyDescent="0.2">
      <c r="A29" s="526">
        <v>41640</v>
      </c>
      <c r="B29" s="527">
        <v>1924.922</v>
      </c>
      <c r="C29" s="527">
        <f>MIN($B$29,$B$41,$B$53,$B$65,$B$77)</f>
        <v>1924.922</v>
      </c>
      <c r="D29" s="527">
        <f>MAX($B$29,$B$41,$B$53,$B$65,$B$77)</f>
        <v>2938.0889999999999</v>
      </c>
      <c r="E29" s="527">
        <f t="shared" ref="E29:E92" si="0">D29-C29</f>
        <v>1013.1669999999999</v>
      </c>
      <c r="F29" s="527">
        <f>AVERAGE($B$29,$B$41,$B$53,$B$65,$B$77)</f>
        <v>2406.6318000000001</v>
      </c>
      <c r="G29" s="31">
        <f t="shared" ref="G29:G92" si="1">B29/F29-1</f>
        <v>-0.20015932640796985</v>
      </c>
    </row>
    <row r="30" spans="1:11" x14ac:dyDescent="0.2">
      <c r="A30" s="526">
        <v>41671</v>
      </c>
      <c r="B30" s="527">
        <v>1199.9870000000001</v>
      </c>
      <c r="C30" s="527">
        <f>MIN($B$30,$B$42,$B$54,$B$66,$B$78)</f>
        <v>1199.9870000000001</v>
      </c>
      <c r="D30" s="527">
        <f>MAX($B$30,$B$42,$B$54,$B$66,$B$78)</f>
        <v>2534.2919999999999</v>
      </c>
      <c r="E30" s="527">
        <f t="shared" si="0"/>
        <v>1334.3049999999998</v>
      </c>
      <c r="F30" s="527">
        <f>AVERAGE($B$30,$B$42,$B$54,$B$66,$B$78)</f>
        <v>1882.0969999999998</v>
      </c>
      <c r="G30" s="31">
        <f t="shared" si="1"/>
        <v>-0.36242021532365221</v>
      </c>
    </row>
    <row r="31" spans="1:11" x14ac:dyDescent="0.2">
      <c r="A31" s="526">
        <v>41699</v>
      </c>
      <c r="B31" s="527">
        <v>857.31</v>
      </c>
      <c r="C31" s="527">
        <f>MIN($B$31,$B$43,$B$55,$B$67,$B$79)</f>
        <v>857.31</v>
      </c>
      <c r="D31" s="527">
        <f>MAX($B$31,$B$43,$B$55,$B$67,$B$79)</f>
        <v>2486.3220000000001</v>
      </c>
      <c r="E31" s="527">
        <f t="shared" si="0"/>
        <v>1629.0120000000002</v>
      </c>
      <c r="F31" s="527">
        <f>AVERAGE($B$31,$B$43,$B$55,$B$67,$B$79)</f>
        <v>1653.7159999999999</v>
      </c>
      <c r="G31" s="31">
        <f t="shared" si="1"/>
        <v>-0.48158571362918423</v>
      </c>
    </row>
    <row r="32" spans="1:11" x14ac:dyDescent="0.2">
      <c r="A32" s="526">
        <v>41730</v>
      </c>
      <c r="B32" s="527">
        <v>1066.3800000000001</v>
      </c>
      <c r="C32" s="527">
        <f>MIN($B$32,$B$44,$B$56,$B$68,$B$80)</f>
        <v>1066.3800000000001</v>
      </c>
      <c r="D32" s="527">
        <f>MAX($B$32,$B$44,$B$56,$B$68,$B$80)</f>
        <v>2645.56</v>
      </c>
      <c r="E32" s="527">
        <f t="shared" si="0"/>
        <v>1579.1799999999998</v>
      </c>
      <c r="F32" s="527">
        <f>AVERAGE($B$32,$B$44,$B$56,$B$68,$B$80)</f>
        <v>1844.7529999999999</v>
      </c>
      <c r="G32" s="31">
        <f t="shared" si="1"/>
        <v>-0.42193887203327485</v>
      </c>
    </row>
    <row r="33" spans="1:7" x14ac:dyDescent="0.2">
      <c r="A33" s="526">
        <v>41760</v>
      </c>
      <c r="B33" s="527">
        <v>1547.944</v>
      </c>
      <c r="C33" s="527">
        <f>MIN($B$33,$B$45,$B$57,$B$69,$B$81)</f>
        <v>1547.944</v>
      </c>
      <c r="D33" s="527">
        <f>MAX($B$33,$B$45,$B$57,$B$69,$B$81)</f>
        <v>2966.2649999999999</v>
      </c>
      <c r="E33" s="527">
        <f t="shared" si="0"/>
        <v>1418.3209999999999</v>
      </c>
      <c r="F33" s="527">
        <f>AVERAGE($B$33,$B$45,$B$57,$B$69,$B$81)</f>
        <v>2255.2194</v>
      </c>
      <c r="G33" s="31">
        <f t="shared" si="1"/>
        <v>-0.31361711414862781</v>
      </c>
    </row>
    <row r="34" spans="1:7" x14ac:dyDescent="0.2">
      <c r="A34" s="526">
        <v>41791</v>
      </c>
      <c r="B34" s="527">
        <v>2005.4749999999999</v>
      </c>
      <c r="C34" s="527">
        <f>MIN($B$34,$B$46,$B$58,$B$70,$B$82)</f>
        <v>2005.4749999999999</v>
      </c>
      <c r="D34" s="527">
        <f>MAX($B$34,$B$46,$B$58,$B$70,$B$82)</f>
        <v>3186.0320000000002</v>
      </c>
      <c r="E34" s="527">
        <f t="shared" si="0"/>
        <v>1180.5570000000002</v>
      </c>
      <c r="F34" s="527">
        <f>AVERAGE($B$34,$B$46,$B$58,$B$70,$B$82)</f>
        <v>2588.1578</v>
      </c>
      <c r="G34" s="31">
        <f t="shared" si="1"/>
        <v>-0.22513418617674708</v>
      </c>
    </row>
    <row r="35" spans="1:7" x14ac:dyDescent="0.2">
      <c r="A35" s="526">
        <v>41821</v>
      </c>
      <c r="B35" s="527">
        <v>2399.9740000000002</v>
      </c>
      <c r="C35" s="527">
        <f>MIN($B$35,$B$47,$B$59,$B$71,$B$83)</f>
        <v>2381.9940000000001</v>
      </c>
      <c r="D35" s="527">
        <f>MAX($B$35,$B$47,$B$59,$B$71,$B$83)</f>
        <v>3318.1390000000001</v>
      </c>
      <c r="E35" s="527">
        <f t="shared" si="0"/>
        <v>936.14499999999998</v>
      </c>
      <c r="F35" s="527">
        <f>AVERAGE($B$35,$B$47,$B$59,$B$71,$B$83)</f>
        <v>2815.7368000000001</v>
      </c>
      <c r="G35" s="31">
        <f t="shared" si="1"/>
        <v>-0.14765684065357243</v>
      </c>
    </row>
    <row r="36" spans="1:7" x14ac:dyDescent="0.2">
      <c r="A36" s="526">
        <v>41852</v>
      </c>
      <c r="B36" s="527">
        <v>2768.3980000000001</v>
      </c>
      <c r="C36" s="527">
        <f>MIN($B$36,$B$48,$B$60,$B$72,$B$84)</f>
        <v>2617.5360000000001</v>
      </c>
      <c r="D36" s="527">
        <f>MAX($B$36,$B$48,$B$60,$B$72,$B$84)</f>
        <v>3441.3249999999998</v>
      </c>
      <c r="E36" s="527">
        <f t="shared" si="0"/>
        <v>823.78899999999976</v>
      </c>
      <c r="F36" s="527">
        <f>AVERAGE($B$36,$B$48,$B$60,$B$72,$B$84)</f>
        <v>3063.7572</v>
      </c>
      <c r="G36" s="31">
        <f t="shared" si="1"/>
        <v>-9.6404245088350993E-2</v>
      </c>
    </row>
    <row r="37" spans="1:7" x14ac:dyDescent="0.2">
      <c r="A37" s="526">
        <v>41883</v>
      </c>
      <c r="B37" s="527">
        <v>3187.0160000000001</v>
      </c>
      <c r="C37" s="527">
        <f>MIN($B$37,$B$49,$B$61,$B$73,$B$85)</f>
        <v>2951.0619999999999</v>
      </c>
      <c r="D37" s="527">
        <f>MAX($B$37,$B$49,$B$61,$B$73,$B$85)</f>
        <v>3705.1610000000001</v>
      </c>
      <c r="E37" s="527">
        <f t="shared" si="0"/>
        <v>754.09900000000016</v>
      </c>
      <c r="F37" s="527">
        <f>AVERAGE($B$37,$B$49,$B$61,$B$73,$B$85)</f>
        <v>3404.9093999999996</v>
      </c>
      <c r="G37" s="31">
        <f t="shared" si="1"/>
        <v>-6.3993890703817113E-2</v>
      </c>
    </row>
    <row r="38" spans="1:7" x14ac:dyDescent="0.2">
      <c r="A38" s="526">
        <v>41913</v>
      </c>
      <c r="B38" s="527">
        <v>3587.27</v>
      </c>
      <c r="C38" s="527">
        <f>MIN($B$38,$B$50,$B$62,$B$74,$B$86)</f>
        <v>3236.9490000000001</v>
      </c>
      <c r="D38" s="527">
        <f>MAX($B$38,$B$50,$B$62,$B$74,$B$86)</f>
        <v>4012.723</v>
      </c>
      <c r="E38" s="527">
        <f t="shared" si="0"/>
        <v>775.77399999999989</v>
      </c>
      <c r="F38" s="527">
        <f>AVERAGE($B$38,$B$50,$B$62,$B$74,$B$86)</f>
        <v>3719.1433999999999</v>
      </c>
      <c r="G38" s="31">
        <f t="shared" si="1"/>
        <v>-3.545800358222273E-2</v>
      </c>
    </row>
    <row r="39" spans="1:7" x14ac:dyDescent="0.2">
      <c r="A39" s="526">
        <v>41944</v>
      </c>
      <c r="B39" s="527">
        <v>3426.8679999999999</v>
      </c>
      <c r="C39" s="527">
        <f>MIN($B$39,$B$51,$B$63,$B$75,$B$87)</f>
        <v>3030.7739999999999</v>
      </c>
      <c r="D39" s="527">
        <f>MAX($B$39,$B$51,$B$63,$B$75,$B$87)</f>
        <v>3976.5810000000001</v>
      </c>
      <c r="E39" s="527">
        <f t="shared" si="0"/>
        <v>945.80700000000024</v>
      </c>
      <c r="F39" s="527">
        <f>AVERAGE($B$39,$B$51,$B$63,$B$75,$B$87)</f>
        <v>3614.0616</v>
      </c>
      <c r="G39" s="31">
        <f t="shared" si="1"/>
        <v>-5.1795907407887087E-2</v>
      </c>
    </row>
    <row r="40" spans="1:7" x14ac:dyDescent="0.2">
      <c r="A40" s="526">
        <v>41974</v>
      </c>
      <c r="B40" s="527">
        <v>3141.2220000000002</v>
      </c>
      <c r="C40" s="527">
        <f>MIN($B$40,$B$52,$B$64,$B$76,$B$88)</f>
        <v>2709.0129999999999</v>
      </c>
      <c r="D40" s="527">
        <f>MAX($B$40,$B$52,$B$64,$B$76,$B$88)</f>
        <v>3666.6320000000001</v>
      </c>
      <c r="E40" s="527">
        <f t="shared" si="0"/>
        <v>957.61900000000014</v>
      </c>
      <c r="F40" s="527">
        <f>AVERAGE($B$40,$B$52,$B$64,$B$76,$B$88)</f>
        <v>3169.2824000000001</v>
      </c>
      <c r="G40" s="31">
        <f t="shared" si="1"/>
        <v>-8.8538654680945239E-3</v>
      </c>
    </row>
    <row r="41" spans="1:7" x14ac:dyDescent="0.2">
      <c r="A41" s="526">
        <v>42005</v>
      </c>
      <c r="B41" s="527">
        <v>2407.1210000000001</v>
      </c>
      <c r="C41" s="527">
        <f>MIN($B$29,$B$41,$B$53,$B$65,$B$77)</f>
        <v>1924.922</v>
      </c>
      <c r="D41" s="527">
        <f>MAX($B$29,$B$41,$B$53,$B$65,$B$77)</f>
        <v>2938.0889999999999</v>
      </c>
      <c r="E41" s="527">
        <f t="shared" si="0"/>
        <v>1013.1669999999999</v>
      </c>
      <c r="F41" s="527">
        <f>AVERAGE($B$29,$B$41,$B$53,$B$65,$B$77)</f>
        <v>2406.6318000000001</v>
      </c>
      <c r="G41" s="31">
        <f t="shared" si="1"/>
        <v>2.032716429658521E-4</v>
      </c>
    </row>
    <row r="42" spans="1:7" x14ac:dyDescent="0.2">
      <c r="A42" s="526">
        <v>42036</v>
      </c>
      <c r="B42" s="527">
        <v>1665.548</v>
      </c>
      <c r="C42" s="527">
        <f>MIN($B$30,$B$42,$B$54,$B$66,$B$78)</f>
        <v>1199.9870000000001</v>
      </c>
      <c r="D42" s="527">
        <f>MAX($B$30,$B$42,$B$54,$B$66,$B$78)</f>
        <v>2534.2919999999999</v>
      </c>
      <c r="E42" s="527">
        <f t="shared" si="0"/>
        <v>1334.3049999999998</v>
      </c>
      <c r="F42" s="527">
        <f>AVERAGE($B$30,$B$42,$B$54,$B$66,$B$78)</f>
        <v>1882.0969999999998</v>
      </c>
      <c r="G42" s="31">
        <f t="shared" si="1"/>
        <v>-0.1150573004473201</v>
      </c>
    </row>
    <row r="43" spans="1:7" x14ac:dyDescent="0.2">
      <c r="A43" s="526">
        <v>42064</v>
      </c>
      <c r="B43" s="527">
        <v>1471.4760000000001</v>
      </c>
      <c r="C43" s="527">
        <f>MIN($B$31,$B$43,$B$55,$B$67,$B$79)</f>
        <v>857.31</v>
      </c>
      <c r="D43" s="527">
        <f>MAX($B$31,$B$43,$B$55,$B$67,$B$79)</f>
        <v>2486.3220000000001</v>
      </c>
      <c r="E43" s="527">
        <f t="shared" si="0"/>
        <v>1629.0120000000002</v>
      </c>
      <c r="F43" s="527">
        <f>AVERAGE($B$31,$B$43,$B$55,$B$67,$B$79)</f>
        <v>1653.7159999999999</v>
      </c>
      <c r="G43" s="31">
        <f t="shared" si="1"/>
        <v>-0.11020030041433948</v>
      </c>
    </row>
    <row r="44" spans="1:7" x14ac:dyDescent="0.2">
      <c r="A44" s="526">
        <v>42095</v>
      </c>
      <c r="B44" s="527">
        <v>1793.086</v>
      </c>
      <c r="C44" s="527">
        <f>MIN($B$32,$B$44,$B$56,$B$68,$B$80)</f>
        <v>1066.3800000000001</v>
      </c>
      <c r="D44" s="527">
        <f>MAX($B$32,$B$44,$B$56,$B$68,$B$80)</f>
        <v>2645.56</v>
      </c>
      <c r="E44" s="527">
        <f t="shared" si="0"/>
        <v>1579.1799999999998</v>
      </c>
      <c r="F44" s="527">
        <f>AVERAGE($B$32,$B$44,$B$56,$B$68,$B$80)</f>
        <v>1844.7529999999999</v>
      </c>
      <c r="G44" s="31">
        <f t="shared" si="1"/>
        <v>-2.8007543557321712E-2</v>
      </c>
    </row>
    <row r="45" spans="1:7" x14ac:dyDescent="0.2">
      <c r="A45" s="526">
        <v>42125</v>
      </c>
      <c r="B45" s="527">
        <v>2287.2379999999998</v>
      </c>
      <c r="C45" s="527">
        <f>MIN($B$33,$B$45,$B$57,$B$69,$B$81)</f>
        <v>1547.944</v>
      </c>
      <c r="D45" s="527">
        <f>MAX($B$33,$B$45,$B$57,$B$69,$B$81)</f>
        <v>2966.2649999999999</v>
      </c>
      <c r="E45" s="527">
        <f t="shared" si="0"/>
        <v>1418.3209999999999</v>
      </c>
      <c r="F45" s="527">
        <f>AVERAGE($B$33,$B$45,$B$57,$B$69,$B$81)</f>
        <v>2255.2194</v>
      </c>
      <c r="G45" s="31">
        <f t="shared" si="1"/>
        <v>1.4197554348813979E-2</v>
      </c>
    </row>
    <row r="46" spans="1:7" x14ac:dyDescent="0.2">
      <c r="A46" s="526">
        <v>42156</v>
      </c>
      <c r="B46" s="527">
        <v>2646.5329999999999</v>
      </c>
      <c r="C46" s="527">
        <f>MIN($B$34,$B$46,$B$58,$B$70,$B$82)</f>
        <v>2005.4749999999999</v>
      </c>
      <c r="D46" s="527">
        <f>MAX($B$34,$B$46,$B$58,$B$70,$B$82)</f>
        <v>3186.0320000000002</v>
      </c>
      <c r="E46" s="527">
        <f t="shared" si="0"/>
        <v>1180.5570000000002</v>
      </c>
      <c r="F46" s="527">
        <f>AVERAGE($B$34,$B$46,$B$58,$B$70,$B$82)</f>
        <v>2588.1578</v>
      </c>
      <c r="G46" s="31">
        <f t="shared" si="1"/>
        <v>2.2554729854570743E-2</v>
      </c>
    </row>
    <row r="47" spans="1:7" x14ac:dyDescent="0.2">
      <c r="A47" s="526">
        <v>42186</v>
      </c>
      <c r="B47" s="527">
        <v>2924.4259999999999</v>
      </c>
      <c r="C47" s="527">
        <f>MIN($B$35,$B$47,$B$59,$B$71,$B$83)</f>
        <v>2381.9940000000001</v>
      </c>
      <c r="D47" s="527">
        <f>MAX($B$35,$B$47,$B$59,$B$71,$B$83)</f>
        <v>3318.1390000000001</v>
      </c>
      <c r="E47" s="527">
        <f t="shared" si="0"/>
        <v>936.14499999999998</v>
      </c>
      <c r="F47" s="527">
        <f>AVERAGE($B$35,$B$47,$B$59,$B$71,$B$83)</f>
        <v>2815.7368000000001</v>
      </c>
      <c r="G47" s="31">
        <f t="shared" si="1"/>
        <v>3.8600624887951129E-2</v>
      </c>
    </row>
    <row r="48" spans="1:7" x14ac:dyDescent="0.2">
      <c r="A48" s="526">
        <v>42217</v>
      </c>
      <c r="B48" s="527">
        <v>3241.6309999999999</v>
      </c>
      <c r="C48" s="527">
        <f>MIN($B$36,$B$48,$B$60,$B$72,$B$84)</f>
        <v>2617.5360000000001</v>
      </c>
      <c r="D48" s="527">
        <f>MAX($B$36,$B$48,$B$60,$B$72,$B$84)</f>
        <v>3441.3249999999998</v>
      </c>
      <c r="E48" s="527">
        <f t="shared" si="0"/>
        <v>823.78899999999976</v>
      </c>
      <c r="F48" s="527">
        <f>AVERAGE($B$36,$B$48,$B$60,$B$72,$B$84)</f>
        <v>3063.7572</v>
      </c>
      <c r="G48" s="31">
        <f t="shared" si="1"/>
        <v>5.8057407421188589E-2</v>
      </c>
    </row>
    <row r="49" spans="1:7" x14ac:dyDescent="0.2">
      <c r="A49" s="526">
        <v>42248</v>
      </c>
      <c r="B49" s="527">
        <v>3614.08</v>
      </c>
      <c r="C49" s="527">
        <f>MIN($B$37,$B$49,$B$61,$B$73,$B$85)</f>
        <v>2951.0619999999999</v>
      </c>
      <c r="D49" s="527">
        <f>MAX($B$37,$B$49,$B$61,$B$73,$B$85)</f>
        <v>3705.1610000000001</v>
      </c>
      <c r="E49" s="527">
        <f t="shared" si="0"/>
        <v>754.09900000000016</v>
      </c>
      <c r="F49" s="527">
        <f>AVERAGE($B$37,$B$49,$B$61,$B$73,$B$85)</f>
        <v>3404.9093999999996</v>
      </c>
      <c r="G49" s="31">
        <f t="shared" si="1"/>
        <v>6.1432060424280399E-2</v>
      </c>
    </row>
    <row r="50" spans="1:7" x14ac:dyDescent="0.2">
      <c r="A50" s="526">
        <v>42278</v>
      </c>
      <c r="B50" s="527">
        <v>3942.279</v>
      </c>
      <c r="C50" s="527">
        <f>MIN($B$38,$B$50,$B$62,$B$74,$B$86)</f>
        <v>3236.9490000000001</v>
      </c>
      <c r="D50" s="527">
        <f>MAX($B$38,$B$50,$B$62,$B$74,$B$86)</f>
        <v>4012.723</v>
      </c>
      <c r="E50" s="527">
        <f t="shared" si="0"/>
        <v>775.77399999999989</v>
      </c>
      <c r="F50" s="527">
        <f>AVERAGE($B$38,$B$50,$B$62,$B$74,$B$86)</f>
        <v>3719.1433999999999</v>
      </c>
      <c r="G50" s="31">
        <f t="shared" si="1"/>
        <v>5.9996503495939324E-2</v>
      </c>
    </row>
    <row r="51" spans="1:7" x14ac:dyDescent="0.2">
      <c r="A51" s="526">
        <v>42309</v>
      </c>
      <c r="B51" s="527">
        <v>3926.8220000000001</v>
      </c>
      <c r="C51" s="527">
        <f>MIN($B$39,$B$51,$B$63,$B$75,$B$87)</f>
        <v>3030.7739999999999</v>
      </c>
      <c r="D51" s="527">
        <f>MAX($B$39,$B$51,$B$63,$B$75,$B$87)</f>
        <v>3976.5810000000001</v>
      </c>
      <c r="E51" s="527">
        <f t="shared" si="0"/>
        <v>945.80700000000024</v>
      </c>
      <c r="F51" s="527">
        <f>AVERAGE($B$39,$B$51,$B$63,$B$75,$B$87)</f>
        <v>3614.0616</v>
      </c>
      <c r="G51" s="31">
        <f t="shared" si="1"/>
        <v>8.653986417940418E-2</v>
      </c>
    </row>
    <row r="52" spans="1:7" x14ac:dyDescent="0.2">
      <c r="A52" s="526">
        <v>42339</v>
      </c>
      <c r="B52" s="527">
        <v>3666.6320000000001</v>
      </c>
      <c r="C52" s="527">
        <f>MIN($B$40,$B$52,$B$64,$B$76,$B$88)</f>
        <v>2709.0129999999999</v>
      </c>
      <c r="D52" s="527">
        <f>MAX($B$40,$B$52,$B$64,$B$76,$B$88)</f>
        <v>3666.6320000000001</v>
      </c>
      <c r="E52" s="527">
        <f t="shared" si="0"/>
        <v>957.61900000000014</v>
      </c>
      <c r="F52" s="527">
        <f>AVERAGE($B$40,$B$52,$B$64,$B$76,$B$88)</f>
        <v>3169.2824000000001</v>
      </c>
      <c r="G52" s="31">
        <f t="shared" si="1"/>
        <v>0.15692814247162068</v>
      </c>
    </row>
    <row r="53" spans="1:7" x14ac:dyDescent="0.2">
      <c r="A53" s="526">
        <v>42370</v>
      </c>
      <c r="B53" s="527">
        <v>2938.0889999999999</v>
      </c>
      <c r="C53" s="527">
        <f>MIN($B$29,$B$41,$B$53,$B$65,$B$77)</f>
        <v>1924.922</v>
      </c>
      <c r="D53" s="527">
        <f>MAX($B$29,$B$41,$B$53,$B$65,$B$77)</f>
        <v>2938.0889999999999</v>
      </c>
      <c r="E53" s="527">
        <f t="shared" si="0"/>
        <v>1013.1669999999999</v>
      </c>
      <c r="F53" s="527">
        <f>AVERAGE($B$29,$B$41,$B$53,$B$65,$B$77)</f>
        <v>2406.6318000000001</v>
      </c>
      <c r="G53" s="31">
        <f t="shared" si="1"/>
        <v>0.22083029069922522</v>
      </c>
    </row>
    <row r="54" spans="1:7" x14ac:dyDescent="0.2">
      <c r="A54" s="526">
        <v>42401</v>
      </c>
      <c r="B54" s="527">
        <v>2534.2919999999999</v>
      </c>
      <c r="C54" s="527">
        <f>MIN($B$30,$B$42,$B$54,$B$66,$B$78)</f>
        <v>1199.9870000000001</v>
      </c>
      <c r="D54" s="527">
        <f>MAX($B$30,$B$42,$B$54,$B$66,$B$78)</f>
        <v>2534.2919999999999</v>
      </c>
      <c r="E54" s="527">
        <f t="shared" si="0"/>
        <v>1334.3049999999998</v>
      </c>
      <c r="F54" s="527">
        <f>AVERAGE($B$30,$B$42,$B$54,$B$66,$B$78)</f>
        <v>1882.0969999999998</v>
      </c>
      <c r="G54" s="31">
        <f t="shared" si="1"/>
        <v>0.34652571041768843</v>
      </c>
    </row>
    <row r="55" spans="1:7" x14ac:dyDescent="0.2">
      <c r="A55" s="526">
        <v>42430</v>
      </c>
      <c r="B55" s="527">
        <v>2486.3220000000001</v>
      </c>
      <c r="C55" s="527">
        <f>MIN($B$31,$B$43,$B$55,$B$67,$B$79)</f>
        <v>857.31</v>
      </c>
      <c r="D55" s="527">
        <f>MAX($B$31,$B$43,$B$55,$B$67,$B$79)</f>
        <v>2486.3220000000001</v>
      </c>
      <c r="E55" s="527">
        <f t="shared" si="0"/>
        <v>1629.0120000000002</v>
      </c>
      <c r="F55" s="527">
        <f>AVERAGE($B$31,$B$43,$B$55,$B$67,$B$79)</f>
        <v>1653.7159999999999</v>
      </c>
      <c r="G55" s="31">
        <f t="shared" si="1"/>
        <v>0.50347580842176054</v>
      </c>
    </row>
    <row r="56" spans="1:7" x14ac:dyDescent="0.2">
      <c r="A56" s="526">
        <v>42461</v>
      </c>
      <c r="B56" s="527">
        <v>2645.56</v>
      </c>
      <c r="C56" s="527">
        <f>MIN($B$32,$B$44,$B$56,$B$68,$B$80)</f>
        <v>1066.3800000000001</v>
      </c>
      <c r="D56" s="527">
        <f>MAX($B$32,$B$44,$B$56,$B$68,$B$80)</f>
        <v>2645.56</v>
      </c>
      <c r="E56" s="527">
        <f t="shared" si="0"/>
        <v>1579.1799999999998</v>
      </c>
      <c r="F56" s="527">
        <f>AVERAGE($B$32,$B$44,$B$56,$B$68,$B$80)</f>
        <v>1844.7529999999999</v>
      </c>
      <c r="G56" s="31">
        <f t="shared" si="1"/>
        <v>0.43409984968177318</v>
      </c>
    </row>
    <row r="57" spans="1:7" x14ac:dyDescent="0.2">
      <c r="A57" s="526">
        <v>42491</v>
      </c>
      <c r="B57" s="527">
        <v>2966.2649999999999</v>
      </c>
      <c r="C57" s="527">
        <f>MIN($B$33,$B$45,$B$57,$B$69,$B$81)</f>
        <v>1547.944</v>
      </c>
      <c r="D57" s="527">
        <f>MAX($B$33,$B$45,$B$57,$B$69,$B$81)</f>
        <v>2966.2649999999999</v>
      </c>
      <c r="E57" s="527">
        <f t="shared" si="0"/>
        <v>1418.3209999999999</v>
      </c>
      <c r="F57" s="527">
        <f>AVERAGE($B$33,$B$45,$B$57,$B$69,$B$81)</f>
        <v>2255.2194</v>
      </c>
      <c r="G57" s="31">
        <f t="shared" si="1"/>
        <v>0.31528888054084669</v>
      </c>
    </row>
    <row r="58" spans="1:7" x14ac:dyDescent="0.2">
      <c r="A58" s="526">
        <v>42522</v>
      </c>
      <c r="B58" s="527">
        <v>3186.0320000000002</v>
      </c>
      <c r="C58" s="527">
        <f>MIN($B$34,$B$46,$B$58,$B$70,$B$82)</f>
        <v>2005.4749999999999</v>
      </c>
      <c r="D58" s="527">
        <f>MAX($B$34,$B$46,$B$58,$B$70,$B$82)</f>
        <v>3186.0320000000002</v>
      </c>
      <c r="E58" s="527">
        <f t="shared" si="0"/>
        <v>1180.5570000000002</v>
      </c>
      <c r="F58" s="527">
        <f>AVERAGE($B$34,$B$46,$B$58,$B$70,$B$82)</f>
        <v>2588.1578</v>
      </c>
      <c r="G58" s="31">
        <f t="shared" si="1"/>
        <v>0.23100376646277132</v>
      </c>
    </row>
    <row r="59" spans="1:7" x14ac:dyDescent="0.2">
      <c r="A59" s="526">
        <v>42552</v>
      </c>
      <c r="B59" s="527">
        <v>3318.1390000000001</v>
      </c>
      <c r="C59" s="527">
        <f>MIN($B$35,$B$47,$B$59,$B$71,$B$83)</f>
        <v>2381.9940000000001</v>
      </c>
      <c r="D59" s="527">
        <f>MAX($B$35,$B$47,$B$59,$B$71,$B$83)</f>
        <v>3318.1390000000001</v>
      </c>
      <c r="E59" s="527">
        <f t="shared" si="0"/>
        <v>936.14499999999998</v>
      </c>
      <c r="F59" s="527">
        <f>AVERAGE($B$35,$B$47,$B$59,$B$71,$B$83)</f>
        <v>2815.7368000000001</v>
      </c>
      <c r="G59" s="31">
        <f t="shared" si="1"/>
        <v>0.17842654895869536</v>
      </c>
    </row>
    <row r="60" spans="1:7" x14ac:dyDescent="0.2">
      <c r="A60" s="526">
        <v>42583</v>
      </c>
      <c r="B60" s="527">
        <v>3441.3249999999998</v>
      </c>
      <c r="C60" s="527">
        <f>MIN($B$36,$B$48,$B$60,$B$72,$B$84)</f>
        <v>2617.5360000000001</v>
      </c>
      <c r="D60" s="527">
        <f>MAX($B$36,$B$48,$B$60,$B$72,$B$84)</f>
        <v>3441.3249999999998</v>
      </c>
      <c r="E60" s="527">
        <f t="shared" si="0"/>
        <v>823.78899999999976</v>
      </c>
      <c r="F60" s="527">
        <f>AVERAGE($B$36,$B$48,$B$60,$B$72,$B$84)</f>
        <v>3063.7572</v>
      </c>
      <c r="G60" s="31">
        <f t="shared" si="1"/>
        <v>0.12323685440869792</v>
      </c>
    </row>
    <row r="61" spans="1:7" x14ac:dyDescent="0.2">
      <c r="A61" s="526">
        <v>42614</v>
      </c>
      <c r="B61" s="527">
        <v>3705.1610000000001</v>
      </c>
      <c r="C61" s="527">
        <f>MIN($B$37,$B$49,$B$61,$B$73,$B$85)</f>
        <v>2951.0619999999999</v>
      </c>
      <c r="D61" s="527">
        <f>MAX($B$37,$B$49,$B$61,$B$73,$B$85)</f>
        <v>3705.1610000000001</v>
      </c>
      <c r="E61" s="527">
        <f t="shared" si="0"/>
        <v>754.09900000000016</v>
      </c>
      <c r="F61" s="527">
        <f>AVERAGE($B$37,$B$49,$B$61,$B$73,$B$85)</f>
        <v>3404.9093999999996</v>
      </c>
      <c r="G61" s="31">
        <f t="shared" si="1"/>
        <v>8.8181964548014191E-2</v>
      </c>
    </row>
    <row r="62" spans="1:7" x14ac:dyDescent="0.2">
      <c r="A62" s="526">
        <v>42644</v>
      </c>
      <c r="B62" s="527">
        <v>4012.723</v>
      </c>
      <c r="C62" s="527">
        <f>MIN($B$38,$B$50,$B$62,$B$74,$B$86)</f>
        <v>3236.9490000000001</v>
      </c>
      <c r="D62" s="527">
        <f>MAX($B$38,$B$50,$B$62,$B$74,$B$86)</f>
        <v>4012.723</v>
      </c>
      <c r="E62" s="527">
        <f t="shared" si="0"/>
        <v>775.77399999999989</v>
      </c>
      <c r="F62" s="527">
        <f>AVERAGE($B$38,$B$50,$B$62,$B$74,$B$86)</f>
        <v>3719.1433999999999</v>
      </c>
      <c r="G62" s="31">
        <f t="shared" si="1"/>
        <v>7.893742413911764E-2</v>
      </c>
    </row>
    <row r="63" spans="1:7" x14ac:dyDescent="0.2">
      <c r="A63" s="526">
        <v>42675</v>
      </c>
      <c r="B63" s="527">
        <v>3976.5810000000001</v>
      </c>
      <c r="C63" s="527">
        <f>MIN($B$39,$B$51,$B$63,$B$75,$B$87)</f>
        <v>3030.7739999999999</v>
      </c>
      <c r="D63" s="527">
        <f>MAX($B$39,$B$51,$B$63,$B$75,$B$87)</f>
        <v>3976.5810000000001</v>
      </c>
      <c r="E63" s="527">
        <f t="shared" si="0"/>
        <v>945.80700000000024</v>
      </c>
      <c r="F63" s="527">
        <f>AVERAGE($B$39,$B$51,$B$63,$B$75,$B$87)</f>
        <v>3614.0616</v>
      </c>
      <c r="G63" s="31">
        <f t="shared" si="1"/>
        <v>0.10030803016749923</v>
      </c>
    </row>
    <row r="64" spans="1:7" x14ac:dyDescent="0.2">
      <c r="A64" s="526">
        <v>42705</v>
      </c>
      <c r="B64" s="527">
        <v>3296.944</v>
      </c>
      <c r="C64" s="527">
        <f>MIN($B$40,$B$52,$B$64,$B$76,$B$88)</f>
        <v>2709.0129999999999</v>
      </c>
      <c r="D64" s="527">
        <f>MAX($B$40,$B$52,$B$64,$B$76,$B$88)</f>
        <v>3666.6320000000001</v>
      </c>
      <c r="E64" s="527">
        <f t="shared" si="0"/>
        <v>957.61900000000014</v>
      </c>
      <c r="F64" s="527">
        <f>AVERAGE($B$40,$B$52,$B$64,$B$76,$B$88)</f>
        <v>3169.2824000000001</v>
      </c>
      <c r="G64" s="31">
        <f t="shared" si="1"/>
        <v>4.0280916588562699E-2</v>
      </c>
    </row>
    <row r="65" spans="1:7" x14ac:dyDescent="0.2">
      <c r="A65" s="526">
        <v>42736</v>
      </c>
      <c r="B65" s="527">
        <v>2622.1579999999999</v>
      </c>
      <c r="C65" s="527">
        <f>MIN($B$29,$B$41,$B$53,$B$65,$B$77)</f>
        <v>1924.922</v>
      </c>
      <c r="D65" s="527">
        <f>MAX($B$29,$B$41,$B$53,$B$65,$B$77)</f>
        <v>2938.0889999999999</v>
      </c>
      <c r="E65" s="527">
        <f t="shared" si="0"/>
        <v>1013.1669999999999</v>
      </c>
      <c r="F65" s="527">
        <f>AVERAGE($B$29,$B$41,$B$53,$B$65,$B$77)</f>
        <v>2406.6318000000001</v>
      </c>
      <c r="G65" s="31">
        <f t="shared" si="1"/>
        <v>8.9555120147585487E-2</v>
      </c>
    </row>
    <row r="66" spans="1:7" x14ac:dyDescent="0.2">
      <c r="A66" s="526">
        <v>42767</v>
      </c>
      <c r="B66" s="527">
        <v>2337.3310000000001</v>
      </c>
      <c r="C66" s="527">
        <f>MIN($B$30,$B$42,$B$54,$B$66,$B$78)</f>
        <v>1199.9870000000001</v>
      </c>
      <c r="D66" s="527">
        <f>MAX($B$30,$B$42,$B$54,$B$66,$B$78)</f>
        <v>2534.2919999999999</v>
      </c>
      <c r="E66" s="527">
        <f t="shared" si="0"/>
        <v>1334.3049999999998</v>
      </c>
      <c r="F66" s="527">
        <f>AVERAGE($B$30,$B$42,$B$54,$B$66,$B$78)</f>
        <v>1882.0969999999998</v>
      </c>
      <c r="G66" s="31">
        <f t="shared" si="1"/>
        <v>0.24187595007058649</v>
      </c>
    </row>
    <row r="67" spans="1:7" x14ac:dyDescent="0.2">
      <c r="A67" s="526">
        <v>42795</v>
      </c>
      <c r="B67" s="527">
        <v>2062.5039999999999</v>
      </c>
      <c r="C67" s="527">
        <f>MIN($B$31,$B$43,$B$55,$B$67,$B$79)</f>
        <v>857.31</v>
      </c>
      <c r="D67" s="527">
        <f>MAX($B$31,$B$43,$B$55,$B$67,$B$79)</f>
        <v>2486.3220000000001</v>
      </c>
      <c r="E67" s="527">
        <f t="shared" si="0"/>
        <v>1629.0120000000002</v>
      </c>
      <c r="F67" s="527">
        <f>AVERAGE($B$31,$B$43,$B$55,$B$67,$B$79)</f>
        <v>1653.7159999999999</v>
      </c>
      <c r="G67" s="31">
        <f t="shared" si="1"/>
        <v>0.24719359309579159</v>
      </c>
    </row>
    <row r="68" spans="1:7" x14ac:dyDescent="0.2">
      <c r="A68" s="526">
        <v>42826</v>
      </c>
      <c r="B68" s="527">
        <v>2291.25</v>
      </c>
      <c r="C68" s="527">
        <f>MIN($B$32,$B$44,$B$56,$B$68,$B$80)</f>
        <v>1066.3800000000001</v>
      </c>
      <c r="D68" s="527">
        <f>MAX($B$32,$B$44,$B$56,$B$68,$B$80)</f>
        <v>2645.56</v>
      </c>
      <c r="E68" s="527">
        <f t="shared" si="0"/>
        <v>1579.1799999999998</v>
      </c>
      <c r="F68" s="527">
        <f>AVERAGE($B$32,$B$44,$B$56,$B$68,$B$80)</f>
        <v>1844.7529999999999</v>
      </c>
      <c r="G68" s="31">
        <f t="shared" si="1"/>
        <v>0.24203619671576626</v>
      </c>
    </row>
    <row r="69" spans="1:7" x14ac:dyDescent="0.2">
      <c r="A69" s="526">
        <v>42856</v>
      </c>
      <c r="B69" s="527">
        <v>2626.5070000000001</v>
      </c>
      <c r="C69" s="527">
        <f>MIN($B$33,$B$45,$B$57,$B$69,$B$81)</f>
        <v>1547.944</v>
      </c>
      <c r="D69" s="527">
        <f>MAX($B$33,$B$45,$B$57,$B$69,$B$81)</f>
        <v>2966.2649999999999</v>
      </c>
      <c r="E69" s="527">
        <f t="shared" si="0"/>
        <v>1418.3209999999999</v>
      </c>
      <c r="F69" s="527">
        <f>AVERAGE($B$33,$B$45,$B$57,$B$69,$B$81)</f>
        <v>2255.2194</v>
      </c>
      <c r="G69" s="31">
        <f t="shared" si="1"/>
        <v>0.16463480227245308</v>
      </c>
    </row>
    <row r="70" spans="1:7" x14ac:dyDescent="0.2">
      <c r="A70" s="526">
        <v>42887</v>
      </c>
      <c r="B70" s="527">
        <v>2906.808</v>
      </c>
      <c r="C70" s="527">
        <f>MIN($B$34,$B$46,$B$58,$B$70,$B$82)</f>
        <v>2005.4749999999999</v>
      </c>
      <c r="D70" s="527">
        <f>MAX($B$34,$B$46,$B$58,$B$70,$B$82)</f>
        <v>3186.0320000000002</v>
      </c>
      <c r="E70" s="527">
        <f t="shared" si="0"/>
        <v>1180.5570000000002</v>
      </c>
      <c r="F70" s="527">
        <f>AVERAGE($B$34,$B$46,$B$58,$B$70,$B$82)</f>
        <v>2588.1578</v>
      </c>
      <c r="G70" s="31">
        <f t="shared" si="1"/>
        <v>0.12311853628090219</v>
      </c>
    </row>
    <row r="71" spans="1:7" x14ac:dyDescent="0.2">
      <c r="A71" s="526">
        <v>42917</v>
      </c>
      <c r="B71" s="527">
        <v>3054.1509999999998</v>
      </c>
      <c r="C71" s="527">
        <f>MIN($B$35,$B$47,$B$59,$B$71,$B$83)</f>
        <v>2381.9940000000001</v>
      </c>
      <c r="D71" s="527">
        <f>MAX($B$35,$B$47,$B$59,$B$71,$B$83)</f>
        <v>3318.1390000000001</v>
      </c>
      <c r="E71" s="527">
        <f t="shared" si="0"/>
        <v>936.14499999999998</v>
      </c>
      <c r="F71" s="527">
        <f>AVERAGE($B$35,$B$47,$B$59,$B$71,$B$83)</f>
        <v>2815.7368000000001</v>
      </c>
      <c r="G71" s="31">
        <f t="shared" si="1"/>
        <v>8.4672047472618805E-2</v>
      </c>
    </row>
    <row r="72" spans="1:7" x14ac:dyDescent="0.2">
      <c r="A72" s="526">
        <v>42948</v>
      </c>
      <c r="B72" s="527">
        <v>3249.8960000000002</v>
      </c>
      <c r="C72" s="527">
        <f>MIN($B$36,$B$48,$B$60,$B$72,$B$84)</f>
        <v>2617.5360000000001</v>
      </c>
      <c r="D72" s="527">
        <f>MAX($B$36,$B$48,$B$60,$B$72,$B$84)</f>
        <v>3441.3249999999998</v>
      </c>
      <c r="E72" s="527">
        <f t="shared" si="0"/>
        <v>823.78899999999976</v>
      </c>
      <c r="F72" s="527">
        <f>AVERAGE($B$36,$B$48,$B$60,$B$72,$B$84)</f>
        <v>3063.7572</v>
      </c>
      <c r="G72" s="31">
        <f t="shared" si="1"/>
        <v>6.075507550010828E-2</v>
      </c>
    </row>
    <row r="73" spans="1:7" x14ac:dyDescent="0.2">
      <c r="A73" s="526">
        <v>42979</v>
      </c>
      <c r="B73" s="527">
        <v>3567.2280000000001</v>
      </c>
      <c r="C73" s="527">
        <f>MIN($B$37,$B$49,$B$61,$B$73,$B$85)</f>
        <v>2951.0619999999999</v>
      </c>
      <c r="D73" s="527">
        <f>MAX($B$37,$B$49,$B$61,$B$73,$B$85)</f>
        <v>3705.1610000000001</v>
      </c>
      <c r="E73" s="527">
        <f t="shared" si="0"/>
        <v>754.09900000000016</v>
      </c>
      <c r="F73" s="527">
        <f>AVERAGE($B$37,$B$49,$B$61,$B$73,$B$85)</f>
        <v>3404.9093999999996</v>
      </c>
      <c r="G73" s="31">
        <f t="shared" si="1"/>
        <v>4.7671929244284872E-2</v>
      </c>
    </row>
    <row r="74" spans="1:7" x14ac:dyDescent="0.2">
      <c r="A74" s="526">
        <v>43009</v>
      </c>
      <c r="B74" s="527">
        <v>3816.4960000000001</v>
      </c>
      <c r="C74" s="527">
        <f>MIN($B$38,$B$50,$B$62,$B$74,$B$86)</f>
        <v>3236.9490000000001</v>
      </c>
      <c r="D74" s="527">
        <f>MAX($B$38,$B$50,$B$62,$B$74,$B$86)</f>
        <v>4012.723</v>
      </c>
      <c r="E74" s="527">
        <f t="shared" si="0"/>
        <v>775.77399999999989</v>
      </c>
      <c r="F74" s="527">
        <f>AVERAGE($B$38,$B$50,$B$62,$B$74,$B$86)</f>
        <v>3719.1433999999999</v>
      </c>
      <c r="G74" s="31">
        <f t="shared" si="1"/>
        <v>2.6176081298720622E-2</v>
      </c>
    </row>
    <row r="75" spans="1:7" x14ac:dyDescent="0.2">
      <c r="A75" s="526">
        <v>43040</v>
      </c>
      <c r="B75" s="527">
        <v>3709.2629999999999</v>
      </c>
      <c r="C75" s="527">
        <f>MIN($B$39,$B$51,$B$63,$B$75,$B$87)</f>
        <v>3030.7739999999999</v>
      </c>
      <c r="D75" s="527">
        <f>MAX($B$39,$B$51,$B$63,$B$75,$B$87)</f>
        <v>3976.5810000000001</v>
      </c>
      <c r="E75" s="527">
        <f t="shared" si="0"/>
        <v>945.80700000000024</v>
      </c>
      <c r="F75" s="527">
        <f>AVERAGE($B$39,$B$51,$B$63,$B$75,$B$87)</f>
        <v>3614.0616</v>
      </c>
      <c r="G75" s="31">
        <f t="shared" si="1"/>
        <v>2.6341941709017824E-2</v>
      </c>
    </row>
    <row r="76" spans="1:7" x14ac:dyDescent="0.2">
      <c r="A76" s="526">
        <v>43070</v>
      </c>
      <c r="B76" s="527">
        <v>3032.6010000000001</v>
      </c>
      <c r="C76" s="527">
        <f>MIN($B$40,$B$52,$B$64,$B$76,$B$88)</f>
        <v>2709.0129999999999</v>
      </c>
      <c r="D76" s="527">
        <f>MAX($B$40,$B$52,$B$64,$B$76,$B$88)</f>
        <v>3666.6320000000001</v>
      </c>
      <c r="E76" s="527">
        <f t="shared" si="0"/>
        <v>957.61900000000014</v>
      </c>
      <c r="F76" s="527">
        <f>AVERAGE($B$40,$B$52,$B$64,$B$76,$B$88)</f>
        <v>3169.2824000000001</v>
      </c>
      <c r="G76" s="31">
        <f t="shared" si="1"/>
        <v>-4.3126923621574331E-2</v>
      </c>
    </row>
    <row r="77" spans="1:7" x14ac:dyDescent="0.2">
      <c r="A77" s="526">
        <v>43101</v>
      </c>
      <c r="B77" s="527">
        <v>2140.8690000000001</v>
      </c>
      <c r="C77" s="527">
        <f>MIN($B$29,$B$41,$B$53,$B$65,$B$77)</f>
        <v>1924.922</v>
      </c>
      <c r="D77" s="527">
        <f>MAX($B$29,$B$41,$B$53,$B$65,$B$77)</f>
        <v>2938.0889999999999</v>
      </c>
      <c r="E77" s="527">
        <f t="shared" si="0"/>
        <v>1013.1669999999999</v>
      </c>
      <c r="F77" s="527">
        <f>AVERAGE($B$29,$B$41,$B$53,$B$65,$B$77)</f>
        <v>2406.6318000000001</v>
      </c>
      <c r="G77" s="31">
        <f t="shared" si="1"/>
        <v>-0.11042935608180693</v>
      </c>
    </row>
    <row r="78" spans="1:7" x14ac:dyDescent="0.2">
      <c r="A78" s="526">
        <v>43132</v>
      </c>
      <c r="B78" s="527">
        <v>1673.327</v>
      </c>
      <c r="C78" s="527">
        <f>MIN($B$30,$B$42,$B$54,$B$66,$B$78)</f>
        <v>1199.9870000000001</v>
      </c>
      <c r="D78" s="527">
        <f>MAX($B$30,$B$42,$B$54,$B$66,$B$78)</f>
        <v>2534.2919999999999</v>
      </c>
      <c r="E78" s="527">
        <f t="shared" si="0"/>
        <v>1334.3049999999998</v>
      </c>
      <c r="F78" s="527">
        <f>AVERAGE($B$30,$B$42,$B$54,$B$66,$B$78)</f>
        <v>1882.0969999999998</v>
      </c>
      <c r="G78" s="31">
        <f t="shared" si="1"/>
        <v>-0.11092414471730194</v>
      </c>
    </row>
    <row r="79" spans="1:7" x14ac:dyDescent="0.2">
      <c r="A79" s="526">
        <v>43160</v>
      </c>
      <c r="B79" s="527">
        <v>1390.9680000000001</v>
      </c>
      <c r="C79" s="527">
        <f>MIN($B$31,$B$43,$B$55,$B$67,$B$79)</f>
        <v>857.31</v>
      </c>
      <c r="D79" s="527">
        <f>MAX($B$31,$B$43,$B$55,$B$67,$B$79)</f>
        <v>2486.3220000000001</v>
      </c>
      <c r="E79" s="527">
        <f t="shared" si="0"/>
        <v>1629.0120000000002</v>
      </c>
      <c r="F79" s="527">
        <f>AVERAGE($B$31,$B$43,$B$55,$B$67,$B$79)</f>
        <v>1653.7159999999999</v>
      </c>
      <c r="G79" s="31">
        <f t="shared" si="1"/>
        <v>-0.15888338747402808</v>
      </c>
    </row>
    <row r="80" spans="1:7" x14ac:dyDescent="0.2">
      <c r="A80" s="526">
        <v>43191</v>
      </c>
      <c r="B80" s="527">
        <v>1427.489</v>
      </c>
      <c r="C80" s="527">
        <f>MIN($B$32,$B$44,$B$56,$B$68,$B$80)</f>
        <v>1066.3800000000001</v>
      </c>
      <c r="D80" s="527">
        <f>MAX($B$32,$B$44,$B$56,$B$68,$B$80)</f>
        <v>2645.56</v>
      </c>
      <c r="E80" s="527">
        <f t="shared" si="0"/>
        <v>1579.1799999999998</v>
      </c>
      <c r="F80" s="527">
        <f>AVERAGE($B$32,$B$44,$B$56,$B$68,$B$80)</f>
        <v>1844.7529999999999</v>
      </c>
      <c r="G80" s="31">
        <f t="shared" si="1"/>
        <v>-0.22618963080694265</v>
      </c>
    </row>
    <row r="81" spans="1:7" x14ac:dyDescent="0.2">
      <c r="A81" s="526">
        <v>43221</v>
      </c>
      <c r="B81" s="527">
        <v>1848.143</v>
      </c>
      <c r="C81" s="527">
        <f>MIN($B$33,$B$45,$B$57,$B$69,$B$81)</f>
        <v>1547.944</v>
      </c>
      <c r="D81" s="527">
        <f>MAX($B$33,$B$45,$B$57,$B$69,$B$81)</f>
        <v>2966.2649999999999</v>
      </c>
      <c r="E81" s="527">
        <f t="shared" si="0"/>
        <v>1418.3209999999999</v>
      </c>
      <c r="F81" s="527">
        <f>AVERAGE($B$33,$B$45,$B$57,$B$69,$B$81)</f>
        <v>2255.2194</v>
      </c>
      <c r="G81" s="31">
        <f t="shared" si="1"/>
        <v>-0.18050412301348595</v>
      </c>
    </row>
    <row r="82" spans="1:7" x14ac:dyDescent="0.2">
      <c r="A82" s="526">
        <v>43252</v>
      </c>
      <c r="B82" s="527">
        <v>2195.9409999999998</v>
      </c>
      <c r="C82" s="527">
        <f>MIN($B$34,$B$46,$B$58,$B$70,$B$82)</f>
        <v>2005.4749999999999</v>
      </c>
      <c r="D82" s="527">
        <f>MAX($B$34,$B$46,$B$58,$B$70,$B$82)</f>
        <v>3186.0320000000002</v>
      </c>
      <c r="E82" s="527">
        <f t="shared" si="0"/>
        <v>1180.5570000000002</v>
      </c>
      <c r="F82" s="527">
        <f>AVERAGE($B$34,$B$46,$B$58,$B$70,$B$82)</f>
        <v>2588.1578</v>
      </c>
      <c r="G82" s="31">
        <f t="shared" si="1"/>
        <v>-0.15154284642149718</v>
      </c>
    </row>
    <row r="83" spans="1:7" x14ac:dyDescent="0.2">
      <c r="A83" s="526">
        <v>43282</v>
      </c>
      <c r="B83" s="527">
        <v>2381.9940000000001</v>
      </c>
      <c r="C83" s="527">
        <f>MIN($B$35,$B$47,$B$59,$B$71,$B$83)</f>
        <v>2381.9940000000001</v>
      </c>
      <c r="D83" s="527">
        <f>MAX($B$35,$B$47,$B$59,$B$71,$B$83)</f>
        <v>3318.1390000000001</v>
      </c>
      <c r="E83" s="527">
        <f t="shared" si="0"/>
        <v>936.14499999999998</v>
      </c>
      <c r="F83" s="527">
        <f>AVERAGE($B$35,$B$47,$B$59,$B$71,$B$83)</f>
        <v>2815.7368000000001</v>
      </c>
      <c r="G83" s="31">
        <f t="shared" si="1"/>
        <v>-0.15404238066569287</v>
      </c>
    </row>
    <row r="84" spans="1:7" x14ac:dyDescent="0.2">
      <c r="A84" s="526">
        <v>43313</v>
      </c>
      <c r="B84" s="527">
        <v>2617.5360000000001</v>
      </c>
      <c r="C84" s="527">
        <f>MIN($B$36,$B$48,$B$60,$B$72,$B$84)</f>
        <v>2617.5360000000001</v>
      </c>
      <c r="D84" s="527">
        <f>MAX($B$36,$B$48,$B$60,$B$72,$B$84)</f>
        <v>3441.3249999999998</v>
      </c>
      <c r="E84" s="527">
        <f t="shared" si="0"/>
        <v>823.78899999999976</v>
      </c>
      <c r="F84" s="527">
        <f>AVERAGE($B$36,$B$48,$B$60,$B$72,$B$84)</f>
        <v>3063.7572</v>
      </c>
      <c r="G84" s="31">
        <f t="shared" si="1"/>
        <v>-0.14564509224164368</v>
      </c>
    </row>
    <row r="85" spans="1:7" x14ac:dyDescent="0.2">
      <c r="A85" s="526">
        <v>43344</v>
      </c>
      <c r="B85" s="527">
        <v>2951.0619999999999</v>
      </c>
      <c r="C85" s="527">
        <f>MIN($B$37,$B$49,$B$61,$B$73,$B$85)</f>
        <v>2951.0619999999999</v>
      </c>
      <c r="D85" s="527">
        <f>MAX($B$37,$B$49,$B$61,$B$73,$B$85)</f>
        <v>3705.1610000000001</v>
      </c>
      <c r="E85" s="527">
        <f t="shared" si="0"/>
        <v>754.09900000000016</v>
      </c>
      <c r="F85" s="527">
        <f>AVERAGE($B$37,$B$49,$B$61,$B$73,$B$85)</f>
        <v>3404.9093999999996</v>
      </c>
      <c r="G85" s="31">
        <f t="shared" si="1"/>
        <v>-0.13329206351276179</v>
      </c>
    </row>
    <row r="86" spans="1:7" x14ac:dyDescent="0.2">
      <c r="A86" s="526">
        <v>43374</v>
      </c>
      <c r="B86" s="527">
        <v>3236.9490000000001</v>
      </c>
      <c r="C86" s="527">
        <f>MIN($B$38,$B$50,$B$62,$B$74,$B$86)</f>
        <v>3236.9490000000001</v>
      </c>
      <c r="D86" s="527">
        <f>MAX($B$38,$B$50,$B$62,$B$74,$B$86)</f>
        <v>4012.723</v>
      </c>
      <c r="E86" s="527">
        <f t="shared" si="0"/>
        <v>775.77399999999989</v>
      </c>
      <c r="F86" s="527">
        <f>AVERAGE($B$38,$B$50,$B$62,$B$74,$B$86)</f>
        <v>3719.1433999999999</v>
      </c>
      <c r="G86" s="31">
        <f t="shared" si="1"/>
        <v>-0.12965200535155486</v>
      </c>
    </row>
    <row r="87" spans="1:7" x14ac:dyDescent="0.2">
      <c r="A87" s="526">
        <v>43405</v>
      </c>
      <c r="B87" s="527">
        <v>3030.7739999999999</v>
      </c>
      <c r="C87" s="527">
        <f>MIN($B$39,$B$51,$B$63,$B$75,$B$87)</f>
        <v>3030.7739999999999</v>
      </c>
      <c r="D87" s="527">
        <f>MAX($B$39,$B$51,$B$63,$B$75,$B$87)</f>
        <v>3976.5810000000001</v>
      </c>
      <c r="E87" s="527">
        <f t="shared" si="0"/>
        <v>945.80700000000024</v>
      </c>
      <c r="F87" s="527">
        <f>AVERAGE($B$39,$B$51,$B$63,$B$75,$B$87)</f>
        <v>3614.0616</v>
      </c>
      <c r="G87" s="31">
        <f t="shared" si="1"/>
        <v>-0.16139392864803415</v>
      </c>
    </row>
    <row r="88" spans="1:7" x14ac:dyDescent="0.2">
      <c r="A88" s="526">
        <v>43435</v>
      </c>
      <c r="B88" s="527">
        <v>2709.0129999999999</v>
      </c>
      <c r="C88" s="527">
        <f>MIN($B$40,$B$52,$B$64,$B$76,$B$88)</f>
        <v>2709.0129999999999</v>
      </c>
      <c r="D88" s="527">
        <f>MAX($B$40,$B$52,$B$64,$B$76,$B$88)</f>
        <v>3666.6320000000001</v>
      </c>
      <c r="E88" s="527">
        <f t="shared" si="0"/>
        <v>957.61900000000014</v>
      </c>
      <c r="F88" s="527">
        <f>AVERAGE($B$40,$B$52,$B$64,$B$76,$B$88)</f>
        <v>3169.2824000000001</v>
      </c>
      <c r="G88" s="31">
        <f t="shared" si="1"/>
        <v>-0.14522826997051452</v>
      </c>
    </row>
    <row r="89" spans="1:7" x14ac:dyDescent="0.2">
      <c r="A89" s="526">
        <v>43466</v>
      </c>
      <c r="B89" s="527">
        <v>1994.194</v>
      </c>
      <c r="C89" s="527">
        <f>MIN($B$29,$B$41,$B$53,$B$65,$B$77)</f>
        <v>1924.922</v>
      </c>
      <c r="D89" s="527">
        <f>MAX($B$29,$B$41,$B$53,$B$65,$B$77)</f>
        <v>2938.0889999999999</v>
      </c>
      <c r="E89" s="527">
        <f t="shared" si="0"/>
        <v>1013.1669999999999</v>
      </c>
      <c r="F89" s="527">
        <f>AVERAGE($B$29,$B$41,$B$53,$B$65,$B$77)</f>
        <v>2406.6318000000001</v>
      </c>
      <c r="G89" s="31">
        <f t="shared" si="1"/>
        <v>-0.17137552990033633</v>
      </c>
    </row>
    <row r="90" spans="1:7" x14ac:dyDescent="0.2">
      <c r="A90" s="526">
        <v>43497</v>
      </c>
      <c r="B90" s="527">
        <v>1426.173</v>
      </c>
      <c r="C90" s="527">
        <f>MIN($B$30,$B$42,$B$54,$B$66,$B$78)</f>
        <v>1199.9870000000001</v>
      </c>
      <c r="D90" s="527">
        <f>MAX($B$30,$B$42,$B$54,$B$66,$B$78)</f>
        <v>2534.2919999999999</v>
      </c>
      <c r="E90" s="527">
        <f t="shared" si="0"/>
        <v>1334.3049999999998</v>
      </c>
      <c r="F90" s="527">
        <f>AVERAGE($B$30,$B$42,$B$54,$B$66,$B$78)</f>
        <v>1882.0969999999998</v>
      </c>
      <c r="G90" s="31">
        <f t="shared" si="1"/>
        <v>-0.24224256241840869</v>
      </c>
    </row>
    <row r="91" spans="1:7" x14ac:dyDescent="0.2">
      <c r="A91" s="526">
        <v>43525</v>
      </c>
      <c r="B91" s="527">
        <v>1167.3558571000001</v>
      </c>
      <c r="C91" s="527">
        <f>MIN($B$31,$B$43,$B$55,$B$67,$B$79)</f>
        <v>857.31</v>
      </c>
      <c r="D91" s="527">
        <f>MAX($B$31,$B$43,$B$55,$B$67,$B$79)</f>
        <v>2486.3220000000001</v>
      </c>
      <c r="E91" s="527">
        <f t="shared" si="0"/>
        <v>1629.0120000000002</v>
      </c>
      <c r="F91" s="527">
        <f>AVERAGE($B$31,$B$43,$B$55,$B$67,$B$79)</f>
        <v>1653.7159999999999</v>
      </c>
      <c r="G91" s="31">
        <f t="shared" si="1"/>
        <v>-0.29410137103347844</v>
      </c>
    </row>
    <row r="92" spans="1:7" x14ac:dyDescent="0.2">
      <c r="A92" s="526">
        <v>43556</v>
      </c>
      <c r="B92" s="527">
        <v>1530.8175713999999</v>
      </c>
      <c r="C92" s="527">
        <f>MIN($B$32,$B$44,$B$56,$B$68,$B$80)</f>
        <v>1066.3800000000001</v>
      </c>
      <c r="D92" s="527">
        <f>MAX($B$32,$B$44,$B$56,$B$68,$B$80)</f>
        <v>2645.56</v>
      </c>
      <c r="E92" s="527">
        <f t="shared" si="0"/>
        <v>1579.1799999999998</v>
      </c>
      <c r="F92" s="527">
        <f>AVERAGE($B$32,$B$44,$B$56,$B$68,$B$80)</f>
        <v>1844.7529999999999</v>
      </c>
      <c r="G92" s="31">
        <f t="shared" si="1"/>
        <v>-0.1701774864168808</v>
      </c>
    </row>
    <row r="93" spans="1:7" x14ac:dyDescent="0.2">
      <c r="A93" s="526">
        <v>43586</v>
      </c>
      <c r="B93" s="527">
        <v>2011.191</v>
      </c>
      <c r="C93" s="527">
        <f>MIN($B$33,$B$45,$B$57,$B$69,$B$81)</f>
        <v>1547.944</v>
      </c>
      <c r="D93" s="527">
        <f>MAX($B$33,$B$45,$B$57,$B$69,$B$81)</f>
        <v>2966.2649999999999</v>
      </c>
      <c r="E93" s="527">
        <f t="shared" ref="E93:E112" si="2">D93-C93</f>
        <v>1418.3209999999999</v>
      </c>
      <c r="F93" s="527">
        <f>AVERAGE($B$33,$B$45,$B$57,$B$69,$B$81)</f>
        <v>2255.2194</v>
      </c>
      <c r="G93" s="31">
        <f t="shared" ref="G93:G112" si="3">B93/F93-1</f>
        <v>-0.10820605746828882</v>
      </c>
    </row>
    <row r="94" spans="1:7" x14ac:dyDescent="0.2">
      <c r="A94" s="526">
        <v>43617</v>
      </c>
      <c r="B94" s="527">
        <v>2438.1779999999999</v>
      </c>
      <c r="C94" s="527">
        <f>MIN($B$34,$B$46,$B$58,$B$70,$B$82)</f>
        <v>2005.4749999999999</v>
      </c>
      <c r="D94" s="527">
        <f>MAX($B$34,$B$46,$B$58,$B$70,$B$82)</f>
        <v>3186.0320000000002</v>
      </c>
      <c r="E94" s="527">
        <f t="shared" si="2"/>
        <v>1180.5570000000002</v>
      </c>
      <c r="F94" s="527">
        <f>AVERAGE($B$34,$B$46,$B$58,$B$70,$B$82)</f>
        <v>2588.1578</v>
      </c>
      <c r="G94" s="31">
        <f t="shared" si="3"/>
        <v>-5.7948475939140986E-2</v>
      </c>
    </row>
    <row r="95" spans="1:7" x14ac:dyDescent="0.2">
      <c r="A95" s="526">
        <v>43647</v>
      </c>
      <c r="B95" s="527">
        <v>2695.4259999999999</v>
      </c>
      <c r="C95" s="527">
        <f>MIN($B$35,$B$47,$B$59,$B$71,$B$83)</f>
        <v>2381.9940000000001</v>
      </c>
      <c r="D95" s="527">
        <f>MAX($B$35,$B$47,$B$59,$B$71,$B$83)</f>
        <v>3318.1390000000001</v>
      </c>
      <c r="E95" s="527">
        <f t="shared" si="2"/>
        <v>936.14499999999998</v>
      </c>
      <c r="F95" s="527">
        <f>AVERAGE($B$35,$B$47,$B$59,$B$71,$B$83)</f>
        <v>2815.7368000000001</v>
      </c>
      <c r="G95" s="31">
        <f t="shared" si="3"/>
        <v>-4.272799929311577E-2</v>
      </c>
    </row>
    <row r="96" spans="1:7" x14ac:dyDescent="0.2">
      <c r="A96" s="526">
        <v>43678</v>
      </c>
      <c r="B96" s="527">
        <v>2970.7959999999998</v>
      </c>
      <c r="C96" s="527">
        <f>MIN($B$36,$B$48,$B$60,$B$72,$B$84)</f>
        <v>2617.5360000000001</v>
      </c>
      <c r="D96" s="527">
        <f>MAX($B$36,$B$48,$B$60,$B$72,$B$84)</f>
        <v>3441.3249999999998</v>
      </c>
      <c r="E96" s="527">
        <f t="shared" si="2"/>
        <v>823.78899999999976</v>
      </c>
      <c r="F96" s="527">
        <f>AVERAGE($B$36,$B$48,$B$60,$B$72,$B$84)</f>
        <v>3063.7572</v>
      </c>
      <c r="G96" s="31">
        <f t="shared" si="3"/>
        <v>-3.0342221635578759E-2</v>
      </c>
    </row>
    <row r="97" spans="1:7" x14ac:dyDescent="0.2">
      <c r="A97" s="526">
        <v>43709</v>
      </c>
      <c r="B97" s="527">
        <v>3385.5459999999998</v>
      </c>
      <c r="C97" s="527">
        <f>MIN($B$37,$B$49,$B$61,$B$73,$B$85)</f>
        <v>2951.0619999999999</v>
      </c>
      <c r="D97" s="527">
        <f>MAX($B$37,$B$49,$B$61,$B$73,$B$85)</f>
        <v>3705.1610000000001</v>
      </c>
      <c r="E97" s="527">
        <f t="shared" si="2"/>
        <v>754.09900000000016</v>
      </c>
      <c r="F97" s="527">
        <f>AVERAGE($B$37,$B$49,$B$61,$B$73,$B$85)</f>
        <v>3404.9093999999996</v>
      </c>
      <c r="G97" s="31">
        <f t="shared" si="3"/>
        <v>-5.6869060891898693E-3</v>
      </c>
    </row>
    <row r="98" spans="1:7" x14ac:dyDescent="0.2">
      <c r="A98" s="526">
        <v>43739</v>
      </c>
      <c r="B98" s="527">
        <v>3720.7820000000002</v>
      </c>
      <c r="C98" s="527">
        <f>MIN($B$38,$B$50,$B$62,$B$74,$B$86)</f>
        <v>3236.9490000000001</v>
      </c>
      <c r="D98" s="527">
        <f>MAX($B$38,$B$50,$B$62,$B$74,$B$86)</f>
        <v>4012.723</v>
      </c>
      <c r="E98" s="527">
        <f t="shared" si="2"/>
        <v>775.77399999999989</v>
      </c>
      <c r="F98" s="527">
        <f>AVERAGE($B$38,$B$50,$B$62,$B$74,$B$86)</f>
        <v>3719.1433999999999</v>
      </c>
      <c r="G98" s="31">
        <f t="shared" si="3"/>
        <v>4.4058532402924122E-4</v>
      </c>
    </row>
    <row r="99" spans="1:7" x14ac:dyDescent="0.2">
      <c r="A99" s="526">
        <v>43770</v>
      </c>
      <c r="B99" s="527">
        <v>3646.2930000000001</v>
      </c>
      <c r="C99" s="527">
        <f>MIN($B$39,$B$51,$B$63,$B$75,$B$87)</f>
        <v>3030.7739999999999</v>
      </c>
      <c r="D99" s="527">
        <f>MAX($B$39,$B$51,$B$63,$B$75,$B$87)</f>
        <v>3976.5810000000001</v>
      </c>
      <c r="E99" s="527">
        <f t="shared" si="2"/>
        <v>945.80700000000024</v>
      </c>
      <c r="F99" s="527">
        <f>AVERAGE($B$39,$B$51,$B$63,$B$75,$B$87)</f>
        <v>3614.0616</v>
      </c>
      <c r="G99" s="31">
        <f t="shared" si="3"/>
        <v>8.9183316631902265E-3</v>
      </c>
    </row>
    <row r="100" spans="1:7" x14ac:dyDescent="0.2">
      <c r="A100" s="526">
        <v>43800</v>
      </c>
      <c r="B100" s="527">
        <v>3120.165</v>
      </c>
      <c r="C100" s="527">
        <f>MIN($B$40,$B$52,$B$64,$B$76,$B$88)</f>
        <v>2709.0129999999999</v>
      </c>
      <c r="D100" s="527">
        <f>MAX($B$40,$B$52,$B$64,$B$76,$B$88)</f>
        <v>3666.6320000000001</v>
      </c>
      <c r="E100" s="527">
        <f t="shared" si="2"/>
        <v>957.61900000000014</v>
      </c>
      <c r="F100" s="527">
        <f>AVERAGE($B$40,$B$52,$B$64,$B$76,$B$88)</f>
        <v>3169.2824000000001</v>
      </c>
      <c r="G100" s="31">
        <f t="shared" si="3"/>
        <v>-1.5497956256596113E-2</v>
      </c>
    </row>
    <row r="101" spans="1:7" x14ac:dyDescent="0.2">
      <c r="A101" s="526">
        <v>43831</v>
      </c>
      <c r="B101" s="527">
        <v>2377.3589999999999</v>
      </c>
      <c r="C101" s="527">
        <f>MIN($B$29,$B$41,$B$53,$B$65,$B$77)</f>
        <v>1924.922</v>
      </c>
      <c r="D101" s="527">
        <f>MAX($B$29,$B$41,$B$53,$B$65,$B$77)</f>
        <v>2938.0889999999999</v>
      </c>
      <c r="E101" s="527">
        <f t="shared" si="2"/>
        <v>1013.1669999999999</v>
      </c>
      <c r="F101" s="527">
        <f>AVERAGE($B$29,$B$41,$B$53,$B$65,$B$77)</f>
        <v>2406.6318000000001</v>
      </c>
      <c r="G101" s="31">
        <f t="shared" si="3"/>
        <v>-1.2163389513925704E-2</v>
      </c>
    </row>
    <row r="102" spans="1:7" x14ac:dyDescent="0.2">
      <c r="A102" s="526">
        <v>43862</v>
      </c>
      <c r="B102" s="527">
        <v>1854.923</v>
      </c>
      <c r="C102" s="527">
        <f>MIN($B$30,$B$42,$B$54,$B$66,$B$78)</f>
        <v>1199.9870000000001</v>
      </c>
      <c r="D102" s="527">
        <f>MAX($B$30,$B$42,$B$54,$B$66,$B$78)</f>
        <v>2534.2919999999999</v>
      </c>
      <c r="E102" s="527">
        <f t="shared" si="2"/>
        <v>1334.3049999999998</v>
      </c>
      <c r="F102" s="527">
        <f>AVERAGE($B$30,$B$42,$B$54,$B$66,$B$78)</f>
        <v>1882.0969999999998</v>
      </c>
      <c r="G102" s="31">
        <f t="shared" si="3"/>
        <v>-1.4438150637294367E-2</v>
      </c>
    </row>
    <row r="103" spans="1:7" x14ac:dyDescent="0.2">
      <c r="A103" s="526">
        <v>43891</v>
      </c>
      <c r="B103" s="527">
        <v>1671.011</v>
      </c>
      <c r="C103" s="527">
        <f>MIN($B$31,$B$43,$B$55,$B$67,$B$79)</f>
        <v>857.31</v>
      </c>
      <c r="D103" s="527">
        <f>MAX($B$31,$B$43,$B$55,$B$67,$B$79)</f>
        <v>2486.3220000000001</v>
      </c>
      <c r="E103" s="527">
        <f t="shared" si="2"/>
        <v>1629.0120000000002</v>
      </c>
      <c r="F103" s="527">
        <f>AVERAGE($B$31,$B$43,$B$55,$B$67,$B$79)</f>
        <v>1653.7159999999999</v>
      </c>
      <c r="G103" s="31">
        <f t="shared" si="3"/>
        <v>1.0458264901591408E-2</v>
      </c>
    </row>
    <row r="104" spans="1:7" x14ac:dyDescent="0.2">
      <c r="A104" s="526">
        <v>43922</v>
      </c>
      <c r="B104" s="527">
        <v>1905.4680000000001</v>
      </c>
      <c r="C104" s="527">
        <f>MIN($B$32,$B$44,$B$56,$B$68,$B$80)</f>
        <v>1066.3800000000001</v>
      </c>
      <c r="D104" s="527">
        <f>MAX($B$32,$B$44,$B$56,$B$68,$B$80)</f>
        <v>2645.56</v>
      </c>
      <c r="E104" s="527">
        <f t="shared" si="2"/>
        <v>1579.1799999999998</v>
      </c>
      <c r="F104" s="527">
        <f>AVERAGE($B$32,$B$44,$B$56,$B$68,$B$80)</f>
        <v>1844.7529999999999</v>
      </c>
      <c r="G104" s="31">
        <f t="shared" si="3"/>
        <v>3.2912265219246173E-2</v>
      </c>
    </row>
    <row r="105" spans="1:7" x14ac:dyDescent="0.2">
      <c r="A105" s="526">
        <v>43952</v>
      </c>
      <c r="B105" s="527">
        <v>2353.4450000000002</v>
      </c>
      <c r="C105" s="527">
        <f>MIN($B$33,$B$45,$B$57,$B$69,$B$81)</f>
        <v>1547.944</v>
      </c>
      <c r="D105" s="527">
        <f>MAX($B$33,$B$45,$B$57,$B$69,$B$81)</f>
        <v>2966.2649999999999</v>
      </c>
      <c r="E105" s="527">
        <f t="shared" si="2"/>
        <v>1418.3209999999999</v>
      </c>
      <c r="F105" s="527">
        <f>AVERAGE($B$33,$B$45,$B$57,$B$69,$B$81)</f>
        <v>2255.2194</v>
      </c>
      <c r="G105" s="31">
        <f t="shared" si="3"/>
        <v>4.3554786731614836E-2</v>
      </c>
    </row>
    <row r="106" spans="1:7" x14ac:dyDescent="0.2">
      <c r="A106" s="526">
        <v>43983</v>
      </c>
      <c r="B106" s="527">
        <v>2702.7350000000001</v>
      </c>
      <c r="C106" s="527">
        <f>MIN($B$34,$B$46,$B$58,$B$70,$B$82)</f>
        <v>2005.4749999999999</v>
      </c>
      <c r="D106" s="527">
        <f>MAX($B$34,$B$46,$B$58,$B$70,$B$82)</f>
        <v>3186.0320000000002</v>
      </c>
      <c r="E106" s="527">
        <f t="shared" si="2"/>
        <v>1180.5570000000002</v>
      </c>
      <c r="F106" s="527">
        <f>AVERAGE($B$34,$B$46,$B$58,$B$70,$B$82)</f>
        <v>2588.1578</v>
      </c>
      <c r="G106" s="31">
        <f t="shared" si="3"/>
        <v>4.4269789114095071E-2</v>
      </c>
    </row>
    <row r="107" spans="1:7" x14ac:dyDescent="0.2">
      <c r="A107" s="526">
        <v>44013</v>
      </c>
      <c r="B107" s="527">
        <v>2874.1509999999998</v>
      </c>
      <c r="C107" s="527">
        <f>MIN($B$35,$B$47,$B$59,$B$71,$B$83)</f>
        <v>2381.9940000000001</v>
      </c>
      <c r="D107" s="527">
        <f>MAX($B$35,$B$47,$B$59,$B$71,$B$83)</f>
        <v>3318.1390000000001</v>
      </c>
      <c r="E107" s="527">
        <f t="shared" si="2"/>
        <v>936.14499999999998</v>
      </c>
      <c r="F107" s="527">
        <f>AVERAGE($B$35,$B$47,$B$59,$B$71,$B$83)</f>
        <v>2815.7368000000001</v>
      </c>
      <c r="G107" s="31">
        <f t="shared" si="3"/>
        <v>2.0745617985317377E-2</v>
      </c>
    </row>
    <row r="108" spans="1:7" x14ac:dyDescent="0.2">
      <c r="A108" s="526">
        <v>44044</v>
      </c>
      <c r="B108" s="527">
        <v>3091.598</v>
      </c>
      <c r="C108" s="527">
        <f>MIN($B$36,$B$48,$B$60,$B$72,$B$84)</f>
        <v>2617.5360000000001</v>
      </c>
      <c r="D108" s="527">
        <f>MAX($B$36,$B$48,$B$60,$B$72,$B$84)</f>
        <v>3441.3249999999998</v>
      </c>
      <c r="E108" s="527">
        <f t="shared" si="2"/>
        <v>823.78899999999976</v>
      </c>
      <c r="F108" s="527">
        <f>AVERAGE($B$36,$B$48,$B$60,$B$72,$B$84)</f>
        <v>3063.7572</v>
      </c>
      <c r="G108" s="31">
        <f t="shared" si="3"/>
        <v>9.0871430673422626E-3</v>
      </c>
    </row>
    <row r="109" spans="1:7" x14ac:dyDescent="0.2">
      <c r="A109" s="526">
        <v>44075</v>
      </c>
      <c r="B109" s="527">
        <v>3435.2510000000002</v>
      </c>
      <c r="C109" s="527">
        <f>MIN($B$37,$B$49,$B$61,$B$73,$B$85)</f>
        <v>2951.0619999999999</v>
      </c>
      <c r="D109" s="527">
        <f>MAX($B$37,$B$49,$B$61,$B$73,$B$85)</f>
        <v>3705.1610000000001</v>
      </c>
      <c r="E109" s="527">
        <f t="shared" si="2"/>
        <v>754.09900000000016</v>
      </c>
      <c r="F109" s="527">
        <f>AVERAGE($B$37,$B$49,$B$61,$B$73,$B$85)</f>
        <v>3404.9093999999996</v>
      </c>
      <c r="G109" s="31">
        <f t="shared" si="3"/>
        <v>8.911132848351544E-3</v>
      </c>
    </row>
    <row r="110" spans="1:7" x14ac:dyDescent="0.2">
      <c r="A110" s="526">
        <v>44105</v>
      </c>
      <c r="B110" s="527">
        <v>3732.49</v>
      </c>
      <c r="C110" s="527">
        <f>MIN($B$38,$B$50,$B$62,$B$74,$B$86)</f>
        <v>3236.9490000000001</v>
      </c>
      <c r="D110" s="527">
        <f>MAX($B$38,$B$50,$B$62,$B$74,$B$86)</f>
        <v>4012.723</v>
      </c>
      <c r="E110" s="527">
        <f t="shared" si="2"/>
        <v>775.77399999999989</v>
      </c>
      <c r="F110" s="527">
        <f>AVERAGE($B$38,$B$50,$B$62,$B$74,$B$86)</f>
        <v>3719.1433999999999</v>
      </c>
      <c r="G110" s="31">
        <f t="shared" si="3"/>
        <v>3.5886220466787577E-3</v>
      </c>
    </row>
    <row r="111" spans="1:7" x14ac:dyDescent="0.2">
      <c r="A111" s="526">
        <v>44136</v>
      </c>
      <c r="B111" s="527">
        <v>3648.5790000000002</v>
      </c>
      <c r="C111" s="527">
        <f>MIN($B$39,$B$51,$B$63,$B$75,$B$87)</f>
        <v>3030.7739999999999</v>
      </c>
      <c r="D111" s="527">
        <f>MAX($B$39,$B$51,$B$63,$B$75,$B$87)</f>
        <v>3976.5810000000001</v>
      </c>
      <c r="E111" s="527">
        <f t="shared" si="2"/>
        <v>945.80700000000024</v>
      </c>
      <c r="F111" s="527">
        <f>AVERAGE($B$39,$B$51,$B$63,$B$75,$B$87)</f>
        <v>3614.0616</v>
      </c>
      <c r="G111" s="31">
        <f t="shared" si="3"/>
        <v>9.5508610035865971E-3</v>
      </c>
    </row>
    <row r="112" spans="1:7" x14ac:dyDescent="0.2">
      <c r="A112" s="528">
        <v>44166</v>
      </c>
      <c r="B112" s="527">
        <v>3133.056</v>
      </c>
      <c r="C112" s="529">
        <f>MIN($B$40,$B$52,$B$64,$B$76,$B$88)</f>
        <v>2709.0129999999999</v>
      </c>
      <c r="D112" s="529">
        <f>MAX($B$40,$B$52,$B$64,$B$76,$B$88)</f>
        <v>3666.6320000000001</v>
      </c>
      <c r="E112" s="529">
        <f t="shared" si="2"/>
        <v>957.61900000000014</v>
      </c>
      <c r="F112" s="529">
        <f>AVERAGE($B$40,$B$52,$B$64,$B$76,$B$88)</f>
        <v>3169.2824000000001</v>
      </c>
      <c r="G112" s="530">
        <f t="shared" si="3"/>
        <v>-1.1430473977326883E-2</v>
      </c>
    </row>
    <row r="113" spans="1:5" x14ac:dyDescent="0.2">
      <c r="A113" s="376" t="s">
        <v>551</v>
      </c>
    </row>
    <row r="114" spans="1:5" x14ac:dyDescent="0.2">
      <c r="A114" t="s">
        <v>588</v>
      </c>
    </row>
    <row r="115" spans="1:5" x14ac:dyDescent="0.2">
      <c r="A115" s="410" t="s">
        <v>589</v>
      </c>
    </row>
    <row r="116" spans="1:5" x14ac:dyDescent="0.2">
      <c r="A116" s="380" t="s">
        <v>584</v>
      </c>
    </row>
    <row r="117" spans="1:5" x14ac:dyDescent="0.2">
      <c r="A117" s="4"/>
      <c r="B117" s="75" t="s">
        <v>368</v>
      </c>
    </row>
    <row r="118" spans="1:5" x14ac:dyDescent="0.2">
      <c r="A118" s="2">
        <v>64</v>
      </c>
      <c r="B118" s="17">
        <v>0</v>
      </c>
      <c r="E118" s="1"/>
    </row>
    <row r="119" spans="1:5" x14ac:dyDescent="0.2">
      <c r="A119" s="2">
        <v>64</v>
      </c>
      <c r="B119" s="17">
        <v>5000</v>
      </c>
    </row>
    <row r="121" spans="1:5" x14ac:dyDescent="0.2">
      <c r="A121" s="4"/>
      <c r="B121" s="75" t="s">
        <v>368</v>
      </c>
    </row>
    <row r="122" spans="1:5" x14ac:dyDescent="0.2">
      <c r="A122" s="2">
        <v>64</v>
      </c>
      <c r="B122" s="92">
        <v>-0.5</v>
      </c>
    </row>
    <row r="123" spans="1:5" x14ac:dyDescent="0.2">
      <c r="A123" s="2">
        <v>64</v>
      </c>
      <c r="B123" s="92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6.7109375" style="131" customWidth="1"/>
    <col min="18" max="18" width="15.5703125" style="131" customWidth="1"/>
    <col min="19" max="26" width="9.140625" style="131"/>
    <col min="27" max="28" width="9.140625" style="133"/>
    <col min="29" max="16384" width="9.140625" style="131"/>
  </cols>
  <sheetData>
    <row r="1" spans="1:19" x14ac:dyDescent="0.25">
      <c r="A1" s="187"/>
    </row>
    <row r="2" spans="1:19" ht="15.75" x14ac:dyDescent="0.25">
      <c r="A2" s="403" t="s">
        <v>549</v>
      </c>
      <c r="L2" s="133"/>
    </row>
    <row r="3" spans="1:19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L3" s="133"/>
      <c r="Q3" s="137"/>
    </row>
    <row r="4" spans="1:19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L4" s="133"/>
      <c r="Q4" s="137"/>
    </row>
    <row r="5" spans="1:19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L5" s="133"/>
      <c r="Q5" s="180" t="s">
        <v>369</v>
      </c>
      <c r="R5" s="181"/>
    </row>
    <row r="6" spans="1:19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331" t="s">
        <v>79</v>
      </c>
      <c r="R6" s="332" t="s">
        <v>322</v>
      </c>
      <c r="S6" s="330"/>
    </row>
    <row r="7" spans="1:19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333" t="s">
        <v>80</v>
      </c>
      <c r="R7" s="334" t="s">
        <v>323</v>
      </c>
      <c r="S7" s="330"/>
    </row>
    <row r="8" spans="1:19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333" t="s">
        <v>81</v>
      </c>
      <c r="R8" s="334" t="s">
        <v>324</v>
      </c>
      <c r="S8" s="330"/>
    </row>
    <row r="9" spans="1:19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335" t="s">
        <v>82</v>
      </c>
      <c r="R9" s="336" t="s">
        <v>321</v>
      </c>
      <c r="S9" s="330"/>
    </row>
    <row r="10" spans="1:19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R10" s="42"/>
    </row>
    <row r="11" spans="1:19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9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9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9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9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9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2" spans="1:12" x14ac:dyDescent="0.25">
      <c r="A22" s="144"/>
      <c r="B22" s="144"/>
      <c r="C22" s="144"/>
      <c r="D22" s="144"/>
      <c r="E22" s="144"/>
      <c r="F22" s="144"/>
      <c r="G22" s="144"/>
      <c r="H22" s="144"/>
      <c r="I22" s="144"/>
      <c r="J22" s="144"/>
    </row>
    <row r="24" spans="1:12" x14ac:dyDescent="0.25">
      <c r="A24"/>
      <c r="B24"/>
      <c r="C24" s="572" t="s">
        <v>77</v>
      </c>
      <c r="D24" s="572"/>
      <c r="E24" s="572"/>
      <c r="F24" s="572"/>
      <c r="G24" s="572"/>
      <c r="H24" s="32"/>
      <c r="I24" s="572" t="s">
        <v>78</v>
      </c>
      <c r="J24" s="572"/>
      <c r="K24" s="572"/>
      <c r="L24" s="572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0" t="s">
        <v>79</v>
      </c>
      <c r="C26" s="83">
        <v>403.97477800000001</v>
      </c>
      <c r="D26" s="83">
        <v>430.870183</v>
      </c>
      <c r="E26" s="83">
        <v>418.32286499999998</v>
      </c>
      <c r="F26" s="83">
        <v>382.17562862</v>
      </c>
      <c r="G26" s="83">
        <v>350.33204999999998</v>
      </c>
      <c r="H26" s="142"/>
      <c r="I26" s="20">
        <f t="shared" ref="I26:L28" si="0">D26-C26</f>
        <v>26.895404999999982</v>
      </c>
      <c r="J26" s="20">
        <f t="shared" si="0"/>
        <v>-12.547318000000018</v>
      </c>
      <c r="K26" s="20">
        <f t="shared" si="0"/>
        <v>-36.147236379999981</v>
      </c>
      <c r="L26" s="20">
        <f t="shared" si="0"/>
        <v>-31.843578620000017</v>
      </c>
    </row>
    <row r="27" spans="1:12" x14ac:dyDescent="0.25">
      <c r="A27"/>
      <c r="B27" s="10" t="s">
        <v>80</v>
      </c>
      <c r="C27" s="83">
        <v>180.30641199999999</v>
      </c>
      <c r="D27" s="83">
        <v>198.44550699999999</v>
      </c>
      <c r="E27" s="83">
        <v>200.078564</v>
      </c>
      <c r="F27" s="83">
        <v>190.88500206000001</v>
      </c>
      <c r="G27" s="83">
        <v>165.26770999999999</v>
      </c>
      <c r="H27" s="142"/>
      <c r="I27" s="20">
        <f t="shared" si="0"/>
        <v>18.139094999999998</v>
      </c>
      <c r="J27" s="20">
        <f t="shared" si="0"/>
        <v>1.633057000000008</v>
      </c>
      <c r="K27" s="20">
        <f t="shared" si="0"/>
        <v>-9.193561939999995</v>
      </c>
      <c r="L27" s="20">
        <f t="shared" si="0"/>
        <v>-25.617292060000011</v>
      </c>
    </row>
    <row r="28" spans="1:12" x14ac:dyDescent="0.25">
      <c r="A28"/>
      <c r="B28" s="10" t="s">
        <v>81</v>
      </c>
      <c r="C28" s="83">
        <v>144.08330799999999</v>
      </c>
      <c r="D28" s="83">
        <v>145.293667</v>
      </c>
      <c r="E28" s="83">
        <v>137.12111100000001</v>
      </c>
      <c r="F28" s="83">
        <v>126.71308706000001</v>
      </c>
      <c r="G28" s="83">
        <v>122.451471</v>
      </c>
      <c r="H28" s="142"/>
      <c r="I28" s="20">
        <f t="shared" si="0"/>
        <v>1.2103590000000111</v>
      </c>
      <c r="J28" s="20">
        <f t="shared" si="0"/>
        <v>-8.1725559999999859</v>
      </c>
      <c r="K28" s="20">
        <f t="shared" si="0"/>
        <v>-10.408023940000007</v>
      </c>
      <c r="L28" s="20">
        <f t="shared" si="0"/>
        <v>-4.2616160600000086</v>
      </c>
    </row>
    <row r="29" spans="1:12" x14ac:dyDescent="0.25">
      <c r="A29"/>
      <c r="B29" s="361" t="s">
        <v>82</v>
      </c>
      <c r="C29" s="362">
        <v>728.36449800000003</v>
      </c>
      <c r="D29" s="362">
        <v>774.60935700000005</v>
      </c>
      <c r="E29" s="362">
        <v>755.52254000000005</v>
      </c>
      <c r="F29" s="362">
        <v>699.77371874999994</v>
      </c>
      <c r="G29" s="362">
        <v>638.05123000000003</v>
      </c>
      <c r="H29" s="9"/>
      <c r="I29" s="363">
        <f>+SUM(I26:I28)</f>
        <v>46.244858999999991</v>
      </c>
      <c r="J29" s="363">
        <f>+SUM(J26:J28)</f>
        <v>-19.086816999999996</v>
      </c>
      <c r="K29" s="363">
        <f>+SUM(K26:K28)</f>
        <v>-55.748822259999983</v>
      </c>
      <c r="L29" s="363">
        <f>+SUM(L26:L28)</f>
        <v>-61.722486740000036</v>
      </c>
    </row>
    <row r="30" spans="1:12" x14ac:dyDescent="0.25">
      <c r="A30" s="367" t="s">
        <v>551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89"/>
    </row>
    <row r="33" spans="1:7" x14ac:dyDescent="0.25">
      <c r="A33" s="147"/>
      <c r="B33" s="147"/>
      <c r="C33" s="147" t="s">
        <v>325</v>
      </c>
      <c r="D33" s="147" t="s">
        <v>242</v>
      </c>
      <c r="E33" s="472" t="s">
        <v>241</v>
      </c>
      <c r="F33" s="472" t="s">
        <v>498</v>
      </c>
    </row>
    <row r="34" spans="1:7" x14ac:dyDescent="0.25">
      <c r="A34" s="147">
        <f t="shared" ref="A34:A45" si="1">YEAR(B34)</f>
        <v>2016</v>
      </c>
      <c r="B34" s="447">
        <v>42370</v>
      </c>
      <c r="C34" s="448">
        <v>60.568714999999997</v>
      </c>
      <c r="D34" s="141" t="e">
        <v>#N/A</v>
      </c>
      <c r="E34" s="449"/>
      <c r="F34" s="449">
        <v>60.568714999999997</v>
      </c>
      <c r="G34" s="138"/>
    </row>
    <row r="35" spans="1:7" x14ac:dyDescent="0.25">
      <c r="A35" s="147">
        <f t="shared" si="1"/>
        <v>2016</v>
      </c>
      <c r="B35" s="447">
        <v>42401</v>
      </c>
      <c r="C35" s="448">
        <v>57.328505999999997</v>
      </c>
      <c r="D35" s="141" t="e">
        <v>#N/A</v>
      </c>
      <c r="E35" s="531">
        <f>AVERAGEIF($A$34:$A$45,A35,$F$34:$F$45)</f>
        <v>60.697041500000012</v>
      </c>
      <c r="F35" s="449">
        <v>57.328505999999997</v>
      </c>
      <c r="G35" s="138"/>
    </row>
    <row r="36" spans="1:7" x14ac:dyDescent="0.25">
      <c r="A36" s="147">
        <f t="shared" si="1"/>
        <v>2016</v>
      </c>
      <c r="B36" s="447">
        <v>42430</v>
      </c>
      <c r="C36" s="448">
        <v>55.327888000000002</v>
      </c>
      <c r="D36" s="141" t="e">
        <v>#N/A</v>
      </c>
      <c r="E36" s="531">
        <f>AVERAGEIF($A$34:$A$45,A36,$F$34:$F$45)</f>
        <v>60.697041500000012</v>
      </c>
      <c r="F36" s="449">
        <v>55.327888000000002</v>
      </c>
      <c r="G36" s="416"/>
    </row>
    <row r="37" spans="1:7" x14ac:dyDescent="0.25">
      <c r="A37" s="147">
        <f t="shared" si="1"/>
        <v>2016</v>
      </c>
      <c r="B37" s="447">
        <v>42461</v>
      </c>
      <c r="C37" s="448">
        <v>48.216355</v>
      </c>
      <c r="D37" s="141" t="e">
        <v>#N/A</v>
      </c>
      <c r="E37" s="531">
        <f t="shared" ref="E37:E43" si="2">AVERAGEIF($A$34:$A$45,A37,$F$34:$F$45)</f>
        <v>60.697041500000012</v>
      </c>
      <c r="F37" s="449">
        <v>48.216355</v>
      </c>
      <c r="G37" s="138"/>
    </row>
    <row r="38" spans="1:7" x14ac:dyDescent="0.25">
      <c r="A38" s="147">
        <f t="shared" si="1"/>
        <v>2016</v>
      </c>
      <c r="B38" s="447">
        <v>42491</v>
      </c>
      <c r="C38" s="448">
        <v>53.123077000000002</v>
      </c>
      <c r="D38" s="141" t="e">
        <v>#N/A</v>
      </c>
      <c r="E38" s="531">
        <f t="shared" si="2"/>
        <v>60.697041500000012</v>
      </c>
      <c r="F38" s="449">
        <v>53.123077000000002</v>
      </c>
      <c r="G38" s="138"/>
    </row>
    <row r="39" spans="1:7" x14ac:dyDescent="0.25">
      <c r="A39" s="147">
        <f t="shared" si="1"/>
        <v>2016</v>
      </c>
      <c r="B39" s="447">
        <v>42522</v>
      </c>
      <c r="C39" s="448">
        <v>59.513340999999997</v>
      </c>
      <c r="D39" s="141" t="e">
        <v>#N/A</v>
      </c>
      <c r="E39" s="531">
        <f t="shared" si="2"/>
        <v>60.697041500000012</v>
      </c>
      <c r="F39" s="449">
        <v>59.513340999999997</v>
      </c>
      <c r="G39" s="138"/>
    </row>
    <row r="40" spans="1:7" x14ac:dyDescent="0.25">
      <c r="A40" s="147">
        <f t="shared" si="1"/>
        <v>2016</v>
      </c>
      <c r="B40" s="447">
        <v>42552</v>
      </c>
      <c r="C40" s="448">
        <v>61.783814</v>
      </c>
      <c r="D40" s="141" t="e">
        <v>#N/A</v>
      </c>
      <c r="E40" s="531">
        <f t="shared" si="2"/>
        <v>60.697041500000012</v>
      </c>
      <c r="F40" s="449">
        <v>61.783814</v>
      </c>
      <c r="G40" s="138"/>
    </row>
    <row r="41" spans="1:7" x14ac:dyDescent="0.25">
      <c r="A41" s="147">
        <f t="shared" si="1"/>
        <v>2016</v>
      </c>
      <c r="B41" s="447">
        <v>42583</v>
      </c>
      <c r="C41" s="448">
        <v>68.246998000000005</v>
      </c>
      <c r="D41" s="141" t="e">
        <v>#N/A</v>
      </c>
      <c r="E41" s="531">
        <f t="shared" si="2"/>
        <v>60.697041500000012</v>
      </c>
      <c r="F41" s="449">
        <v>68.246998000000005</v>
      </c>
      <c r="G41" s="138"/>
    </row>
    <row r="42" spans="1:7" x14ac:dyDescent="0.25">
      <c r="A42" s="147">
        <f t="shared" si="1"/>
        <v>2016</v>
      </c>
      <c r="B42" s="447">
        <v>42614</v>
      </c>
      <c r="C42" s="448">
        <v>65.069716999999997</v>
      </c>
      <c r="D42" s="141" t="e">
        <v>#N/A</v>
      </c>
      <c r="E42" s="531">
        <f t="shared" si="2"/>
        <v>60.697041500000012</v>
      </c>
      <c r="F42" s="449">
        <v>65.069716999999997</v>
      </c>
      <c r="G42" s="138"/>
    </row>
    <row r="43" spans="1:7" x14ac:dyDescent="0.25">
      <c r="A43" s="147">
        <f t="shared" si="1"/>
        <v>2016</v>
      </c>
      <c r="B43" s="447">
        <v>42644</v>
      </c>
      <c r="C43" s="448">
        <v>68.725230999999994</v>
      </c>
      <c r="D43" s="141" t="e">
        <v>#N/A</v>
      </c>
      <c r="E43" s="531">
        <f t="shared" si="2"/>
        <v>60.697041500000012</v>
      </c>
      <c r="F43" s="449">
        <v>68.725230999999994</v>
      </c>
      <c r="G43" s="138"/>
    </row>
    <row r="44" spans="1:7" x14ac:dyDescent="0.25">
      <c r="A44" s="147">
        <f t="shared" si="1"/>
        <v>2016</v>
      </c>
      <c r="B44" s="447">
        <v>42675</v>
      </c>
      <c r="C44" s="448">
        <v>67.149752000000007</v>
      </c>
      <c r="D44" s="141" t="e">
        <v>#N/A</v>
      </c>
      <c r="E44" s="531">
        <f>AVERAGEIF($A$34:$A$45,A44,$F$34:$F$45)</f>
        <v>60.697041500000012</v>
      </c>
      <c r="F44" s="449">
        <v>67.149752000000007</v>
      </c>
      <c r="G44" s="138"/>
    </row>
    <row r="45" spans="1:7" x14ac:dyDescent="0.25">
      <c r="A45" s="147">
        <f t="shared" si="1"/>
        <v>2016</v>
      </c>
      <c r="B45" s="447">
        <v>42705</v>
      </c>
      <c r="C45" s="448">
        <v>63.311104</v>
      </c>
      <c r="D45" s="141" t="e">
        <v>#N/A</v>
      </c>
      <c r="E45" s="449"/>
      <c r="F45" s="449">
        <v>63.311104</v>
      </c>
      <c r="G45" s="138"/>
    </row>
    <row r="46" spans="1:7" x14ac:dyDescent="0.25">
      <c r="A46" s="147">
        <f t="shared" ref="A46:A93" si="3">YEAR(B46)</f>
        <v>2017</v>
      </c>
      <c r="B46" s="447">
        <v>42736</v>
      </c>
      <c r="C46" s="448">
        <v>68.414385999999993</v>
      </c>
      <c r="D46" s="141" t="e">
        <v>#N/A</v>
      </c>
      <c r="E46" s="449"/>
      <c r="F46" s="449">
        <v>68.414385999999993</v>
      </c>
      <c r="G46" s="138"/>
    </row>
    <row r="47" spans="1:7" x14ac:dyDescent="0.25">
      <c r="A47" s="147">
        <f t="shared" si="3"/>
        <v>2017</v>
      </c>
      <c r="B47" s="447">
        <v>42767</v>
      </c>
      <c r="C47" s="448">
        <v>64.389031000000003</v>
      </c>
      <c r="D47" s="141" t="e">
        <v>#N/A</v>
      </c>
      <c r="E47" s="449">
        <f t="shared" ref="E47:E56" si="4">AVERAGEIF($A$46:$A$107,A47,$F$46:$F$107)</f>
        <v>64.550779750000018</v>
      </c>
      <c r="F47" s="449">
        <v>64.389031000000003</v>
      </c>
      <c r="G47" s="138"/>
    </row>
    <row r="48" spans="1:7" x14ac:dyDescent="0.25">
      <c r="A48" s="147">
        <f t="shared" si="3"/>
        <v>2017</v>
      </c>
      <c r="B48" s="447">
        <v>42795</v>
      </c>
      <c r="C48" s="448">
        <v>64.335048</v>
      </c>
      <c r="D48" s="141" t="e">
        <v>#N/A</v>
      </c>
      <c r="E48" s="449">
        <f t="shared" si="4"/>
        <v>64.550779750000018</v>
      </c>
      <c r="F48" s="449">
        <v>64.335048</v>
      </c>
      <c r="G48" s="416"/>
    </row>
    <row r="49" spans="1:7" x14ac:dyDescent="0.25">
      <c r="A49" s="147">
        <f t="shared" si="3"/>
        <v>2017</v>
      </c>
      <c r="B49" s="447">
        <v>42826</v>
      </c>
      <c r="C49" s="448">
        <v>58.753723000000001</v>
      </c>
      <c r="D49" s="141" t="e">
        <v>#N/A</v>
      </c>
      <c r="E49" s="449">
        <f t="shared" si="4"/>
        <v>64.550779750000018</v>
      </c>
      <c r="F49" s="449">
        <v>58.753723000000001</v>
      </c>
      <c r="G49" s="138"/>
    </row>
    <row r="50" spans="1:7" x14ac:dyDescent="0.25">
      <c r="A50" s="147">
        <f t="shared" si="3"/>
        <v>2017</v>
      </c>
      <c r="B50" s="447">
        <v>42856</v>
      </c>
      <c r="C50" s="448">
        <v>62.115414000000001</v>
      </c>
      <c r="D50" s="141" t="e">
        <v>#N/A</v>
      </c>
      <c r="E50" s="449">
        <f t="shared" si="4"/>
        <v>64.550779750000018</v>
      </c>
      <c r="F50" s="449">
        <v>62.115414000000001</v>
      </c>
      <c r="G50" s="138"/>
    </row>
    <row r="51" spans="1:7" x14ac:dyDescent="0.25">
      <c r="A51" s="147">
        <f t="shared" si="3"/>
        <v>2017</v>
      </c>
      <c r="B51" s="447">
        <v>42887</v>
      </c>
      <c r="C51" s="448">
        <v>66.228987000000004</v>
      </c>
      <c r="D51" s="141" t="e">
        <v>#N/A</v>
      </c>
      <c r="E51" s="449">
        <f t="shared" si="4"/>
        <v>64.550779750000018</v>
      </c>
      <c r="F51" s="449">
        <v>66.228987000000004</v>
      </c>
      <c r="G51" s="138"/>
    </row>
    <row r="52" spans="1:7" x14ac:dyDescent="0.25">
      <c r="A52" s="147">
        <f t="shared" si="3"/>
        <v>2017</v>
      </c>
      <c r="B52" s="447">
        <v>42917</v>
      </c>
      <c r="C52" s="448">
        <v>62.966363999999999</v>
      </c>
      <c r="D52" s="141" t="e">
        <v>#N/A</v>
      </c>
      <c r="E52" s="449">
        <f t="shared" si="4"/>
        <v>64.550779750000018</v>
      </c>
      <c r="F52" s="449">
        <v>62.966363999999999</v>
      </c>
      <c r="G52" s="138"/>
    </row>
    <row r="53" spans="1:7" x14ac:dyDescent="0.25">
      <c r="A53" s="147">
        <f t="shared" si="3"/>
        <v>2017</v>
      </c>
      <c r="B53" s="447">
        <v>42948</v>
      </c>
      <c r="C53" s="448">
        <v>70.582329999999999</v>
      </c>
      <c r="D53" s="141" t="e">
        <v>#N/A</v>
      </c>
      <c r="E53" s="449">
        <f t="shared" si="4"/>
        <v>64.550779750000018</v>
      </c>
      <c r="F53" s="449">
        <v>70.582329999999999</v>
      </c>
      <c r="G53" s="138"/>
    </row>
    <row r="54" spans="1:7" x14ac:dyDescent="0.25">
      <c r="A54" s="147">
        <f t="shared" si="3"/>
        <v>2017</v>
      </c>
      <c r="B54" s="447">
        <v>42979</v>
      </c>
      <c r="C54" s="448">
        <v>62.891468000000003</v>
      </c>
      <c r="D54" s="141" t="e">
        <v>#N/A</v>
      </c>
      <c r="E54" s="449">
        <f t="shared" si="4"/>
        <v>64.550779750000018</v>
      </c>
      <c r="F54" s="449">
        <v>62.891468000000003</v>
      </c>
      <c r="G54" s="138"/>
    </row>
    <row r="55" spans="1:7" x14ac:dyDescent="0.25">
      <c r="A55" s="147">
        <f t="shared" si="3"/>
        <v>2017</v>
      </c>
      <c r="B55" s="447">
        <v>43009</v>
      </c>
      <c r="C55" s="448">
        <v>66.367608000000004</v>
      </c>
      <c r="D55" s="141" t="e">
        <v>#N/A</v>
      </c>
      <c r="E55" s="449">
        <f t="shared" si="4"/>
        <v>64.550779750000018</v>
      </c>
      <c r="F55" s="449">
        <v>66.367608000000004</v>
      </c>
      <c r="G55" s="138"/>
    </row>
    <row r="56" spans="1:7" x14ac:dyDescent="0.25">
      <c r="A56" s="147">
        <f t="shared" si="3"/>
        <v>2017</v>
      </c>
      <c r="B56" s="447">
        <v>43040</v>
      </c>
      <c r="C56" s="448">
        <v>64.345232999999993</v>
      </c>
      <c r="D56" s="141" t="e">
        <v>#N/A</v>
      </c>
      <c r="E56" s="449">
        <f t="shared" si="4"/>
        <v>64.550779750000018</v>
      </c>
      <c r="F56" s="449">
        <v>64.345232999999993</v>
      </c>
      <c r="G56" s="138"/>
    </row>
    <row r="57" spans="1:7" x14ac:dyDescent="0.25">
      <c r="A57" s="147">
        <f t="shared" si="3"/>
        <v>2017</v>
      </c>
      <c r="B57" s="447">
        <v>43070</v>
      </c>
      <c r="C57" s="448">
        <v>63.219765000000002</v>
      </c>
      <c r="D57" s="141" t="e">
        <v>#N/A</v>
      </c>
      <c r="E57" s="449"/>
      <c r="F57" s="449">
        <v>63.219765000000002</v>
      </c>
      <c r="G57" s="138"/>
    </row>
    <row r="58" spans="1:7" x14ac:dyDescent="0.25">
      <c r="A58" s="147">
        <f t="shared" si="3"/>
        <v>2018</v>
      </c>
      <c r="B58" s="447">
        <v>43101</v>
      </c>
      <c r="C58" s="448">
        <v>61.936683000000002</v>
      </c>
      <c r="D58" s="141" t="e">
        <v>#N/A</v>
      </c>
      <c r="E58" s="449"/>
      <c r="F58" s="449">
        <v>61.936683000000002</v>
      </c>
      <c r="G58" s="138"/>
    </row>
    <row r="59" spans="1:7" x14ac:dyDescent="0.25">
      <c r="A59" s="147">
        <f t="shared" si="3"/>
        <v>2018</v>
      </c>
      <c r="B59" s="447">
        <v>43132</v>
      </c>
      <c r="C59" s="448">
        <v>60.235142000000003</v>
      </c>
      <c r="D59" s="141" t="e">
        <v>#N/A</v>
      </c>
      <c r="E59" s="449">
        <f t="shared" ref="E59:E68" si="5">AVERAGEIF($A$46:$A$107,A59,$F$46:$F$107)</f>
        <v>62.960211666666659</v>
      </c>
      <c r="F59" s="449">
        <v>60.235142000000003</v>
      </c>
      <c r="G59" s="138"/>
    </row>
    <row r="60" spans="1:7" x14ac:dyDescent="0.25">
      <c r="A60" s="147">
        <f t="shared" si="3"/>
        <v>2018</v>
      </c>
      <c r="B60" s="447">
        <v>43160</v>
      </c>
      <c r="C60" s="448">
        <v>65.467141999999996</v>
      </c>
      <c r="D60" s="141" t="e">
        <v>#N/A</v>
      </c>
      <c r="E60" s="449">
        <f t="shared" si="5"/>
        <v>62.960211666666659</v>
      </c>
      <c r="F60" s="449">
        <v>65.467141999999996</v>
      </c>
      <c r="G60" s="416"/>
    </row>
    <row r="61" spans="1:7" x14ac:dyDescent="0.25">
      <c r="A61" s="147">
        <f t="shared" si="3"/>
        <v>2018</v>
      </c>
      <c r="B61" s="447">
        <v>43191</v>
      </c>
      <c r="C61" s="448">
        <v>58.032114</v>
      </c>
      <c r="D61" s="141" t="e">
        <v>#N/A</v>
      </c>
      <c r="E61" s="449">
        <f t="shared" si="5"/>
        <v>62.960211666666659</v>
      </c>
      <c r="F61" s="449">
        <v>58.032114</v>
      </c>
      <c r="G61" s="138"/>
    </row>
    <row r="62" spans="1:7" x14ac:dyDescent="0.25">
      <c r="A62" s="147">
        <f t="shared" si="3"/>
        <v>2018</v>
      </c>
      <c r="B62" s="447">
        <v>43221</v>
      </c>
      <c r="C62" s="448">
        <v>61.195974999999997</v>
      </c>
      <c r="D62" s="141" t="e">
        <v>#N/A</v>
      </c>
      <c r="E62" s="449">
        <f t="shared" si="5"/>
        <v>62.960211666666659</v>
      </c>
      <c r="F62" s="449">
        <v>61.195974999999997</v>
      </c>
      <c r="G62" s="138"/>
    </row>
    <row r="63" spans="1:7" x14ac:dyDescent="0.25">
      <c r="A63" s="147">
        <f t="shared" si="3"/>
        <v>2018</v>
      </c>
      <c r="B63" s="447">
        <v>43252</v>
      </c>
      <c r="C63" s="448">
        <v>61.557372000000001</v>
      </c>
      <c r="D63" s="141" t="e">
        <v>#N/A</v>
      </c>
      <c r="E63" s="449">
        <f t="shared" si="5"/>
        <v>62.960211666666659</v>
      </c>
      <c r="F63" s="449">
        <v>61.557372000000001</v>
      </c>
      <c r="G63" s="138"/>
    </row>
    <row r="64" spans="1:7" x14ac:dyDescent="0.25">
      <c r="A64" s="147">
        <f t="shared" si="3"/>
        <v>2018</v>
      </c>
      <c r="B64" s="447">
        <v>43282</v>
      </c>
      <c r="C64" s="448">
        <v>62.945245999999997</v>
      </c>
      <c r="D64" s="141" t="e">
        <v>#N/A</v>
      </c>
      <c r="E64" s="449">
        <f t="shared" si="5"/>
        <v>62.960211666666659</v>
      </c>
      <c r="F64" s="449">
        <v>62.945245999999997</v>
      </c>
      <c r="G64" s="138"/>
    </row>
    <row r="65" spans="1:7" x14ac:dyDescent="0.25">
      <c r="A65" s="147">
        <f t="shared" si="3"/>
        <v>2018</v>
      </c>
      <c r="B65" s="447">
        <v>43313</v>
      </c>
      <c r="C65" s="448">
        <v>69.301237999999998</v>
      </c>
      <c r="D65" s="141" t="e">
        <v>#N/A</v>
      </c>
      <c r="E65" s="449">
        <f t="shared" si="5"/>
        <v>62.960211666666659</v>
      </c>
      <c r="F65" s="449">
        <v>69.301237999999998</v>
      </c>
      <c r="G65" s="138"/>
    </row>
    <row r="66" spans="1:7" x14ac:dyDescent="0.25">
      <c r="A66" s="147">
        <f t="shared" si="3"/>
        <v>2018</v>
      </c>
      <c r="B66" s="447">
        <v>43344</v>
      </c>
      <c r="C66" s="448">
        <v>62.416694</v>
      </c>
      <c r="D66" s="141" t="e">
        <v>#N/A</v>
      </c>
      <c r="E66" s="449">
        <f t="shared" si="5"/>
        <v>62.960211666666659</v>
      </c>
      <c r="F66" s="449">
        <v>62.416694</v>
      </c>
      <c r="G66" s="138"/>
    </row>
    <row r="67" spans="1:7" x14ac:dyDescent="0.25">
      <c r="A67" s="147">
        <f t="shared" si="3"/>
        <v>2018</v>
      </c>
      <c r="B67" s="447">
        <v>43374</v>
      </c>
      <c r="C67" s="448">
        <v>66.384384999999995</v>
      </c>
      <c r="D67" s="141" t="e">
        <v>#N/A</v>
      </c>
      <c r="E67" s="449">
        <f t="shared" si="5"/>
        <v>62.960211666666659</v>
      </c>
      <c r="F67" s="449">
        <v>66.384384999999995</v>
      </c>
      <c r="G67" s="138"/>
    </row>
    <row r="68" spans="1:7" x14ac:dyDescent="0.25">
      <c r="A68" s="147">
        <f t="shared" si="3"/>
        <v>2018</v>
      </c>
      <c r="B68" s="447">
        <v>43405</v>
      </c>
      <c r="C68" s="448">
        <v>62.717784999999999</v>
      </c>
      <c r="D68" s="141" t="e">
        <v>#N/A</v>
      </c>
      <c r="E68" s="449">
        <f t="shared" si="5"/>
        <v>62.960211666666659</v>
      </c>
      <c r="F68" s="449">
        <v>62.717784999999999</v>
      </c>
      <c r="G68" s="138"/>
    </row>
    <row r="69" spans="1:7" x14ac:dyDescent="0.25">
      <c r="A69" s="147">
        <f t="shared" si="3"/>
        <v>2018</v>
      </c>
      <c r="B69" s="447">
        <v>43435</v>
      </c>
      <c r="C69" s="448">
        <v>63.332763999999997</v>
      </c>
      <c r="D69" s="141" t="e">
        <v>#N/A</v>
      </c>
      <c r="E69" s="449"/>
      <c r="F69" s="449">
        <v>63.332763999999997</v>
      </c>
      <c r="G69" s="138"/>
    </row>
    <row r="70" spans="1:7" x14ac:dyDescent="0.25">
      <c r="A70" s="147">
        <f t="shared" si="3"/>
        <v>2019</v>
      </c>
      <c r="B70" s="447">
        <v>43466</v>
      </c>
      <c r="C70" s="448">
        <v>62.479281</v>
      </c>
      <c r="D70" s="141" t="e">
        <v>#N/A</v>
      </c>
      <c r="E70" s="449"/>
      <c r="F70" s="449">
        <v>62.479281</v>
      </c>
      <c r="G70" s="138"/>
    </row>
    <row r="71" spans="1:7" x14ac:dyDescent="0.25">
      <c r="A71" s="147">
        <f t="shared" si="3"/>
        <v>2019</v>
      </c>
      <c r="B71" s="447">
        <v>43497</v>
      </c>
      <c r="C71" s="448">
        <v>55.139682000000001</v>
      </c>
      <c r="D71" s="141" t="e">
        <v>#N/A</v>
      </c>
      <c r="E71" s="449">
        <f t="shared" ref="E71:E80" si="6">AVERAGEIF($A$46:$A$107,A71,$F$46:$F$107)</f>
        <v>58.314476562166668</v>
      </c>
      <c r="F71" s="449">
        <v>55.139682000000001</v>
      </c>
      <c r="G71" s="138"/>
    </row>
    <row r="72" spans="1:7" x14ac:dyDescent="0.25">
      <c r="A72" s="147">
        <f t="shared" si="3"/>
        <v>2019</v>
      </c>
      <c r="B72" s="447">
        <v>43525</v>
      </c>
      <c r="C72" s="448">
        <v>52.656734</v>
      </c>
      <c r="D72" s="141" t="e">
        <v>#N/A</v>
      </c>
      <c r="E72" s="449">
        <f t="shared" si="6"/>
        <v>58.314476562166668</v>
      </c>
      <c r="F72" s="449">
        <v>52.656734</v>
      </c>
      <c r="G72" s="416"/>
    </row>
    <row r="73" spans="1:7" x14ac:dyDescent="0.25">
      <c r="A73" s="147">
        <f t="shared" si="3"/>
        <v>2019</v>
      </c>
      <c r="B73" s="447">
        <v>43556</v>
      </c>
      <c r="C73" s="448">
        <v>58.345971745999996</v>
      </c>
      <c r="D73" s="141">
        <v>58.345971745999996</v>
      </c>
      <c r="E73" s="449">
        <f t="shared" si="6"/>
        <v>58.314476562166668</v>
      </c>
      <c r="F73" s="449">
        <v>58.345971745999996</v>
      </c>
      <c r="G73" s="138"/>
    </row>
    <row r="74" spans="1:7" x14ac:dyDescent="0.25">
      <c r="A74" s="147">
        <f t="shared" si="3"/>
        <v>2019</v>
      </c>
      <c r="B74" s="447">
        <v>43586</v>
      </c>
      <c r="C74" s="448" t="e">
        <v>#N/A</v>
      </c>
      <c r="D74" s="141">
        <v>53.039529999999999</v>
      </c>
      <c r="E74" s="449">
        <f t="shared" si="6"/>
        <v>58.314476562166668</v>
      </c>
      <c r="F74" s="449">
        <v>53.039529999999999</v>
      </c>
      <c r="G74" s="138"/>
    </row>
    <row r="75" spans="1:7" x14ac:dyDescent="0.25">
      <c r="A75" s="147">
        <f t="shared" si="3"/>
        <v>2019</v>
      </c>
      <c r="B75" s="447">
        <v>43617</v>
      </c>
      <c r="C75" s="448" t="e">
        <v>#N/A</v>
      </c>
      <c r="D75" s="141">
        <v>54.092260000000003</v>
      </c>
      <c r="E75" s="449">
        <f t="shared" si="6"/>
        <v>58.314476562166668</v>
      </c>
      <c r="F75" s="449">
        <v>54.092260000000003</v>
      </c>
      <c r="G75" s="138"/>
    </row>
    <row r="76" spans="1:7" x14ac:dyDescent="0.25">
      <c r="A76" s="147">
        <f t="shared" si="3"/>
        <v>2019</v>
      </c>
      <c r="B76" s="447">
        <v>43647</v>
      </c>
      <c r="C76" s="448" t="e">
        <v>#N/A</v>
      </c>
      <c r="D76" s="141">
        <v>63.991630000000001</v>
      </c>
      <c r="E76" s="449">
        <f t="shared" si="6"/>
        <v>58.314476562166668</v>
      </c>
      <c r="F76" s="449">
        <v>63.991630000000001</v>
      </c>
      <c r="G76" s="138"/>
    </row>
    <row r="77" spans="1:7" x14ac:dyDescent="0.25">
      <c r="A77" s="147">
        <f t="shared" si="3"/>
        <v>2019</v>
      </c>
      <c r="B77" s="447">
        <v>43678</v>
      </c>
      <c r="C77" s="448" t="e">
        <v>#N/A</v>
      </c>
      <c r="D77" s="141">
        <v>67.109819999999999</v>
      </c>
      <c r="E77" s="449">
        <f t="shared" si="6"/>
        <v>58.314476562166668</v>
      </c>
      <c r="F77" s="449">
        <v>67.109819999999999</v>
      </c>
      <c r="G77" s="138"/>
    </row>
    <row r="78" spans="1:7" x14ac:dyDescent="0.25">
      <c r="A78" s="147">
        <f t="shared" si="3"/>
        <v>2019</v>
      </c>
      <c r="B78" s="447">
        <v>43709</v>
      </c>
      <c r="C78" s="448" t="e">
        <v>#N/A</v>
      </c>
      <c r="D78" s="141">
        <v>54.219000000000001</v>
      </c>
      <c r="E78" s="449">
        <f t="shared" si="6"/>
        <v>58.314476562166668</v>
      </c>
      <c r="F78" s="449">
        <v>54.219000000000001</v>
      </c>
      <c r="G78" s="138"/>
    </row>
    <row r="79" spans="1:7" x14ac:dyDescent="0.25">
      <c r="A79" s="147">
        <f t="shared" si="3"/>
        <v>2019</v>
      </c>
      <c r="B79" s="447">
        <v>43739</v>
      </c>
      <c r="C79" s="448" t="e">
        <v>#N/A</v>
      </c>
      <c r="D79" s="141">
        <v>60.589120000000001</v>
      </c>
      <c r="E79" s="449">
        <f t="shared" si="6"/>
        <v>58.314476562166668</v>
      </c>
      <c r="F79" s="449">
        <v>60.589120000000001</v>
      </c>
      <c r="G79" s="138"/>
    </row>
    <row r="80" spans="1:7" x14ac:dyDescent="0.25">
      <c r="A80" s="147">
        <f t="shared" si="3"/>
        <v>2019</v>
      </c>
      <c r="B80" s="447">
        <v>43770</v>
      </c>
      <c r="C80" s="448" t="e">
        <v>#N/A</v>
      </c>
      <c r="D80" s="141">
        <v>57.54439</v>
      </c>
      <c r="E80" s="449">
        <f t="shared" si="6"/>
        <v>58.314476562166668</v>
      </c>
      <c r="F80" s="449">
        <v>57.54439</v>
      </c>
      <c r="G80" s="138"/>
    </row>
    <row r="81" spans="1:7" x14ac:dyDescent="0.25">
      <c r="A81" s="147">
        <f t="shared" si="3"/>
        <v>2019</v>
      </c>
      <c r="B81" s="447">
        <v>43800</v>
      </c>
      <c r="C81" s="448" t="e">
        <v>#N/A</v>
      </c>
      <c r="D81" s="141">
        <v>60.566299999999998</v>
      </c>
      <c r="E81" s="449"/>
      <c r="F81" s="449">
        <v>60.566299999999998</v>
      </c>
      <c r="G81" s="138"/>
    </row>
    <row r="82" spans="1:7" x14ac:dyDescent="0.25">
      <c r="A82" s="147">
        <f t="shared" si="3"/>
        <v>2020</v>
      </c>
      <c r="B82" s="447">
        <v>43831</v>
      </c>
      <c r="C82" s="448" t="e">
        <v>#N/A</v>
      </c>
      <c r="D82" s="141">
        <v>57.799210000000002</v>
      </c>
      <c r="E82" s="449"/>
      <c r="F82" s="449">
        <v>57.799210000000002</v>
      </c>
      <c r="G82" s="138"/>
    </row>
    <row r="83" spans="1:7" x14ac:dyDescent="0.25">
      <c r="A83" s="147">
        <f t="shared" si="3"/>
        <v>2020</v>
      </c>
      <c r="B83" s="447">
        <v>43862</v>
      </c>
      <c r="C83" s="448" t="e">
        <v>#N/A</v>
      </c>
      <c r="D83" s="141">
        <v>53.221629999999998</v>
      </c>
      <c r="E83" s="449">
        <f t="shared" ref="E83:E92" si="7">AVERAGEIF($A$46:$A$107,A83,$F$46:$F$107)</f>
        <v>53.170935833333338</v>
      </c>
      <c r="F83" s="449">
        <v>53.221629999999998</v>
      </c>
      <c r="G83" s="138"/>
    </row>
    <row r="84" spans="1:7" x14ac:dyDescent="0.25">
      <c r="A84" s="147">
        <f t="shared" si="3"/>
        <v>2020</v>
      </c>
      <c r="B84" s="447">
        <v>43891</v>
      </c>
      <c r="C84" s="448" t="e">
        <v>#N/A</v>
      </c>
      <c r="D84" s="141">
        <v>57.584090000000003</v>
      </c>
      <c r="E84" s="449">
        <f t="shared" si="7"/>
        <v>53.170935833333338</v>
      </c>
      <c r="F84" s="449">
        <v>57.584090000000003</v>
      </c>
      <c r="G84" s="416"/>
    </row>
    <row r="85" spans="1:7" x14ac:dyDescent="0.25">
      <c r="A85" s="147">
        <f t="shared" si="3"/>
        <v>2020</v>
      </c>
      <c r="B85" s="447">
        <v>43922</v>
      </c>
      <c r="C85" s="448" t="e">
        <v>#N/A</v>
      </c>
      <c r="D85" s="141">
        <v>41.081009999999999</v>
      </c>
      <c r="E85" s="449">
        <f t="shared" si="7"/>
        <v>53.170935833333338</v>
      </c>
      <c r="F85" s="449">
        <v>41.081009999999999</v>
      </c>
      <c r="G85" s="138"/>
    </row>
    <row r="86" spans="1:7" x14ac:dyDescent="0.25">
      <c r="A86" s="147">
        <f t="shared" si="3"/>
        <v>2020</v>
      </c>
      <c r="B86" s="447">
        <v>43952</v>
      </c>
      <c r="C86" s="448" t="e">
        <v>#N/A</v>
      </c>
      <c r="D86" s="141">
        <v>47.450229999999998</v>
      </c>
      <c r="E86" s="449">
        <f t="shared" si="7"/>
        <v>53.170935833333338</v>
      </c>
      <c r="F86" s="449">
        <v>47.450229999999998</v>
      </c>
      <c r="G86" s="138"/>
    </row>
    <row r="87" spans="1:7" x14ac:dyDescent="0.25">
      <c r="A87" s="147">
        <f t="shared" si="3"/>
        <v>2020</v>
      </c>
      <c r="B87" s="447">
        <v>43983</v>
      </c>
      <c r="C87" s="448" t="e">
        <v>#N/A</v>
      </c>
      <c r="D87" s="141">
        <v>47.243279999999999</v>
      </c>
      <c r="E87" s="449">
        <f t="shared" si="7"/>
        <v>53.170935833333338</v>
      </c>
      <c r="F87" s="449">
        <v>47.243279999999999</v>
      </c>
      <c r="G87" s="138"/>
    </row>
    <row r="88" spans="1:7" x14ac:dyDescent="0.25">
      <c r="A88" s="147">
        <f t="shared" si="3"/>
        <v>2020</v>
      </c>
      <c r="B88" s="447">
        <v>44013</v>
      </c>
      <c r="C88" s="448" t="e">
        <v>#N/A</v>
      </c>
      <c r="D88" s="141">
        <v>57.740029999999997</v>
      </c>
      <c r="E88" s="449">
        <f t="shared" si="7"/>
        <v>53.170935833333338</v>
      </c>
      <c r="F88" s="449">
        <v>57.740029999999997</v>
      </c>
      <c r="G88" s="138"/>
    </row>
    <row r="89" spans="1:7" x14ac:dyDescent="0.25">
      <c r="A89" s="147">
        <f t="shared" si="3"/>
        <v>2020</v>
      </c>
      <c r="B89" s="447">
        <v>44044</v>
      </c>
      <c r="C89" s="448" t="e">
        <v>#N/A</v>
      </c>
      <c r="D89" s="141">
        <v>61.152970000000003</v>
      </c>
      <c r="E89" s="449">
        <f t="shared" si="7"/>
        <v>53.170935833333338</v>
      </c>
      <c r="F89" s="449">
        <v>61.152970000000003</v>
      </c>
      <c r="G89" s="138"/>
    </row>
    <row r="90" spans="1:7" x14ac:dyDescent="0.25">
      <c r="A90" s="147">
        <f t="shared" si="3"/>
        <v>2020</v>
      </c>
      <c r="B90" s="447">
        <v>44075</v>
      </c>
      <c r="C90" s="448" t="e">
        <v>#N/A</v>
      </c>
      <c r="D90" s="141">
        <v>49.212470000000003</v>
      </c>
      <c r="E90" s="449">
        <f t="shared" si="7"/>
        <v>53.170935833333338</v>
      </c>
      <c r="F90" s="449">
        <v>49.212470000000003</v>
      </c>
      <c r="G90" s="138"/>
    </row>
    <row r="91" spans="1:7" x14ac:dyDescent="0.25">
      <c r="A91" s="147">
        <f t="shared" si="3"/>
        <v>2020</v>
      </c>
      <c r="B91" s="447">
        <v>44105</v>
      </c>
      <c r="C91" s="448" t="e">
        <v>#N/A</v>
      </c>
      <c r="D91" s="141">
        <v>55.783360000000002</v>
      </c>
      <c r="E91" s="449">
        <f t="shared" si="7"/>
        <v>53.170935833333338</v>
      </c>
      <c r="F91" s="449">
        <v>55.783360000000002</v>
      </c>
      <c r="G91" s="138"/>
    </row>
    <row r="92" spans="1:7" x14ac:dyDescent="0.25">
      <c r="A92" s="147">
        <f t="shared" si="3"/>
        <v>2020</v>
      </c>
      <c r="B92" s="447">
        <v>44136</v>
      </c>
      <c r="C92" s="448" t="e">
        <v>#N/A</v>
      </c>
      <c r="D92" s="141">
        <v>53.460059999999999</v>
      </c>
      <c r="E92" s="449">
        <f t="shared" si="7"/>
        <v>53.170935833333338</v>
      </c>
      <c r="F92" s="449">
        <v>53.460059999999999</v>
      </c>
      <c r="G92" s="138"/>
    </row>
    <row r="93" spans="1:7" x14ac:dyDescent="0.25">
      <c r="A93" s="147">
        <f t="shared" si="3"/>
        <v>2020</v>
      </c>
      <c r="B93" s="447">
        <v>44166</v>
      </c>
      <c r="C93" s="448" t="e">
        <v>#N/A</v>
      </c>
      <c r="D93" s="141">
        <v>56.322890000000001</v>
      </c>
      <c r="E93" s="449"/>
      <c r="F93" s="449">
        <v>56.322890000000001</v>
      </c>
      <c r="G93" s="138"/>
    </row>
    <row r="94" spans="1:7" x14ac:dyDescent="0.25">
      <c r="A94" s="147"/>
      <c r="B94" s="447"/>
      <c r="C94" s="147"/>
      <c r="D94" s="147"/>
      <c r="E94" s="147"/>
      <c r="F94" s="449"/>
      <c r="G94" s="138"/>
    </row>
    <row r="95" spans="1:7" x14ac:dyDescent="0.25">
      <c r="A95" s="147"/>
      <c r="B95" s="447"/>
      <c r="C95" s="147"/>
      <c r="D95" s="147"/>
      <c r="E95" s="147"/>
      <c r="F95" s="449"/>
      <c r="G95" s="138"/>
    </row>
    <row r="96" spans="1:7" x14ac:dyDescent="0.25">
      <c r="A96" s="147"/>
      <c r="B96" s="447"/>
      <c r="C96" s="147"/>
      <c r="D96" s="147"/>
      <c r="E96" s="147"/>
      <c r="F96" s="449"/>
      <c r="G96" s="138"/>
    </row>
    <row r="97" spans="1:7" x14ac:dyDescent="0.25">
      <c r="A97" s="147"/>
      <c r="B97" s="447"/>
      <c r="C97" s="147"/>
      <c r="D97" s="147"/>
      <c r="E97" s="147"/>
      <c r="F97" s="449"/>
      <c r="G97" s="138"/>
    </row>
    <row r="98" spans="1:7" x14ac:dyDescent="0.25">
      <c r="A98" s="75"/>
      <c r="B98" s="75" t="s">
        <v>0</v>
      </c>
      <c r="C98" s="147"/>
      <c r="D98" s="147"/>
      <c r="E98" s="147"/>
      <c r="F98" s="449"/>
      <c r="G98" s="138"/>
    </row>
    <row r="99" spans="1:7" x14ac:dyDescent="0.25">
      <c r="A99" s="30">
        <v>2.5</v>
      </c>
      <c r="B99" s="29">
        <v>-200</v>
      </c>
      <c r="C99" s="147"/>
      <c r="D99" s="147"/>
      <c r="E99" s="147"/>
      <c r="F99" s="449"/>
      <c r="G99" s="138"/>
    </row>
    <row r="100" spans="1:7" x14ac:dyDescent="0.25">
      <c r="A100" s="30">
        <v>2.5</v>
      </c>
      <c r="B100" s="29">
        <v>70</v>
      </c>
      <c r="C100" s="147"/>
      <c r="D100" s="147"/>
      <c r="E100" s="147"/>
      <c r="F100" s="449"/>
      <c r="G100" s="138"/>
    </row>
    <row r="101" spans="1:7" x14ac:dyDescent="0.25">
      <c r="A101" s="147"/>
      <c r="B101" s="447"/>
      <c r="C101" s="147"/>
      <c r="D101" s="147"/>
      <c r="E101" s="147"/>
      <c r="F101" s="449"/>
      <c r="G101" s="138"/>
    </row>
    <row r="102" spans="1:7" x14ac:dyDescent="0.25">
      <c r="A102" s="147"/>
      <c r="B102" s="447"/>
      <c r="C102" s="147"/>
      <c r="D102" s="147"/>
      <c r="E102" s="147"/>
      <c r="F102" s="449"/>
      <c r="G102" s="138"/>
    </row>
    <row r="103" spans="1:7" x14ac:dyDescent="0.25">
      <c r="A103" s="147"/>
      <c r="B103" s="447"/>
      <c r="C103" s="147"/>
      <c r="D103" s="147"/>
      <c r="E103" s="147"/>
      <c r="F103" s="449"/>
      <c r="G103" s="138"/>
    </row>
    <row r="104" spans="1:7" x14ac:dyDescent="0.25">
      <c r="A104" s="147"/>
      <c r="B104" s="447"/>
      <c r="C104" s="147"/>
      <c r="D104" s="147"/>
      <c r="E104" s="147"/>
      <c r="F104" s="449"/>
      <c r="G104" s="138"/>
    </row>
    <row r="105" spans="1:7" x14ac:dyDescent="0.25">
      <c r="A105" s="147"/>
      <c r="B105" s="447"/>
      <c r="C105" s="147"/>
      <c r="D105" s="147"/>
      <c r="E105" s="147"/>
      <c r="F105" s="449"/>
      <c r="G105" s="138"/>
    </row>
    <row r="106" spans="1:7" x14ac:dyDescent="0.25">
      <c r="A106" s="147"/>
      <c r="B106" s="447"/>
      <c r="C106" s="449"/>
      <c r="D106" s="138"/>
      <c r="E106" s="147"/>
      <c r="F106" s="449"/>
      <c r="G106" s="138"/>
    </row>
    <row r="107" spans="1:7" x14ac:dyDescent="0.25">
      <c r="B107" s="134"/>
      <c r="C107" s="449"/>
      <c r="D107" s="138"/>
      <c r="F107" s="140"/>
      <c r="G107" s="138"/>
    </row>
    <row r="108" spans="1:7" x14ac:dyDescent="0.25">
      <c r="F108" s="140"/>
      <c r="G108" s="138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5.28515625" style="131" customWidth="1"/>
    <col min="18" max="18" width="16.42578125" style="131" customWidth="1"/>
    <col min="19" max="19" width="19.85546875" style="131" customWidth="1"/>
    <col min="20" max="20" width="30.85546875" style="131" customWidth="1"/>
    <col min="21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272</v>
      </c>
      <c r="R6" s="350" t="s">
        <v>282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530</v>
      </c>
      <c r="R7" s="351" t="s">
        <v>283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280</v>
      </c>
      <c r="R8" s="366" t="s">
        <v>284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6" t="s">
        <v>235</v>
      </c>
      <c r="R9" s="336" t="s">
        <v>281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2" t="s">
        <v>529</v>
      </c>
      <c r="D24" s="572"/>
      <c r="E24" s="572"/>
      <c r="F24" s="572"/>
      <c r="G24" s="572"/>
      <c r="H24" s="32"/>
      <c r="I24" s="572" t="s">
        <v>76</v>
      </c>
      <c r="J24" s="572"/>
      <c r="K24" s="572"/>
      <c r="L24" s="572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42" t="s">
        <v>272</v>
      </c>
      <c r="C26" s="83">
        <v>678.55448632000002</v>
      </c>
      <c r="D26" s="83">
        <v>664.99305284000002</v>
      </c>
      <c r="E26" s="83">
        <v>636.49759901000004</v>
      </c>
      <c r="F26" s="83">
        <v>555.08103918999996</v>
      </c>
      <c r="G26" s="83">
        <v>512.60519999999997</v>
      </c>
      <c r="H26" s="142"/>
      <c r="I26" s="20">
        <f t="shared" ref="I26:L28" si="0">D26-C26</f>
        <v>-13.561433480000005</v>
      </c>
      <c r="J26" s="20">
        <f t="shared" si="0"/>
        <v>-28.495453829999974</v>
      </c>
      <c r="K26" s="20">
        <f t="shared" si="0"/>
        <v>-81.416559820000089</v>
      </c>
      <c r="L26" s="20">
        <f t="shared" si="0"/>
        <v>-42.475839189999988</v>
      </c>
    </row>
    <row r="27" spans="1:12" x14ac:dyDescent="0.25">
      <c r="A27"/>
      <c r="B27" s="233" t="s">
        <v>530</v>
      </c>
      <c r="C27" s="83">
        <v>36.031496085999997</v>
      </c>
      <c r="D27" s="83">
        <v>34.324967979999997</v>
      </c>
      <c r="E27" s="83">
        <v>32.518739007999997</v>
      </c>
      <c r="F27" s="83">
        <v>30.842134160000001</v>
      </c>
      <c r="G27" s="83">
        <v>29.660474000000001</v>
      </c>
      <c r="H27" s="142"/>
      <c r="I27" s="20">
        <f t="shared" si="0"/>
        <v>-1.7065281060000004</v>
      </c>
      <c r="J27" s="20">
        <f t="shared" si="0"/>
        <v>-1.8062289719999995</v>
      </c>
      <c r="K27" s="20">
        <f t="shared" si="0"/>
        <v>-1.6766048479999967</v>
      </c>
      <c r="L27" s="20">
        <f t="shared" si="0"/>
        <v>-1.1816601599999998</v>
      </c>
    </row>
    <row r="28" spans="1:12" x14ac:dyDescent="0.25">
      <c r="A28"/>
      <c r="B28" s="142" t="s">
        <v>280</v>
      </c>
      <c r="C28" s="83">
        <v>16.484707996000001</v>
      </c>
      <c r="D28" s="83">
        <v>17.537663001999999</v>
      </c>
      <c r="E28" s="83">
        <v>18.312017997000002</v>
      </c>
      <c r="F28" s="83">
        <v>18.2981266</v>
      </c>
      <c r="G28" s="83">
        <v>17.963795000000001</v>
      </c>
      <c r="H28" s="142"/>
      <c r="I28" s="20">
        <f t="shared" si="0"/>
        <v>1.0529550059999977</v>
      </c>
      <c r="J28" s="20">
        <f t="shared" si="0"/>
        <v>0.77435499500000304</v>
      </c>
      <c r="K28" s="20">
        <f t="shared" si="0"/>
        <v>-1.3891397000001859E-2</v>
      </c>
      <c r="L28" s="20">
        <f t="shared" si="0"/>
        <v>-0.33433159999999873</v>
      </c>
    </row>
    <row r="29" spans="1:12" x14ac:dyDescent="0.25">
      <c r="A29"/>
      <c r="B29" s="365" t="s">
        <v>235</v>
      </c>
      <c r="C29" s="84">
        <v>731.07069039999999</v>
      </c>
      <c r="D29" s="84">
        <v>716.85568381999997</v>
      </c>
      <c r="E29" s="84">
        <v>687.32835600999999</v>
      </c>
      <c r="F29" s="84">
        <v>604.22125704999996</v>
      </c>
      <c r="G29" s="84">
        <v>560.22947999999997</v>
      </c>
      <c r="H29" s="15"/>
      <c r="I29" s="71">
        <f>+SUM(I26:I28)</f>
        <v>-14.215006580000008</v>
      </c>
      <c r="J29" s="71">
        <f>+SUM(J26:J28)</f>
        <v>-29.527327806999971</v>
      </c>
      <c r="K29" s="71">
        <f>+SUM(K26:K28)</f>
        <v>-83.10705606500008</v>
      </c>
      <c r="L29" s="71">
        <f>+SUM(L26:L28)</f>
        <v>-43.991830949999986</v>
      </c>
    </row>
    <row r="30" spans="1:12" x14ac:dyDescent="0.25">
      <c r="B30" s="367" t="s">
        <v>551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6"/>
      <c r="D31" s="146"/>
      <c r="E31" s="146"/>
      <c r="F31" s="146"/>
      <c r="G31" s="146"/>
    </row>
    <row r="33" spans="1:8" x14ac:dyDescent="0.25">
      <c r="E33" s="189"/>
    </row>
    <row r="34" spans="1:8" x14ac:dyDescent="0.25">
      <c r="C34" s="153" t="s">
        <v>286</v>
      </c>
      <c r="D34" s="132" t="s">
        <v>242</v>
      </c>
      <c r="E34" s="145" t="s">
        <v>241</v>
      </c>
      <c r="F34" s="413" t="s">
        <v>498</v>
      </c>
    </row>
    <row r="35" spans="1:8" x14ac:dyDescent="0.25">
      <c r="A35" s="131">
        <f t="shared" ref="A35:A46" si="1">YEAR(B35)</f>
        <v>2016</v>
      </c>
      <c r="B35" s="134">
        <v>42370</v>
      </c>
      <c r="C35" s="135">
        <v>66.662224447</v>
      </c>
      <c r="D35" s="141" t="e">
        <v>#N/A</v>
      </c>
      <c r="E35" s="140"/>
      <c r="F35" s="140">
        <v>66.662224447</v>
      </c>
      <c r="G35" s="138"/>
      <c r="H35" s="140"/>
    </row>
    <row r="36" spans="1:8" x14ac:dyDescent="0.25">
      <c r="A36" s="131">
        <f t="shared" si="1"/>
        <v>2016</v>
      </c>
      <c r="B36" s="134">
        <v>42401</v>
      </c>
      <c r="C36" s="135">
        <v>55.210717475999999</v>
      </c>
      <c r="D36" s="141" t="e">
        <v>#N/A</v>
      </c>
      <c r="E36" s="140"/>
      <c r="F36" s="140">
        <v>55.210717475999999</v>
      </c>
      <c r="G36" s="138"/>
    </row>
    <row r="37" spans="1:8" x14ac:dyDescent="0.25">
      <c r="A37" s="131">
        <f t="shared" si="1"/>
        <v>2016</v>
      </c>
      <c r="B37" s="134">
        <v>42430</v>
      </c>
      <c r="C37" s="135">
        <v>44.574606430000003</v>
      </c>
      <c r="D37" s="141" t="e">
        <v>#N/A</v>
      </c>
      <c r="E37" s="190">
        <f>AVERAGEIF($A$35:$A$46,A37,$F$35:$F$46)</f>
        <v>60.922557533500019</v>
      </c>
      <c r="F37" s="140">
        <v>44.574606430000003</v>
      </c>
      <c r="G37" s="138"/>
    </row>
    <row r="38" spans="1:8" x14ac:dyDescent="0.25">
      <c r="A38" s="131">
        <f t="shared" si="1"/>
        <v>2016</v>
      </c>
      <c r="B38" s="134">
        <v>42461</v>
      </c>
      <c r="C38" s="135">
        <v>43.383704280000003</v>
      </c>
      <c r="D38" s="141" t="e">
        <v>#N/A</v>
      </c>
      <c r="E38" s="190">
        <f t="shared" ref="E38:E44" si="2">AVERAGEIF($A$35:$A$46,A38,$F$35:$F$46)</f>
        <v>60.922557533500019</v>
      </c>
      <c r="F38" s="140">
        <v>43.383704280000003</v>
      </c>
      <c r="G38" s="138"/>
    </row>
    <row r="39" spans="1:8" x14ac:dyDescent="0.25">
      <c r="A39" s="131">
        <f t="shared" si="1"/>
        <v>2016</v>
      </c>
      <c r="B39" s="134">
        <v>42491</v>
      </c>
      <c r="C39" s="135">
        <v>49.342932779000002</v>
      </c>
      <c r="D39" s="141" t="e">
        <v>#N/A</v>
      </c>
      <c r="E39" s="190">
        <f t="shared" si="2"/>
        <v>60.922557533500019</v>
      </c>
      <c r="F39" s="140">
        <v>49.342932779000002</v>
      </c>
      <c r="G39" s="138"/>
    </row>
    <row r="40" spans="1:8" x14ac:dyDescent="0.25">
      <c r="A40" s="131">
        <f t="shared" si="1"/>
        <v>2016</v>
      </c>
      <c r="B40" s="134">
        <v>42522</v>
      </c>
      <c r="C40" s="135">
        <v>67.551228989999998</v>
      </c>
      <c r="D40" s="141" t="e">
        <v>#N/A</v>
      </c>
      <c r="E40" s="190">
        <f t="shared" si="2"/>
        <v>60.922557533500019</v>
      </c>
      <c r="F40" s="140">
        <v>67.551228989999998</v>
      </c>
      <c r="G40" s="138"/>
    </row>
    <row r="41" spans="1:8" x14ac:dyDescent="0.25">
      <c r="A41" s="131">
        <f t="shared" si="1"/>
        <v>2016</v>
      </c>
      <c r="B41" s="134">
        <v>42552</v>
      </c>
      <c r="C41" s="135">
        <v>78.568539092999998</v>
      </c>
      <c r="D41" s="141" t="e">
        <v>#N/A</v>
      </c>
      <c r="E41" s="190">
        <f t="shared" si="2"/>
        <v>60.922557533500019</v>
      </c>
      <c r="F41" s="140">
        <v>78.568539092999998</v>
      </c>
      <c r="G41" s="138"/>
    </row>
    <row r="42" spans="1:8" x14ac:dyDescent="0.25">
      <c r="A42" s="131">
        <f t="shared" si="1"/>
        <v>2016</v>
      </c>
      <c r="B42" s="134">
        <v>42583</v>
      </c>
      <c r="C42" s="135">
        <v>78.174536501999995</v>
      </c>
      <c r="D42" s="141" t="e">
        <v>#N/A</v>
      </c>
      <c r="E42" s="190">
        <f t="shared" si="2"/>
        <v>60.922557533500019</v>
      </c>
      <c r="F42" s="140">
        <v>78.174536501999995</v>
      </c>
      <c r="G42" s="138"/>
    </row>
    <row r="43" spans="1:8" x14ac:dyDescent="0.25">
      <c r="A43" s="131">
        <f t="shared" si="1"/>
        <v>2016</v>
      </c>
      <c r="B43" s="134">
        <v>42614</v>
      </c>
      <c r="C43" s="135">
        <v>66.614897790000001</v>
      </c>
      <c r="D43" s="141" t="e">
        <v>#N/A</v>
      </c>
      <c r="E43" s="190">
        <f t="shared" si="2"/>
        <v>60.922557533500019</v>
      </c>
      <c r="F43" s="140">
        <v>66.614897790000001</v>
      </c>
      <c r="G43" s="138"/>
    </row>
    <row r="44" spans="1:8" x14ac:dyDescent="0.25">
      <c r="A44" s="131">
        <f t="shared" si="1"/>
        <v>2016</v>
      </c>
      <c r="B44" s="134">
        <v>42644</v>
      </c>
      <c r="C44" s="135">
        <v>58.952702821000003</v>
      </c>
      <c r="D44" s="141" t="e">
        <v>#N/A</v>
      </c>
      <c r="E44" s="190">
        <f t="shared" si="2"/>
        <v>60.922557533500019</v>
      </c>
      <c r="F44" s="140">
        <v>58.952702821000003</v>
      </c>
      <c r="G44" s="138"/>
    </row>
    <row r="45" spans="1:8" x14ac:dyDescent="0.25">
      <c r="A45" s="131">
        <f t="shared" si="1"/>
        <v>2016</v>
      </c>
      <c r="B45" s="134">
        <v>42675</v>
      </c>
      <c r="C45" s="135">
        <v>52.533241680000003</v>
      </c>
      <c r="D45" s="141" t="e">
        <v>#N/A</v>
      </c>
      <c r="E45" s="140"/>
      <c r="F45" s="140">
        <v>52.533241680000003</v>
      </c>
      <c r="G45" s="138"/>
    </row>
    <row r="46" spans="1:8" x14ac:dyDescent="0.25">
      <c r="A46" s="131">
        <f t="shared" si="1"/>
        <v>2016</v>
      </c>
      <c r="B46" s="134">
        <v>42705</v>
      </c>
      <c r="C46" s="135">
        <v>69.501358113999999</v>
      </c>
      <c r="D46" s="141" t="e">
        <v>#N/A</v>
      </c>
      <c r="E46" s="140"/>
      <c r="F46" s="140">
        <v>69.501358113999999</v>
      </c>
      <c r="G46" s="138"/>
    </row>
    <row r="47" spans="1:8" x14ac:dyDescent="0.25">
      <c r="A47" s="131">
        <f t="shared" ref="A47:A94" si="3">YEAR(B47)</f>
        <v>2017</v>
      </c>
      <c r="B47" s="134">
        <v>42736</v>
      </c>
      <c r="C47" s="135">
        <v>68.005594380999995</v>
      </c>
      <c r="D47" s="141" t="e">
        <v>#N/A</v>
      </c>
      <c r="E47" s="140"/>
      <c r="F47" s="140">
        <v>68.005594380999995</v>
      </c>
      <c r="G47" s="138"/>
      <c r="H47" s="140"/>
    </row>
    <row r="48" spans="1:8" x14ac:dyDescent="0.25">
      <c r="A48" s="131">
        <f t="shared" si="3"/>
        <v>2017</v>
      </c>
      <c r="B48" s="134">
        <v>42767</v>
      </c>
      <c r="C48" s="135">
        <v>52.380923840000001</v>
      </c>
      <c r="D48" s="141" t="e">
        <v>#N/A</v>
      </c>
      <c r="E48" s="140"/>
      <c r="F48" s="140">
        <v>52.380923840000001</v>
      </c>
      <c r="G48" s="138"/>
    </row>
    <row r="49" spans="1:7" x14ac:dyDescent="0.25">
      <c r="A49" s="131">
        <f t="shared" si="3"/>
        <v>2017</v>
      </c>
      <c r="B49" s="134">
        <v>42795</v>
      </c>
      <c r="C49" s="135">
        <v>53.325237356999999</v>
      </c>
      <c r="D49" s="141" t="e">
        <v>#N/A</v>
      </c>
      <c r="E49" s="140">
        <f t="shared" ref="E49:E56" si="4">AVERAGEIF($A$47:$A$108,A49,$F$47:$F$108)</f>
        <v>59.737973651416674</v>
      </c>
      <c r="F49" s="140">
        <v>53.325237356999999</v>
      </c>
      <c r="G49" s="138"/>
    </row>
    <row r="50" spans="1:7" x14ac:dyDescent="0.25">
      <c r="A50" s="131">
        <f t="shared" si="3"/>
        <v>2017</v>
      </c>
      <c r="B50" s="134">
        <v>42826</v>
      </c>
      <c r="C50" s="135">
        <v>48.565446540000003</v>
      </c>
      <c r="D50" s="141" t="e">
        <v>#N/A</v>
      </c>
      <c r="E50" s="140">
        <f t="shared" si="4"/>
        <v>59.737973651416674</v>
      </c>
      <c r="F50" s="140">
        <v>48.565446540000003</v>
      </c>
      <c r="G50" s="138"/>
    </row>
    <row r="51" spans="1:7" x14ac:dyDescent="0.25">
      <c r="A51" s="131">
        <f t="shared" si="3"/>
        <v>2017</v>
      </c>
      <c r="B51" s="134">
        <v>42856</v>
      </c>
      <c r="C51" s="135">
        <v>55.201684469</v>
      </c>
      <c r="D51" s="141" t="e">
        <v>#N/A</v>
      </c>
      <c r="E51" s="140">
        <f t="shared" si="4"/>
        <v>59.737973651416674</v>
      </c>
      <c r="F51" s="140">
        <v>55.201684469</v>
      </c>
      <c r="G51" s="138"/>
    </row>
    <row r="52" spans="1:7" x14ac:dyDescent="0.25">
      <c r="A52" s="131">
        <f t="shared" si="3"/>
        <v>2017</v>
      </c>
      <c r="B52" s="134">
        <v>42887</v>
      </c>
      <c r="C52" s="135">
        <v>63.09854739</v>
      </c>
      <c r="D52" s="141" t="e">
        <v>#N/A</v>
      </c>
      <c r="E52" s="140">
        <f t="shared" si="4"/>
        <v>59.737973651416674</v>
      </c>
      <c r="F52" s="140">
        <v>63.09854739</v>
      </c>
      <c r="G52" s="138"/>
    </row>
    <row r="53" spans="1:7" x14ac:dyDescent="0.25">
      <c r="A53" s="131">
        <f t="shared" si="3"/>
        <v>2017</v>
      </c>
      <c r="B53" s="134">
        <v>42917</v>
      </c>
      <c r="C53" s="135">
        <v>74.213783961000004</v>
      </c>
      <c r="D53" s="141" t="e">
        <v>#N/A</v>
      </c>
      <c r="E53" s="140">
        <f t="shared" si="4"/>
        <v>59.737973651416674</v>
      </c>
      <c r="F53" s="140">
        <v>74.213783961000004</v>
      </c>
      <c r="G53" s="138"/>
    </row>
    <row r="54" spans="1:7" x14ac:dyDescent="0.25">
      <c r="A54" s="131">
        <f t="shared" si="3"/>
        <v>2017</v>
      </c>
      <c r="B54" s="134">
        <v>42948</v>
      </c>
      <c r="C54" s="135">
        <v>70.229130451000003</v>
      </c>
      <c r="D54" s="141" t="e">
        <v>#N/A</v>
      </c>
      <c r="E54" s="140">
        <f t="shared" si="4"/>
        <v>59.737973651416674</v>
      </c>
      <c r="F54" s="140">
        <v>70.229130451000003</v>
      </c>
      <c r="G54" s="138"/>
    </row>
    <row r="55" spans="1:7" x14ac:dyDescent="0.25">
      <c r="A55" s="131">
        <f t="shared" si="3"/>
        <v>2017</v>
      </c>
      <c r="B55" s="134">
        <v>42979</v>
      </c>
      <c r="C55" s="135">
        <v>59.039437139999997</v>
      </c>
      <c r="D55" s="141" t="e">
        <v>#N/A</v>
      </c>
      <c r="E55" s="140">
        <f t="shared" si="4"/>
        <v>59.737973651416674</v>
      </c>
      <c r="F55" s="140">
        <v>59.039437139999997</v>
      </c>
      <c r="G55" s="138"/>
    </row>
    <row r="56" spans="1:7" x14ac:dyDescent="0.25">
      <c r="A56" s="131">
        <f t="shared" si="3"/>
        <v>2017</v>
      </c>
      <c r="B56" s="134">
        <v>43009</v>
      </c>
      <c r="C56" s="135">
        <v>54.435841869000001</v>
      </c>
      <c r="D56" s="141" t="e">
        <v>#N/A</v>
      </c>
      <c r="E56" s="140">
        <f t="shared" si="4"/>
        <v>59.737973651416674</v>
      </c>
      <c r="F56" s="140">
        <v>54.435841869000001</v>
      </c>
      <c r="G56" s="138"/>
    </row>
    <row r="57" spans="1:7" x14ac:dyDescent="0.25">
      <c r="A57" s="131">
        <f t="shared" si="3"/>
        <v>2017</v>
      </c>
      <c r="B57" s="134">
        <v>43040</v>
      </c>
      <c r="C57" s="135">
        <v>55.357275270000002</v>
      </c>
      <c r="D57" s="141" t="e">
        <v>#N/A</v>
      </c>
      <c r="E57" s="140"/>
      <c r="F57" s="140">
        <v>55.357275270000002</v>
      </c>
      <c r="G57" s="138"/>
    </row>
    <row r="58" spans="1:7" x14ac:dyDescent="0.25">
      <c r="A58" s="131">
        <f t="shared" si="3"/>
        <v>2017</v>
      </c>
      <c r="B58" s="134">
        <v>43070</v>
      </c>
      <c r="C58" s="135">
        <v>63.002781149</v>
      </c>
      <c r="D58" s="141" t="e">
        <v>#N/A</v>
      </c>
      <c r="E58" s="140"/>
      <c r="F58" s="140">
        <v>63.002781149</v>
      </c>
      <c r="G58" s="138"/>
    </row>
    <row r="59" spans="1:7" x14ac:dyDescent="0.25">
      <c r="A59" s="131">
        <f t="shared" si="3"/>
        <v>2018</v>
      </c>
      <c r="B59" s="134">
        <v>43101</v>
      </c>
      <c r="C59" s="135">
        <v>68.912875038999999</v>
      </c>
      <c r="D59" s="141" t="e">
        <v>#N/A</v>
      </c>
      <c r="E59" s="140"/>
      <c r="F59" s="140">
        <v>68.912875038999999</v>
      </c>
      <c r="G59" s="138"/>
    </row>
    <row r="60" spans="1:7" x14ac:dyDescent="0.25">
      <c r="A60" s="131">
        <f t="shared" si="3"/>
        <v>2018</v>
      </c>
      <c r="B60" s="134">
        <v>43132</v>
      </c>
      <c r="C60" s="135">
        <v>49.897020124000001</v>
      </c>
      <c r="D60" s="141" t="e">
        <v>#N/A</v>
      </c>
      <c r="E60" s="140"/>
      <c r="F60" s="140">
        <v>49.897020124000001</v>
      </c>
      <c r="G60" s="138"/>
    </row>
    <row r="61" spans="1:7" x14ac:dyDescent="0.25">
      <c r="A61" s="131">
        <f t="shared" si="3"/>
        <v>2018</v>
      </c>
      <c r="B61" s="134">
        <v>43160</v>
      </c>
      <c r="C61" s="135">
        <v>48.758671687000003</v>
      </c>
      <c r="D61" s="141" t="e">
        <v>#N/A</v>
      </c>
      <c r="E61" s="140">
        <f t="shared" ref="E61:E68" si="5">AVERAGEIF($A$47:$A$108,A61,$F$47:$F$108)</f>
        <v>57.277363000916665</v>
      </c>
      <c r="F61" s="140">
        <v>48.758671687000003</v>
      </c>
      <c r="G61" s="138"/>
    </row>
    <row r="62" spans="1:7" x14ac:dyDescent="0.25">
      <c r="A62" s="131">
        <f t="shared" si="3"/>
        <v>2018</v>
      </c>
      <c r="B62" s="134">
        <v>43191</v>
      </c>
      <c r="C62" s="135">
        <v>44.777178720000002</v>
      </c>
      <c r="D62" s="141" t="e">
        <v>#N/A</v>
      </c>
      <c r="E62" s="140">
        <f t="shared" si="5"/>
        <v>57.277363000916665</v>
      </c>
      <c r="F62" s="140">
        <v>44.777178720000002</v>
      </c>
      <c r="G62" s="138"/>
    </row>
    <row r="63" spans="1:7" x14ac:dyDescent="0.25">
      <c r="A63" s="131">
        <f t="shared" si="3"/>
        <v>2018</v>
      </c>
      <c r="B63" s="134">
        <v>43221</v>
      </c>
      <c r="C63" s="135">
        <v>51.694641294</v>
      </c>
      <c r="D63" s="141" t="e">
        <v>#N/A</v>
      </c>
      <c r="E63" s="140">
        <f t="shared" si="5"/>
        <v>57.277363000916665</v>
      </c>
      <c r="F63" s="140">
        <v>51.694641294</v>
      </c>
      <c r="G63" s="138"/>
    </row>
    <row r="64" spans="1:7" x14ac:dyDescent="0.25">
      <c r="A64" s="131">
        <f t="shared" si="3"/>
        <v>2018</v>
      </c>
      <c r="B64" s="134">
        <v>43252</v>
      </c>
      <c r="C64" s="135">
        <v>60.172872900000002</v>
      </c>
      <c r="D64" s="141" t="e">
        <v>#N/A</v>
      </c>
      <c r="E64" s="140">
        <f t="shared" si="5"/>
        <v>57.277363000916665</v>
      </c>
      <c r="F64" s="140">
        <v>60.172872900000002</v>
      </c>
      <c r="G64" s="138"/>
    </row>
    <row r="65" spans="1:7" x14ac:dyDescent="0.25">
      <c r="A65" s="131">
        <f t="shared" si="3"/>
        <v>2018</v>
      </c>
      <c r="B65" s="134">
        <v>43282</v>
      </c>
      <c r="C65" s="135">
        <v>68.018199042999996</v>
      </c>
      <c r="D65" s="141" t="e">
        <v>#N/A</v>
      </c>
      <c r="E65" s="140">
        <f t="shared" si="5"/>
        <v>57.277363000916665</v>
      </c>
      <c r="F65" s="140">
        <v>68.018199042999996</v>
      </c>
      <c r="G65" s="138"/>
    </row>
    <row r="66" spans="1:7" x14ac:dyDescent="0.25">
      <c r="A66" s="131">
        <f t="shared" si="3"/>
        <v>2018</v>
      </c>
      <c r="B66" s="134">
        <v>43313</v>
      </c>
      <c r="C66" s="135">
        <v>67.895375306999995</v>
      </c>
      <c r="D66" s="141" t="e">
        <v>#N/A</v>
      </c>
      <c r="E66" s="140">
        <f t="shared" si="5"/>
        <v>57.277363000916665</v>
      </c>
      <c r="F66" s="140">
        <v>67.895375306999995</v>
      </c>
      <c r="G66" s="138"/>
    </row>
    <row r="67" spans="1:7" x14ac:dyDescent="0.25">
      <c r="A67" s="131">
        <f t="shared" si="3"/>
        <v>2018</v>
      </c>
      <c r="B67" s="134">
        <v>43344</v>
      </c>
      <c r="C67" s="135">
        <v>58.144706280000001</v>
      </c>
      <c r="D67" s="141" t="e">
        <v>#N/A</v>
      </c>
      <c r="E67" s="140">
        <f t="shared" si="5"/>
        <v>57.277363000916665</v>
      </c>
      <c r="F67" s="140">
        <v>58.144706280000001</v>
      </c>
      <c r="G67" s="138"/>
    </row>
    <row r="68" spans="1:7" x14ac:dyDescent="0.25">
      <c r="A68" s="131">
        <f t="shared" si="3"/>
        <v>2018</v>
      </c>
      <c r="B68" s="134">
        <v>43374</v>
      </c>
      <c r="C68" s="135">
        <v>52.857872026000003</v>
      </c>
      <c r="D68" s="141" t="e">
        <v>#N/A</v>
      </c>
      <c r="E68" s="140">
        <f t="shared" si="5"/>
        <v>57.277363000916665</v>
      </c>
      <c r="F68" s="140">
        <v>52.857872026000003</v>
      </c>
      <c r="G68" s="138"/>
    </row>
    <row r="69" spans="1:7" x14ac:dyDescent="0.25">
      <c r="A69" s="131">
        <f t="shared" si="3"/>
        <v>2018</v>
      </c>
      <c r="B69" s="134">
        <v>43405</v>
      </c>
      <c r="C69" s="135">
        <v>56.154473160000002</v>
      </c>
      <c r="D69" s="141" t="e">
        <v>#N/A</v>
      </c>
      <c r="E69" s="140"/>
      <c r="F69" s="140">
        <v>56.154473160000002</v>
      </c>
      <c r="G69" s="138"/>
    </row>
    <row r="70" spans="1:7" x14ac:dyDescent="0.25">
      <c r="A70" s="131">
        <f t="shared" si="3"/>
        <v>2018</v>
      </c>
      <c r="B70" s="134">
        <v>43435</v>
      </c>
      <c r="C70" s="135">
        <v>60.044470431000001</v>
      </c>
      <c r="D70" s="141" t="e">
        <v>#N/A</v>
      </c>
      <c r="E70" s="140"/>
      <c r="F70" s="140">
        <v>60.044470431000001</v>
      </c>
      <c r="G70" s="138"/>
    </row>
    <row r="71" spans="1:7" x14ac:dyDescent="0.25">
      <c r="A71" s="131">
        <f t="shared" si="3"/>
        <v>2019</v>
      </c>
      <c r="B71" s="134">
        <v>43466</v>
      </c>
      <c r="C71" s="135">
        <v>60.080763543000003</v>
      </c>
      <c r="D71" s="141" t="e">
        <v>#N/A</v>
      </c>
      <c r="E71" s="140"/>
      <c r="F71" s="140">
        <v>60.080763543000003</v>
      </c>
      <c r="G71" s="138"/>
    </row>
    <row r="72" spans="1:7" x14ac:dyDescent="0.25">
      <c r="A72" s="131">
        <f t="shared" si="3"/>
        <v>2019</v>
      </c>
      <c r="B72" s="134">
        <v>43497</v>
      </c>
      <c r="C72" s="135">
        <v>48.947347610999998</v>
      </c>
      <c r="D72" s="141" t="e">
        <v>#N/A</v>
      </c>
      <c r="E72" s="140"/>
      <c r="F72" s="140">
        <v>48.947347610999998</v>
      </c>
      <c r="G72" s="138"/>
    </row>
    <row r="73" spans="1:7" x14ac:dyDescent="0.25">
      <c r="A73" s="131">
        <f t="shared" si="3"/>
        <v>2019</v>
      </c>
      <c r="B73" s="134">
        <v>43525</v>
      </c>
      <c r="C73" s="135">
        <v>47.832243599999998</v>
      </c>
      <c r="D73" s="141" t="e">
        <v>#N/A</v>
      </c>
      <c r="E73" s="140">
        <f t="shared" ref="E73:E80" si="6">AVERAGEIF($A$47:$A$108,A73,$F$47:$F$108)</f>
        <v>50.351771421166667</v>
      </c>
      <c r="F73" s="140">
        <v>47.832243599999998</v>
      </c>
      <c r="G73" s="138"/>
    </row>
    <row r="74" spans="1:7" x14ac:dyDescent="0.25">
      <c r="A74" s="131">
        <f t="shared" si="3"/>
        <v>2019</v>
      </c>
      <c r="B74" s="134">
        <v>43556</v>
      </c>
      <c r="C74" s="135">
        <v>35.531532300000002</v>
      </c>
      <c r="D74" s="141">
        <v>35.531532300000002</v>
      </c>
      <c r="E74" s="140">
        <f t="shared" si="6"/>
        <v>50.351771421166667</v>
      </c>
      <c r="F74" s="140">
        <v>35.531532300000002</v>
      </c>
      <c r="G74" s="138"/>
    </row>
    <row r="75" spans="1:7" x14ac:dyDescent="0.25">
      <c r="A75" s="131">
        <f t="shared" si="3"/>
        <v>2019</v>
      </c>
      <c r="B75" s="134">
        <v>43586</v>
      </c>
      <c r="C75" s="135" t="e">
        <v>#N/A</v>
      </c>
      <c r="D75" s="141">
        <v>43.147550000000003</v>
      </c>
      <c r="E75" s="140">
        <f t="shared" si="6"/>
        <v>50.351771421166667</v>
      </c>
      <c r="F75" s="140">
        <v>43.147550000000003</v>
      </c>
      <c r="G75" s="138"/>
    </row>
    <row r="76" spans="1:7" x14ac:dyDescent="0.25">
      <c r="A76" s="131">
        <f t="shared" si="3"/>
        <v>2019</v>
      </c>
      <c r="B76" s="134">
        <v>43617</v>
      </c>
      <c r="C76" s="135" t="e">
        <v>#N/A</v>
      </c>
      <c r="D76" s="141">
        <v>51.050260000000002</v>
      </c>
      <c r="E76" s="140">
        <f t="shared" si="6"/>
        <v>50.351771421166667</v>
      </c>
      <c r="F76" s="140">
        <v>51.050260000000002</v>
      </c>
      <c r="G76" s="138"/>
    </row>
    <row r="77" spans="1:7" x14ac:dyDescent="0.25">
      <c r="A77" s="131">
        <f t="shared" si="3"/>
        <v>2019</v>
      </c>
      <c r="B77" s="134">
        <v>43647</v>
      </c>
      <c r="C77" s="135" t="e">
        <v>#N/A</v>
      </c>
      <c r="D77" s="141">
        <v>59.551560000000002</v>
      </c>
      <c r="E77" s="140">
        <f t="shared" si="6"/>
        <v>50.351771421166667</v>
      </c>
      <c r="F77" s="140">
        <v>59.551560000000002</v>
      </c>
      <c r="G77" s="138"/>
    </row>
    <row r="78" spans="1:7" x14ac:dyDescent="0.25">
      <c r="A78" s="131">
        <f t="shared" si="3"/>
        <v>2019</v>
      </c>
      <c r="B78" s="134">
        <v>43678</v>
      </c>
      <c r="C78" s="135" t="e">
        <v>#N/A</v>
      </c>
      <c r="D78" s="141">
        <v>61.907550000000001</v>
      </c>
      <c r="E78" s="140">
        <f t="shared" si="6"/>
        <v>50.351771421166667</v>
      </c>
      <c r="F78" s="140">
        <v>61.907550000000001</v>
      </c>
      <c r="G78" s="138"/>
    </row>
    <row r="79" spans="1:7" x14ac:dyDescent="0.25">
      <c r="A79" s="131">
        <f t="shared" si="3"/>
        <v>2019</v>
      </c>
      <c r="B79" s="134">
        <v>43709</v>
      </c>
      <c r="C79" s="135" t="e">
        <v>#N/A</v>
      </c>
      <c r="D79" s="141">
        <v>48.386879999999998</v>
      </c>
      <c r="E79" s="140">
        <f t="shared" si="6"/>
        <v>50.351771421166667</v>
      </c>
      <c r="F79" s="140">
        <v>48.386879999999998</v>
      </c>
      <c r="G79" s="138"/>
    </row>
    <row r="80" spans="1:7" x14ac:dyDescent="0.25">
      <c r="A80" s="131">
        <f t="shared" si="3"/>
        <v>2019</v>
      </c>
      <c r="B80" s="134">
        <v>43739</v>
      </c>
      <c r="C80" s="135" t="e">
        <v>#N/A</v>
      </c>
      <c r="D80" s="141">
        <v>48.03396</v>
      </c>
      <c r="E80" s="140">
        <f t="shared" si="6"/>
        <v>50.351771421166667</v>
      </c>
      <c r="F80" s="140">
        <v>48.03396</v>
      </c>
      <c r="G80" s="138"/>
    </row>
    <row r="81" spans="1:7" x14ac:dyDescent="0.25">
      <c r="A81" s="131">
        <f t="shared" si="3"/>
        <v>2019</v>
      </c>
      <c r="B81" s="134">
        <v>43770</v>
      </c>
      <c r="C81" s="135" t="e">
        <v>#N/A</v>
      </c>
      <c r="D81" s="141">
        <v>45.864249999999998</v>
      </c>
      <c r="E81" s="140"/>
      <c r="F81" s="140">
        <v>45.864249999999998</v>
      </c>
      <c r="G81" s="138"/>
    </row>
    <row r="82" spans="1:7" x14ac:dyDescent="0.25">
      <c r="A82" s="131">
        <f t="shared" si="3"/>
        <v>2019</v>
      </c>
      <c r="B82" s="134">
        <v>43800</v>
      </c>
      <c r="C82" s="135" t="e">
        <v>#N/A</v>
      </c>
      <c r="D82" s="141">
        <v>53.887360000000001</v>
      </c>
      <c r="E82" s="140"/>
      <c r="F82" s="140">
        <v>53.887360000000001</v>
      </c>
      <c r="G82" s="138"/>
    </row>
    <row r="83" spans="1:7" x14ac:dyDescent="0.25">
      <c r="A83" s="131">
        <f t="shared" si="3"/>
        <v>2020</v>
      </c>
      <c r="B83" s="134">
        <v>43831</v>
      </c>
      <c r="C83" s="135" t="e">
        <v>#N/A</v>
      </c>
      <c r="D83" s="141">
        <v>55.831829999999997</v>
      </c>
      <c r="E83" s="140"/>
      <c r="F83" s="140">
        <v>55.831829999999997</v>
      </c>
      <c r="G83" s="138"/>
    </row>
    <row r="84" spans="1:7" x14ac:dyDescent="0.25">
      <c r="A84" s="131">
        <f t="shared" si="3"/>
        <v>2020</v>
      </c>
      <c r="B84" s="134">
        <v>43862</v>
      </c>
      <c r="C84" s="135" t="e">
        <v>#N/A</v>
      </c>
      <c r="D84" s="141">
        <v>47.172910000000002</v>
      </c>
      <c r="E84" s="140"/>
      <c r="F84" s="140">
        <v>47.172910000000002</v>
      </c>
      <c r="G84" s="138"/>
    </row>
    <row r="85" spans="1:7" x14ac:dyDescent="0.25">
      <c r="A85" s="131">
        <f t="shared" si="3"/>
        <v>2020</v>
      </c>
      <c r="B85" s="134">
        <v>43891</v>
      </c>
      <c r="C85" s="135" t="e">
        <v>#N/A</v>
      </c>
      <c r="D85" s="141">
        <v>41.579540000000001</v>
      </c>
      <c r="E85" s="140">
        <f t="shared" ref="E85:E92" si="7">AVERAGEIF($A$47:$A$108,A85,$F$47:$F$108)</f>
        <v>46.685789999999997</v>
      </c>
      <c r="F85" s="140">
        <v>41.579540000000001</v>
      </c>
      <c r="G85" s="138"/>
    </row>
    <row r="86" spans="1:7" x14ac:dyDescent="0.25">
      <c r="A86" s="131">
        <f t="shared" si="3"/>
        <v>2020</v>
      </c>
      <c r="B86" s="134">
        <v>43922</v>
      </c>
      <c r="C86" s="135" t="e">
        <v>#N/A</v>
      </c>
      <c r="D86" s="141">
        <v>33.496859999999998</v>
      </c>
      <c r="E86" s="140">
        <f t="shared" si="7"/>
        <v>46.685789999999997</v>
      </c>
      <c r="F86" s="140">
        <v>33.496859999999998</v>
      </c>
      <c r="G86" s="138"/>
    </row>
    <row r="87" spans="1:7" x14ac:dyDescent="0.25">
      <c r="A87" s="131">
        <f t="shared" si="3"/>
        <v>2020</v>
      </c>
      <c r="B87" s="134">
        <v>43952</v>
      </c>
      <c r="C87" s="135" t="e">
        <v>#N/A</v>
      </c>
      <c r="D87" s="141">
        <v>39.591630000000002</v>
      </c>
      <c r="E87" s="140">
        <f t="shared" si="7"/>
        <v>46.685789999999997</v>
      </c>
      <c r="F87" s="140">
        <v>39.591630000000002</v>
      </c>
      <c r="G87" s="138"/>
    </row>
    <row r="88" spans="1:7" x14ac:dyDescent="0.25">
      <c r="A88" s="131">
        <f t="shared" si="3"/>
        <v>2020</v>
      </c>
      <c r="B88" s="134">
        <v>43983</v>
      </c>
      <c r="C88" s="135" t="e">
        <v>#N/A</v>
      </c>
      <c r="D88" s="141">
        <v>47.390329999999999</v>
      </c>
      <c r="E88" s="140">
        <f t="shared" si="7"/>
        <v>46.685789999999997</v>
      </c>
      <c r="F88" s="140">
        <v>47.390329999999999</v>
      </c>
      <c r="G88" s="138"/>
    </row>
    <row r="89" spans="1:7" x14ac:dyDescent="0.25">
      <c r="A89" s="131">
        <f t="shared" si="3"/>
        <v>2020</v>
      </c>
      <c r="B89" s="134">
        <v>44013</v>
      </c>
      <c r="C89" s="135" t="e">
        <v>#N/A</v>
      </c>
      <c r="D89" s="141">
        <v>56.546059999999997</v>
      </c>
      <c r="E89" s="140">
        <f t="shared" si="7"/>
        <v>46.685789999999997</v>
      </c>
      <c r="F89" s="140">
        <v>56.546059999999997</v>
      </c>
      <c r="G89" s="138"/>
    </row>
    <row r="90" spans="1:7" x14ac:dyDescent="0.25">
      <c r="A90" s="131">
        <f t="shared" si="3"/>
        <v>2020</v>
      </c>
      <c r="B90" s="134">
        <v>44044</v>
      </c>
      <c r="C90" s="135" t="e">
        <v>#N/A</v>
      </c>
      <c r="D90" s="141">
        <v>57.72139</v>
      </c>
      <c r="E90" s="140">
        <f t="shared" si="7"/>
        <v>46.685789999999997</v>
      </c>
      <c r="F90" s="140">
        <v>57.72139</v>
      </c>
      <c r="G90" s="138"/>
    </row>
    <row r="91" spans="1:7" x14ac:dyDescent="0.25">
      <c r="A91" s="131">
        <f t="shared" si="3"/>
        <v>2020</v>
      </c>
      <c r="B91" s="134">
        <v>44075</v>
      </c>
      <c r="C91" s="135" t="e">
        <v>#N/A</v>
      </c>
      <c r="D91" s="141">
        <v>44.497599999999998</v>
      </c>
      <c r="E91" s="140">
        <f t="shared" si="7"/>
        <v>46.685789999999997</v>
      </c>
      <c r="F91" s="140">
        <v>44.497599999999998</v>
      </c>
      <c r="G91" s="138"/>
    </row>
    <row r="92" spans="1:7" x14ac:dyDescent="0.25">
      <c r="A92" s="131">
        <f t="shared" si="3"/>
        <v>2020</v>
      </c>
      <c r="B92" s="134">
        <v>44105</v>
      </c>
      <c r="C92" s="135" t="e">
        <v>#N/A</v>
      </c>
      <c r="D92" s="141">
        <v>43.776350000000001</v>
      </c>
      <c r="E92" s="140">
        <f t="shared" si="7"/>
        <v>46.685789999999997</v>
      </c>
      <c r="F92" s="140">
        <v>43.776350000000001</v>
      </c>
      <c r="G92" s="138"/>
    </row>
    <row r="93" spans="1:7" x14ac:dyDescent="0.25">
      <c r="A93" s="131">
        <f t="shared" si="3"/>
        <v>2020</v>
      </c>
      <c r="B93" s="134">
        <v>44136</v>
      </c>
      <c r="C93" s="135" t="e">
        <v>#N/A</v>
      </c>
      <c r="D93" s="141">
        <v>42.137680000000003</v>
      </c>
      <c r="E93" s="140"/>
      <c r="F93" s="140">
        <v>42.137680000000003</v>
      </c>
      <c r="G93" s="138"/>
    </row>
    <row r="94" spans="1:7" x14ac:dyDescent="0.25">
      <c r="A94" s="131">
        <f t="shared" si="3"/>
        <v>2020</v>
      </c>
      <c r="B94" s="134">
        <v>44166</v>
      </c>
      <c r="C94" s="135" t="e">
        <v>#N/A</v>
      </c>
      <c r="D94" s="141">
        <v>50.487299999999998</v>
      </c>
      <c r="E94" s="140"/>
      <c r="F94" s="140">
        <v>50.487299999999998</v>
      </c>
      <c r="G94" s="138"/>
    </row>
    <row r="95" spans="1:7" x14ac:dyDescent="0.25">
      <c r="B95" s="134"/>
    </row>
    <row r="96" spans="1:7" x14ac:dyDescent="0.25">
      <c r="B96" s="134"/>
    </row>
    <row r="97" spans="1:7" x14ac:dyDescent="0.25">
      <c r="B97" s="134"/>
    </row>
    <row r="98" spans="1:7" x14ac:dyDescent="0.25">
      <c r="B98" s="134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4"/>
    </row>
    <row r="103" spans="1:7" x14ac:dyDescent="0.25">
      <c r="B103" s="134"/>
    </row>
    <row r="104" spans="1:7" x14ac:dyDescent="0.25">
      <c r="B104" s="134"/>
    </row>
    <row r="105" spans="1:7" x14ac:dyDescent="0.25">
      <c r="B105" s="134"/>
    </row>
    <row r="106" spans="1:7" x14ac:dyDescent="0.25">
      <c r="B106" s="134"/>
    </row>
    <row r="107" spans="1:7" x14ac:dyDescent="0.25">
      <c r="B107" s="134"/>
    </row>
    <row r="108" spans="1:7" x14ac:dyDescent="0.25">
      <c r="B108" s="134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549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23" t="s">
        <v>62</v>
      </c>
      <c r="Q6" s="224" t="s">
        <v>396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B25" s="585" t="s">
        <v>62</v>
      </c>
      <c r="C25" s="585"/>
      <c r="D25" s="585"/>
      <c r="E25" s="585"/>
      <c r="F25" s="554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/>
      <c r="C27" s="580" t="s">
        <v>582</v>
      </c>
      <c r="D27" s="580"/>
      <c r="E27" s="580"/>
    </row>
    <row r="28" spans="1:11" x14ac:dyDescent="0.2">
      <c r="A28" s="5"/>
      <c r="B28" s="75" t="s">
        <v>525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4">
        <v>133.70472699999999</v>
      </c>
      <c r="C29" s="43">
        <f>+MIN($B$29,$B$41,$B$53,$B$65,$B$77)</f>
        <v>123.722841</v>
      </c>
      <c r="D29" s="43">
        <f>+MAX($B$29,$B$41,$B$53,$B$65,$B$77)</f>
        <v>187.203047</v>
      </c>
      <c r="E29" s="17">
        <f t="shared" ref="E29:E92" si="0">D29-C29</f>
        <v>63.480205999999995</v>
      </c>
      <c r="G29" s="43"/>
      <c r="H29" s="17"/>
    </row>
    <row r="30" spans="1:11" x14ac:dyDescent="0.2">
      <c r="A30" s="1">
        <v>41671</v>
      </c>
      <c r="B30" s="12">
        <v>119.90428300000001</v>
      </c>
      <c r="C30" s="43">
        <f>+MIN($B$30,$B$42,$B$54,$B$66,$B$78)</f>
        <v>119.90428300000001</v>
      </c>
      <c r="D30" s="43">
        <f>+MAX($B$30,$B$42,$B$54,$B$66,$B$78)</f>
        <v>187.06361799999999</v>
      </c>
      <c r="E30" s="17">
        <f t="shared" si="0"/>
        <v>67.159334999999984</v>
      </c>
      <c r="G30" s="43"/>
      <c r="H30" s="17"/>
    </row>
    <row r="31" spans="1:11" x14ac:dyDescent="0.2">
      <c r="A31" s="1">
        <v>41699</v>
      </c>
      <c r="B31" s="12">
        <v>118.260238</v>
      </c>
      <c r="C31" s="43">
        <f>+MIN($B$31,$B$43,$B$55,$B$67,$B$79)</f>
        <v>118.260238</v>
      </c>
      <c r="D31" s="43">
        <f>+MAX($B$31,$B$43,$B$55,$B$67,$B$79)</f>
        <v>191.55273500000001</v>
      </c>
      <c r="E31" s="17">
        <f t="shared" si="0"/>
        <v>73.292497000000012</v>
      </c>
      <c r="G31" s="43"/>
      <c r="H31" s="17"/>
    </row>
    <row r="32" spans="1:11" x14ac:dyDescent="0.2">
      <c r="A32" s="1">
        <v>41730</v>
      </c>
      <c r="B32" s="12">
        <v>128.92501799999999</v>
      </c>
      <c r="C32" s="43">
        <f>+MIN($B$32,$B$44,$B$56,$B$68,$B$80)</f>
        <v>128.92501799999999</v>
      </c>
      <c r="D32" s="43">
        <f>+MAX($B$32,$B$44,$B$56,$B$68,$B$80)</f>
        <v>193.18521200000001</v>
      </c>
      <c r="E32" s="17">
        <f t="shared" si="0"/>
        <v>64.260194000000013</v>
      </c>
      <c r="G32" s="43"/>
      <c r="H32" s="17"/>
    </row>
    <row r="33" spans="1:8" x14ac:dyDescent="0.2">
      <c r="A33" s="1">
        <v>41760</v>
      </c>
      <c r="B33" s="12">
        <v>136.92056299999999</v>
      </c>
      <c r="C33" s="43">
        <f>+MIN($B$33,$B$45,$B$57,$B$69,$B$81)</f>
        <v>128.453889</v>
      </c>
      <c r="D33" s="43">
        <f>+MAX($B$33,$B$45,$B$57,$B$69,$B$81)</f>
        <v>192.41693000000001</v>
      </c>
      <c r="E33" s="17">
        <f t="shared" si="0"/>
        <v>63.963041000000004</v>
      </c>
      <c r="G33" s="43"/>
      <c r="H33" s="17"/>
    </row>
    <row r="34" spans="1:8" x14ac:dyDescent="0.2">
      <c r="A34" s="1">
        <v>41791</v>
      </c>
      <c r="B34" s="12">
        <v>133.479434</v>
      </c>
      <c r="C34" s="43">
        <f>+MIN($B$34,$B$46,$B$58,$B$70,$B$82)</f>
        <v>121.52869099999999</v>
      </c>
      <c r="D34" s="43">
        <f>+MAX($B$34,$B$46,$B$58,$B$70,$B$82)</f>
        <v>182.086476</v>
      </c>
      <c r="E34" s="17">
        <f t="shared" si="0"/>
        <v>60.55778500000001</v>
      </c>
      <c r="G34" s="43"/>
      <c r="H34" s="17"/>
    </row>
    <row r="35" spans="1:8" x14ac:dyDescent="0.2">
      <c r="A35" s="1">
        <v>41821</v>
      </c>
      <c r="B35" s="12">
        <v>125.869913</v>
      </c>
      <c r="C35" s="43">
        <f>+MIN($B$35,$B$47,$B$59,$B$71,$B$83)</f>
        <v>110.794301</v>
      </c>
      <c r="D35" s="43">
        <f>+MAX($B$35,$B$47,$B$59,$B$71,$B$83)</f>
        <v>168.11860899999999</v>
      </c>
      <c r="E35" s="17">
        <f t="shared" si="0"/>
        <v>57.324307999999988</v>
      </c>
      <c r="G35" s="43"/>
      <c r="H35" s="17"/>
    </row>
    <row r="36" spans="1:8" x14ac:dyDescent="0.2">
      <c r="A36" s="1">
        <v>41852</v>
      </c>
      <c r="B36" s="12">
        <v>121.36913199999999</v>
      </c>
      <c r="C36" s="43">
        <f>+MIN($B$36,$B$48,$B$60,$B$72,$B$84)</f>
        <v>104.172499</v>
      </c>
      <c r="D36" s="43">
        <f>+MAX($B$36,$B$48,$B$60,$B$72,$B$84)</f>
        <v>158.908174</v>
      </c>
      <c r="E36" s="17">
        <f t="shared" si="0"/>
        <v>54.735675000000001</v>
      </c>
      <c r="G36" s="43"/>
      <c r="H36" s="17"/>
    </row>
    <row r="37" spans="1:8" x14ac:dyDescent="0.2">
      <c r="A37" s="1">
        <v>41883</v>
      </c>
      <c r="B37" s="12">
        <v>124.54611800000001</v>
      </c>
      <c r="C37" s="43">
        <f>+MIN($B$37,$B$49,$B$61,$B$73,$B$85)</f>
        <v>100.781006</v>
      </c>
      <c r="D37" s="43">
        <f>+MAX($B$37,$B$49,$B$61,$B$73,$B$85)</f>
        <v>162.108619</v>
      </c>
      <c r="E37" s="17">
        <f t="shared" si="0"/>
        <v>61.327612999999999</v>
      </c>
      <c r="G37" s="43"/>
      <c r="H37" s="17"/>
    </row>
    <row r="38" spans="1:8" x14ac:dyDescent="0.2">
      <c r="A38" s="1">
        <v>41913</v>
      </c>
      <c r="B38" s="12">
        <v>136.96425400000001</v>
      </c>
      <c r="C38" s="43">
        <f>+MIN($B$38,$B$50,$B$62,$B$74,$B$86)</f>
        <v>105.208663</v>
      </c>
      <c r="D38" s="43">
        <f>+MAX($B$38,$B$50,$B$62,$B$74,$B$86)</f>
        <v>175.587987</v>
      </c>
      <c r="E38" s="17">
        <f t="shared" si="0"/>
        <v>70.379323999999997</v>
      </c>
      <c r="G38" s="43"/>
      <c r="H38" s="17"/>
    </row>
    <row r="39" spans="1:8" x14ac:dyDescent="0.2">
      <c r="A39" s="1">
        <v>41944</v>
      </c>
      <c r="B39" s="12">
        <v>142.59539599999999</v>
      </c>
      <c r="C39" s="43">
        <f>+MIN($B$39,$B$51,$B$63,$B$75,$B$87)</f>
        <v>104.324217</v>
      </c>
      <c r="D39" s="43">
        <f>+MAX($B$39,$B$51,$B$63,$B$75,$B$87)</f>
        <v>188.594571</v>
      </c>
      <c r="E39" s="17">
        <f t="shared" si="0"/>
        <v>84.270353999999998</v>
      </c>
      <c r="G39" s="43"/>
      <c r="H39" s="17"/>
    </row>
    <row r="40" spans="1:8" x14ac:dyDescent="0.2">
      <c r="A40" s="1">
        <v>41974</v>
      </c>
      <c r="B40" s="12">
        <v>151.54845399999999</v>
      </c>
      <c r="C40" s="43">
        <f>+MIN($B$40,$B$52,$B$64,$B$76,$B$88)</f>
        <v>102.78612200000001</v>
      </c>
      <c r="D40" s="43">
        <f>+MAX($B$40,$B$52,$B$64,$B$76,$B$88)</f>
        <v>195.54803699999999</v>
      </c>
      <c r="E40" s="17">
        <f t="shared" si="0"/>
        <v>92.761914999999988</v>
      </c>
      <c r="G40" s="43"/>
      <c r="H40" s="17"/>
    </row>
    <row r="41" spans="1:8" x14ac:dyDescent="0.2">
      <c r="A41" s="1">
        <v>42005</v>
      </c>
      <c r="B41" s="12">
        <v>154.389578</v>
      </c>
      <c r="C41" s="43">
        <f>+MIN($B$29,$B$41,$B$53,$B$65,$B$77)</f>
        <v>123.722841</v>
      </c>
      <c r="D41" s="43">
        <f>+MAX($B$29,$B$41,$B$53,$B$65,$B$77)</f>
        <v>187.203047</v>
      </c>
      <c r="E41" s="17">
        <f t="shared" si="0"/>
        <v>63.480205999999995</v>
      </c>
      <c r="G41" s="43"/>
      <c r="H41" s="17"/>
    </row>
    <row r="42" spans="1:8" x14ac:dyDescent="0.2">
      <c r="A42" s="1">
        <v>42036</v>
      </c>
      <c r="B42" s="12">
        <v>149.07128700000001</v>
      </c>
      <c r="C42" s="43">
        <f>+MIN($B$30,$B$42,$B$54,$B$66,$B$78)</f>
        <v>119.90428300000001</v>
      </c>
      <c r="D42" s="43">
        <f>+MAX($B$30,$B$42,$B$54,$B$66,$B$78)</f>
        <v>187.06361799999999</v>
      </c>
      <c r="E42" s="17">
        <f t="shared" si="0"/>
        <v>67.159334999999984</v>
      </c>
      <c r="G42" s="43"/>
      <c r="H42" s="17"/>
    </row>
    <row r="43" spans="1:8" x14ac:dyDescent="0.2">
      <c r="A43" s="1">
        <v>42064</v>
      </c>
      <c r="B43" s="12">
        <v>154.346698</v>
      </c>
      <c r="C43" s="43">
        <f>+MIN($B$31,$B$43,$B$55,$B$67,$B$79)</f>
        <v>118.260238</v>
      </c>
      <c r="D43" s="43">
        <f>+MAX($B$31,$B$43,$B$55,$B$67,$B$79)</f>
        <v>191.55273500000001</v>
      </c>
      <c r="E43" s="17">
        <f t="shared" si="0"/>
        <v>73.292497000000012</v>
      </c>
      <c r="G43" s="43"/>
      <c r="H43" s="17"/>
    </row>
    <row r="44" spans="1:8" x14ac:dyDescent="0.2">
      <c r="A44" s="1">
        <v>42095</v>
      </c>
      <c r="B44" s="12">
        <v>167.06340900000001</v>
      </c>
      <c r="C44" s="43">
        <f>+MIN($B$32,$B$44,$B$56,$B$68,$B$80)</f>
        <v>128.92501799999999</v>
      </c>
      <c r="D44" s="43">
        <f>+MAX($B$32,$B$44,$B$56,$B$68,$B$80)</f>
        <v>193.18521200000001</v>
      </c>
      <c r="E44" s="17">
        <f t="shared" si="0"/>
        <v>64.260194000000013</v>
      </c>
      <c r="G44" s="43"/>
      <c r="H44" s="17"/>
    </row>
    <row r="45" spans="1:8" x14ac:dyDescent="0.2">
      <c r="A45" s="1">
        <v>42125</v>
      </c>
      <c r="B45" s="12">
        <v>172.809335</v>
      </c>
      <c r="C45" s="43">
        <f>+MIN($B$33,$B$45,$B$57,$B$69,$B$81)</f>
        <v>128.453889</v>
      </c>
      <c r="D45" s="43">
        <f>+MAX($B$33,$B$45,$B$57,$B$69,$B$81)</f>
        <v>192.41693000000001</v>
      </c>
      <c r="E45" s="17">
        <f t="shared" si="0"/>
        <v>63.963041000000004</v>
      </c>
      <c r="G45" s="43"/>
      <c r="H45" s="17"/>
    </row>
    <row r="46" spans="1:8" x14ac:dyDescent="0.2">
      <c r="A46" s="1">
        <v>42156</v>
      </c>
      <c r="B46" s="12">
        <v>166.43659700000001</v>
      </c>
      <c r="C46" s="43">
        <f>+MIN($B$34,$B$46,$B$58,$B$70,$B$82)</f>
        <v>121.52869099999999</v>
      </c>
      <c r="D46" s="43">
        <f>+MAX($B$34,$B$46,$B$58,$B$70,$B$82)</f>
        <v>182.086476</v>
      </c>
      <c r="E46" s="17">
        <f t="shared" si="0"/>
        <v>60.55778500000001</v>
      </c>
      <c r="G46" s="43"/>
      <c r="H46" s="17"/>
    </row>
    <row r="47" spans="1:8" x14ac:dyDescent="0.2">
      <c r="A47" s="1">
        <v>42186</v>
      </c>
      <c r="B47" s="12">
        <v>157.93807699999999</v>
      </c>
      <c r="C47" s="43">
        <f>+MIN($B$35,$B$47,$B$59,$B$71,$B$83)</f>
        <v>110.794301</v>
      </c>
      <c r="D47" s="43">
        <f>+MAX($B$35,$B$47,$B$59,$B$71,$B$83)</f>
        <v>168.11860899999999</v>
      </c>
      <c r="E47" s="17">
        <f t="shared" si="0"/>
        <v>57.324307999999988</v>
      </c>
      <c r="G47" s="43"/>
      <c r="H47" s="17"/>
    </row>
    <row r="48" spans="1:8" x14ac:dyDescent="0.2">
      <c r="A48" s="1">
        <v>42217</v>
      </c>
      <c r="B48" s="12">
        <v>155.95185499999999</v>
      </c>
      <c r="C48" s="43">
        <f>+MIN($B$36,$B$48,$B$60,$B$72,$B$84)</f>
        <v>104.172499</v>
      </c>
      <c r="D48" s="43">
        <f>+MAX($B$36,$B$48,$B$60,$B$72,$B$84)</f>
        <v>158.908174</v>
      </c>
      <c r="E48" s="17">
        <f t="shared" si="0"/>
        <v>54.735675000000001</v>
      </c>
      <c r="G48" s="43"/>
      <c r="H48" s="17"/>
    </row>
    <row r="49" spans="1:8" x14ac:dyDescent="0.2">
      <c r="A49" s="1">
        <v>42248</v>
      </c>
      <c r="B49" s="12">
        <v>162.108619</v>
      </c>
      <c r="C49" s="43">
        <f>+MIN($B$37,$B$49,$B$61,$B$73,$B$85)</f>
        <v>100.781006</v>
      </c>
      <c r="D49" s="43">
        <f>+MAX($B$37,$B$49,$B$61,$B$73,$B$85)</f>
        <v>162.108619</v>
      </c>
      <c r="E49" s="17">
        <f t="shared" si="0"/>
        <v>61.327612999999999</v>
      </c>
      <c r="G49" s="43"/>
      <c r="H49" s="17"/>
    </row>
    <row r="50" spans="1:8" x14ac:dyDescent="0.2">
      <c r="A50" s="1">
        <v>42278</v>
      </c>
      <c r="B50" s="12">
        <v>175.587987</v>
      </c>
      <c r="C50" s="43">
        <f>+MIN($B$38,$B$50,$B$62,$B$74,$B$86)</f>
        <v>105.208663</v>
      </c>
      <c r="D50" s="43">
        <f>+MAX($B$38,$B$50,$B$62,$B$74,$B$86)</f>
        <v>175.587987</v>
      </c>
      <c r="E50" s="17">
        <f t="shared" si="0"/>
        <v>70.379323999999997</v>
      </c>
      <c r="G50" s="43"/>
      <c r="H50" s="17"/>
    </row>
    <row r="51" spans="1:8" x14ac:dyDescent="0.2">
      <c r="A51" s="1">
        <v>42309</v>
      </c>
      <c r="B51" s="12">
        <v>188.594571</v>
      </c>
      <c r="C51" s="43">
        <f>+MIN($B$39,$B$51,$B$63,$B$75,$B$87)</f>
        <v>104.324217</v>
      </c>
      <c r="D51" s="43">
        <f>+MAX($B$39,$B$51,$B$63,$B$75,$B$87)</f>
        <v>188.594571</v>
      </c>
      <c r="E51" s="17">
        <f t="shared" si="0"/>
        <v>84.270353999999998</v>
      </c>
      <c r="G51" s="43"/>
      <c r="H51" s="17"/>
    </row>
    <row r="52" spans="1:8" x14ac:dyDescent="0.2">
      <c r="A52" s="1">
        <v>42339</v>
      </c>
      <c r="B52" s="12">
        <v>195.54803699999999</v>
      </c>
      <c r="C52" s="43">
        <f>+MIN($B$40,$B$52,$B$64,$B$76,$B$88)</f>
        <v>102.78612200000001</v>
      </c>
      <c r="D52" s="43">
        <f>+MAX($B$40,$B$52,$B$64,$B$76,$B$88)</f>
        <v>195.54803699999999</v>
      </c>
      <c r="E52" s="17">
        <f t="shared" si="0"/>
        <v>92.761914999999988</v>
      </c>
      <c r="G52" s="43"/>
      <c r="H52" s="17"/>
    </row>
    <row r="53" spans="1:8" x14ac:dyDescent="0.2">
      <c r="A53" s="1">
        <v>42370</v>
      </c>
      <c r="B53" s="12">
        <v>187.203047</v>
      </c>
      <c r="C53" s="43">
        <f>+MIN($B$29,$B$41,$B$53,$B$65,$B$77)</f>
        <v>123.722841</v>
      </c>
      <c r="D53" s="43">
        <f>+MAX($B$29,$B$41,$B$53,$B$65,$B$77)</f>
        <v>187.203047</v>
      </c>
      <c r="E53" s="17">
        <f t="shared" si="0"/>
        <v>63.480205999999995</v>
      </c>
      <c r="G53" s="43"/>
      <c r="H53" s="17"/>
    </row>
    <row r="54" spans="1:8" x14ac:dyDescent="0.2">
      <c r="A54" s="1">
        <v>42401</v>
      </c>
      <c r="B54" s="12">
        <v>187.06361799999999</v>
      </c>
      <c r="C54" s="43">
        <f>+MIN($B$30,$B$42,$B$54,$B$66,$B$78)</f>
        <v>119.90428300000001</v>
      </c>
      <c r="D54" s="43">
        <f>+MAX($B$30,$B$42,$B$54,$B$66,$B$78)</f>
        <v>187.06361799999999</v>
      </c>
      <c r="E54" s="17">
        <f t="shared" si="0"/>
        <v>67.159334999999984</v>
      </c>
      <c r="G54" s="43"/>
      <c r="H54" s="17"/>
    </row>
    <row r="55" spans="1:8" x14ac:dyDescent="0.2">
      <c r="A55" s="1">
        <v>42430</v>
      </c>
      <c r="B55" s="12">
        <v>191.55273500000001</v>
      </c>
      <c r="C55" s="43">
        <f>+MIN($B$31,$B$43,$B$55,$B$67,$B$79)</f>
        <v>118.260238</v>
      </c>
      <c r="D55" s="43">
        <f>+MAX($B$31,$B$43,$B$55,$B$67,$B$79)</f>
        <v>191.55273500000001</v>
      </c>
      <c r="E55" s="17">
        <f t="shared" si="0"/>
        <v>73.292497000000012</v>
      </c>
      <c r="G55" s="43"/>
      <c r="H55" s="17"/>
    </row>
    <row r="56" spans="1:8" x14ac:dyDescent="0.2">
      <c r="A56" s="1">
        <v>42461</v>
      </c>
      <c r="B56" s="12">
        <v>193.18521200000001</v>
      </c>
      <c r="C56" s="43">
        <f>+MIN($B$32,$B$44,$B$56,$B$68,$B$80)</f>
        <v>128.92501799999999</v>
      </c>
      <c r="D56" s="43">
        <f>+MAX($B$32,$B$44,$B$56,$B$68,$B$80)</f>
        <v>193.18521200000001</v>
      </c>
      <c r="E56" s="17">
        <f t="shared" si="0"/>
        <v>64.260194000000013</v>
      </c>
      <c r="G56" s="43"/>
      <c r="H56" s="17"/>
    </row>
    <row r="57" spans="1:8" x14ac:dyDescent="0.2">
      <c r="A57" s="1">
        <v>42491</v>
      </c>
      <c r="B57" s="12">
        <v>192.41693000000001</v>
      </c>
      <c r="C57" s="43">
        <f>+MIN($B$33,$B$45,$B$57,$B$69,$B$81)</f>
        <v>128.453889</v>
      </c>
      <c r="D57" s="43">
        <f>+MAX($B$33,$B$45,$B$57,$B$69,$B$81)</f>
        <v>192.41693000000001</v>
      </c>
      <c r="E57" s="17">
        <f t="shared" si="0"/>
        <v>63.963041000000004</v>
      </c>
      <c r="G57" s="43"/>
      <c r="H57" s="17"/>
    </row>
    <row r="58" spans="1:8" x14ac:dyDescent="0.2">
      <c r="A58" s="1">
        <v>42522</v>
      </c>
      <c r="B58" s="12">
        <v>182.086476</v>
      </c>
      <c r="C58" s="43">
        <f>+MIN($B$34,$B$46,$B$58,$B$70,$B$82)</f>
        <v>121.52869099999999</v>
      </c>
      <c r="D58" s="43">
        <f>+MAX($B$34,$B$46,$B$58,$B$70,$B$82)</f>
        <v>182.086476</v>
      </c>
      <c r="E58" s="17">
        <f t="shared" si="0"/>
        <v>60.55778500000001</v>
      </c>
      <c r="G58" s="43"/>
      <c r="H58" s="17"/>
    </row>
    <row r="59" spans="1:8" x14ac:dyDescent="0.2">
      <c r="A59" s="1">
        <v>42552</v>
      </c>
      <c r="B59" s="12">
        <v>168.11860899999999</v>
      </c>
      <c r="C59" s="43">
        <f>+MIN($B$35,$B$47,$B$59,$B$71,$B$83)</f>
        <v>110.794301</v>
      </c>
      <c r="D59" s="43">
        <f>+MAX($B$35,$B$47,$B$59,$B$71,$B$83)</f>
        <v>168.11860899999999</v>
      </c>
      <c r="E59" s="17">
        <f t="shared" si="0"/>
        <v>57.324307999999988</v>
      </c>
      <c r="G59" s="43"/>
      <c r="H59" s="17"/>
    </row>
    <row r="60" spans="1:8" x14ac:dyDescent="0.2">
      <c r="A60" s="1">
        <v>42583</v>
      </c>
      <c r="B60" s="12">
        <v>158.908174</v>
      </c>
      <c r="C60" s="43">
        <f>+MIN($B$36,$B$48,$B$60,$B$72,$B$84)</f>
        <v>104.172499</v>
      </c>
      <c r="D60" s="43">
        <f>+MAX($B$36,$B$48,$B$60,$B$72,$B$84)</f>
        <v>158.908174</v>
      </c>
      <c r="E60" s="17">
        <f t="shared" si="0"/>
        <v>54.735675000000001</v>
      </c>
      <c r="G60" s="43"/>
      <c r="H60" s="17"/>
    </row>
    <row r="61" spans="1:8" x14ac:dyDescent="0.2">
      <c r="A61" s="1">
        <v>42614</v>
      </c>
      <c r="B61" s="12">
        <v>156.56690900000001</v>
      </c>
      <c r="C61" s="43">
        <f>+MIN($B$37,$B$49,$B$61,$B$73,$B$85)</f>
        <v>100.781006</v>
      </c>
      <c r="D61" s="43">
        <f>+MAX($B$37,$B$49,$B$61,$B$73,$B$85)</f>
        <v>162.108619</v>
      </c>
      <c r="E61" s="17">
        <f t="shared" si="0"/>
        <v>61.327612999999999</v>
      </c>
      <c r="G61" s="43"/>
      <c r="H61" s="17"/>
    </row>
    <row r="62" spans="1:8" x14ac:dyDescent="0.2">
      <c r="A62" s="1">
        <v>42644</v>
      </c>
      <c r="B62" s="12">
        <v>160.93226000000001</v>
      </c>
      <c r="C62" s="43">
        <f>+MIN($B$38,$B$50,$B$62,$B$74,$B$86)</f>
        <v>105.208663</v>
      </c>
      <c r="D62" s="43">
        <f>+MAX($B$38,$B$50,$B$62,$B$74,$B$86)</f>
        <v>175.587987</v>
      </c>
      <c r="E62" s="17">
        <f t="shared" si="0"/>
        <v>70.379323999999997</v>
      </c>
      <c r="G62" s="43"/>
      <c r="H62" s="17"/>
    </row>
    <row r="63" spans="1:8" x14ac:dyDescent="0.2">
      <c r="A63" s="1">
        <v>42675</v>
      </c>
      <c r="B63" s="12">
        <v>170.27655799999999</v>
      </c>
      <c r="C63" s="43">
        <f>+MIN($B$39,$B$51,$B$63,$B$75,$B$87)</f>
        <v>104.324217</v>
      </c>
      <c r="D63" s="43">
        <f>+MAX($B$39,$B$51,$B$63,$B$75,$B$87)</f>
        <v>188.594571</v>
      </c>
      <c r="E63" s="17">
        <f t="shared" si="0"/>
        <v>84.270353999999998</v>
      </c>
      <c r="G63" s="43"/>
      <c r="H63" s="17"/>
    </row>
    <row r="64" spans="1:8" x14ac:dyDescent="0.2">
      <c r="A64" s="1">
        <v>42705</v>
      </c>
      <c r="B64" s="12">
        <v>162.00901400000001</v>
      </c>
      <c r="C64" s="43">
        <f>+MIN($B$40,$B$52,$B$64,$B$76,$B$88)</f>
        <v>102.78612200000001</v>
      </c>
      <c r="D64" s="43">
        <f>+MAX($B$40,$B$52,$B$64,$B$76,$B$88)</f>
        <v>195.54803699999999</v>
      </c>
      <c r="E64" s="17">
        <f t="shared" si="0"/>
        <v>92.761914999999988</v>
      </c>
      <c r="G64" s="43"/>
      <c r="H64" s="17"/>
    </row>
    <row r="65" spans="1:8" x14ac:dyDescent="0.2">
      <c r="A65" s="1">
        <v>42736</v>
      </c>
      <c r="B65" s="12">
        <v>156.21421000000001</v>
      </c>
      <c r="C65" s="43">
        <f>+MIN($B$29,$B$41,$B$53,$B$65,$B$77)</f>
        <v>123.722841</v>
      </c>
      <c r="D65" s="43">
        <f>+MAX($B$29,$B$41,$B$53,$B$65,$B$77)</f>
        <v>187.203047</v>
      </c>
      <c r="E65" s="17">
        <f t="shared" si="0"/>
        <v>63.480205999999995</v>
      </c>
      <c r="G65" s="43"/>
      <c r="H65" s="17"/>
    </row>
    <row r="66" spans="1:8" x14ac:dyDescent="0.2">
      <c r="A66" s="1">
        <v>42767</v>
      </c>
      <c r="B66" s="12">
        <v>160.50150199999999</v>
      </c>
      <c r="C66" s="43">
        <f>+MIN($B$30,$B$42,$B$54,$B$66,$B$78)</f>
        <v>119.90428300000001</v>
      </c>
      <c r="D66" s="43">
        <f>+MAX($B$30,$B$42,$B$54,$B$66,$B$78)</f>
        <v>187.06361799999999</v>
      </c>
      <c r="E66" s="17">
        <f t="shared" si="0"/>
        <v>67.159334999999984</v>
      </c>
      <c r="G66" s="43"/>
      <c r="H66" s="17"/>
    </row>
    <row r="67" spans="1:8" x14ac:dyDescent="0.2">
      <c r="A67" s="1">
        <v>42795</v>
      </c>
      <c r="B67" s="12">
        <v>161.81549000000001</v>
      </c>
      <c r="C67" s="43">
        <f>+MIN($B$31,$B$43,$B$55,$B$67,$B$79)</f>
        <v>118.260238</v>
      </c>
      <c r="D67" s="43">
        <f>+MAX($B$31,$B$43,$B$55,$B$67,$B$79)</f>
        <v>191.55273500000001</v>
      </c>
      <c r="E67" s="17">
        <f t="shared" si="0"/>
        <v>73.292497000000012</v>
      </c>
      <c r="G67" s="43"/>
      <c r="H67" s="17"/>
    </row>
    <row r="68" spans="1:8" x14ac:dyDescent="0.2">
      <c r="A68" s="1">
        <v>42826</v>
      </c>
      <c r="B68" s="12">
        <v>163.93691200000001</v>
      </c>
      <c r="C68" s="43">
        <f>+MIN($B$32,$B$44,$B$56,$B$68,$B$80)</f>
        <v>128.92501799999999</v>
      </c>
      <c r="D68" s="43">
        <f>+MAX($B$32,$B$44,$B$56,$B$68,$B$80)</f>
        <v>193.18521200000001</v>
      </c>
      <c r="E68" s="17">
        <f t="shared" si="0"/>
        <v>64.260194000000013</v>
      </c>
      <c r="G68" s="43"/>
      <c r="H68" s="17"/>
    </row>
    <row r="69" spans="1:8" x14ac:dyDescent="0.2">
      <c r="A69" s="1">
        <v>42856</v>
      </c>
      <c r="B69" s="12">
        <v>162.54224199999999</v>
      </c>
      <c r="C69" s="43">
        <f>+MIN($B$33,$B$45,$B$57,$B$69,$B$81)</f>
        <v>128.453889</v>
      </c>
      <c r="D69" s="43">
        <f>+MAX($B$33,$B$45,$B$57,$B$69,$B$81)</f>
        <v>192.41693000000001</v>
      </c>
      <c r="E69" s="17">
        <f t="shared" si="0"/>
        <v>63.963041000000004</v>
      </c>
      <c r="G69" s="43"/>
      <c r="H69" s="17"/>
    </row>
    <row r="70" spans="1:8" x14ac:dyDescent="0.2">
      <c r="A70" s="1">
        <v>42887</v>
      </c>
      <c r="B70" s="12">
        <v>158.013959</v>
      </c>
      <c r="C70" s="43">
        <f>+MIN($B$34,$B$46,$B$58,$B$70,$B$82)</f>
        <v>121.52869099999999</v>
      </c>
      <c r="D70" s="43">
        <f>+MAX($B$34,$B$46,$B$58,$B$70,$B$82)</f>
        <v>182.086476</v>
      </c>
      <c r="E70" s="17">
        <f t="shared" si="0"/>
        <v>60.55778500000001</v>
      </c>
      <c r="G70" s="43"/>
      <c r="H70" s="17"/>
    </row>
    <row r="71" spans="1:8" x14ac:dyDescent="0.2">
      <c r="A71" s="1">
        <v>42917</v>
      </c>
      <c r="B71" s="12">
        <v>145.81148300000001</v>
      </c>
      <c r="C71" s="43">
        <f>+MIN($B$35,$B$47,$B$59,$B$71,$B$83)</f>
        <v>110.794301</v>
      </c>
      <c r="D71" s="43">
        <f>+MAX($B$35,$B$47,$B$59,$B$71,$B$83)</f>
        <v>168.11860899999999</v>
      </c>
      <c r="E71" s="17">
        <f t="shared" si="0"/>
        <v>57.324307999999988</v>
      </c>
      <c r="G71" s="43"/>
      <c r="H71" s="17"/>
    </row>
    <row r="72" spans="1:8" x14ac:dyDescent="0.2">
      <c r="A72" s="1">
        <v>42948</v>
      </c>
      <c r="B72" s="12">
        <v>141.204061</v>
      </c>
      <c r="C72" s="43">
        <f>+MIN($B$36,$B$48,$B$60,$B$72,$B$84)</f>
        <v>104.172499</v>
      </c>
      <c r="D72" s="43">
        <f>+MAX($B$36,$B$48,$B$60,$B$72,$B$84)</f>
        <v>158.908174</v>
      </c>
      <c r="E72" s="17">
        <f t="shared" si="0"/>
        <v>54.735675000000001</v>
      </c>
      <c r="G72" s="43"/>
      <c r="H72" s="17"/>
    </row>
    <row r="73" spans="1:8" x14ac:dyDescent="0.2">
      <c r="A73" s="1">
        <v>42979</v>
      </c>
      <c r="B73" s="12">
        <v>139.5712</v>
      </c>
      <c r="C73" s="43">
        <f>+MIN($B$37,$B$49,$B$61,$B$73,$B$85)</f>
        <v>100.781006</v>
      </c>
      <c r="D73" s="43">
        <f>+MAX($B$37,$B$49,$B$61,$B$73,$B$85)</f>
        <v>162.108619</v>
      </c>
      <c r="E73" s="17">
        <f t="shared" si="0"/>
        <v>61.327612999999999</v>
      </c>
      <c r="G73" s="43"/>
      <c r="H73" s="17"/>
    </row>
    <row r="74" spans="1:8" x14ac:dyDescent="0.2">
      <c r="A74" s="1">
        <v>43009</v>
      </c>
      <c r="B74" s="12">
        <v>141.46251899999999</v>
      </c>
      <c r="C74" s="43">
        <f>+MIN($B$38,$B$50,$B$62,$B$74,$B$86)</f>
        <v>105.208663</v>
      </c>
      <c r="D74" s="43">
        <f>+MAX($B$38,$B$50,$B$62,$B$74,$B$86)</f>
        <v>175.587987</v>
      </c>
      <c r="E74" s="17">
        <f t="shared" si="0"/>
        <v>70.379323999999997</v>
      </c>
      <c r="G74" s="43"/>
      <c r="H74" s="17"/>
    </row>
    <row r="75" spans="1:8" x14ac:dyDescent="0.2">
      <c r="A75" s="1">
        <v>43040</v>
      </c>
      <c r="B75" s="12">
        <v>143.424037</v>
      </c>
      <c r="C75" s="43">
        <f>+MIN($B$39,$B$51,$B$63,$B$75,$B$87)</f>
        <v>104.324217</v>
      </c>
      <c r="D75" s="43">
        <f>+MAX($B$39,$B$51,$B$63,$B$75,$B$87)</f>
        <v>188.594571</v>
      </c>
      <c r="E75" s="17">
        <f t="shared" si="0"/>
        <v>84.270353999999998</v>
      </c>
      <c r="G75" s="43"/>
      <c r="H75" s="17"/>
    </row>
    <row r="76" spans="1:8" x14ac:dyDescent="0.2">
      <c r="A76" s="1">
        <v>43070</v>
      </c>
      <c r="B76" s="12">
        <v>137.68714800000001</v>
      </c>
      <c r="C76" s="43">
        <f>+MIN($B$40,$B$52,$B$64,$B$76,$B$88)</f>
        <v>102.78612200000001</v>
      </c>
      <c r="D76" s="43">
        <f>+MAX($B$40,$B$52,$B$64,$B$76,$B$88)</f>
        <v>195.54803699999999</v>
      </c>
      <c r="E76" s="17">
        <f t="shared" si="0"/>
        <v>92.761914999999988</v>
      </c>
      <c r="G76" s="43"/>
      <c r="H76" s="17"/>
    </row>
    <row r="77" spans="1:8" x14ac:dyDescent="0.2">
      <c r="A77" s="1">
        <v>43101</v>
      </c>
      <c r="B77" s="12">
        <v>123.722841</v>
      </c>
      <c r="C77" s="43">
        <f>+MIN($B$29,$B$41,$B$53,$B$65,$B$77)</f>
        <v>123.722841</v>
      </c>
      <c r="D77" s="43">
        <f>+MAX($B$29,$B$41,$B$53,$B$65,$B$77)</f>
        <v>187.203047</v>
      </c>
      <c r="E77" s="17">
        <f t="shared" si="0"/>
        <v>63.480205999999995</v>
      </c>
      <c r="G77" s="43"/>
      <c r="H77" s="17"/>
    </row>
    <row r="78" spans="1:8" x14ac:dyDescent="0.2">
      <c r="A78" s="1">
        <v>43132</v>
      </c>
      <c r="B78" s="12">
        <v>121.01869499999999</v>
      </c>
      <c r="C78" s="43">
        <f>+MIN($B$30,$B$42,$B$54,$B$66,$B$78)</f>
        <v>119.90428300000001</v>
      </c>
      <c r="D78" s="43">
        <f>+MAX($B$30,$B$42,$B$54,$B$66,$B$78)</f>
        <v>187.06361799999999</v>
      </c>
      <c r="E78" s="17">
        <f t="shared" si="0"/>
        <v>67.159334999999984</v>
      </c>
      <c r="G78" s="43"/>
      <c r="H78" s="17"/>
    </row>
    <row r="79" spans="1:8" x14ac:dyDescent="0.2">
      <c r="A79" s="1">
        <v>43160</v>
      </c>
      <c r="B79" s="12">
        <v>126.53183900000001</v>
      </c>
      <c r="C79" s="43">
        <f>+MIN($B$31,$B$43,$B$55,$B$67,$B$79)</f>
        <v>118.260238</v>
      </c>
      <c r="D79" s="43">
        <f>+MAX($B$31,$B$43,$B$55,$B$67,$B$79)</f>
        <v>191.55273500000001</v>
      </c>
      <c r="E79" s="17">
        <f t="shared" si="0"/>
        <v>73.292497000000012</v>
      </c>
      <c r="G79" s="43"/>
      <c r="H79" s="17"/>
    </row>
    <row r="80" spans="1:8" x14ac:dyDescent="0.2">
      <c r="A80" s="1">
        <v>43191</v>
      </c>
      <c r="B80" s="12">
        <v>129.07092700000001</v>
      </c>
      <c r="C80" s="43">
        <f>+MIN($B$32,$B$44,$B$56,$B$68,$B$80)</f>
        <v>128.92501799999999</v>
      </c>
      <c r="D80" s="43">
        <f>+MAX($B$32,$B$44,$B$56,$B$68,$B$80)</f>
        <v>193.18521200000001</v>
      </c>
      <c r="E80" s="17">
        <f t="shared" si="0"/>
        <v>64.260194000000013</v>
      </c>
      <c r="G80" s="43"/>
      <c r="H80" s="17"/>
    </row>
    <row r="81" spans="1:8" x14ac:dyDescent="0.2">
      <c r="A81" s="1">
        <v>43221</v>
      </c>
      <c r="B81" s="12">
        <v>128.453889</v>
      </c>
      <c r="C81" s="43">
        <f>+MIN($B$33,$B$45,$B$57,$B$69,$B$81)</f>
        <v>128.453889</v>
      </c>
      <c r="D81" s="43">
        <f>+MAX($B$33,$B$45,$B$57,$B$69,$B$81)</f>
        <v>192.41693000000001</v>
      </c>
      <c r="E81" s="17">
        <f t="shared" si="0"/>
        <v>63.963041000000004</v>
      </c>
      <c r="G81" s="43"/>
      <c r="H81" s="17"/>
    </row>
    <row r="82" spans="1:8" x14ac:dyDescent="0.2">
      <c r="A82" s="1">
        <v>43252</v>
      </c>
      <c r="B82" s="12">
        <v>121.52869099999999</v>
      </c>
      <c r="C82" s="43">
        <f>+MIN($B$34,$B$46,$B$58,$B$70,$B$82)</f>
        <v>121.52869099999999</v>
      </c>
      <c r="D82" s="43">
        <f>+MAX($B$34,$B$46,$B$58,$B$70,$B$82)</f>
        <v>182.086476</v>
      </c>
      <c r="E82" s="17">
        <f t="shared" si="0"/>
        <v>60.55778500000001</v>
      </c>
      <c r="G82" s="43"/>
      <c r="H82" s="17"/>
    </row>
    <row r="83" spans="1:8" x14ac:dyDescent="0.2">
      <c r="A83" s="1">
        <v>43282</v>
      </c>
      <c r="B83" s="12">
        <v>110.794301</v>
      </c>
      <c r="C83" s="43">
        <f>+MIN($B$35,$B$47,$B$59,$B$71,$B$83)</f>
        <v>110.794301</v>
      </c>
      <c r="D83" s="43">
        <f>+MAX($B$35,$B$47,$B$59,$B$71,$B$83)</f>
        <v>168.11860899999999</v>
      </c>
      <c r="E83" s="17">
        <f t="shared" si="0"/>
        <v>57.324307999999988</v>
      </c>
      <c r="G83" s="43"/>
      <c r="H83" s="17"/>
    </row>
    <row r="84" spans="1:8" x14ac:dyDescent="0.2">
      <c r="A84" s="1">
        <v>43313</v>
      </c>
      <c r="B84" s="12">
        <v>104.172499</v>
      </c>
      <c r="C84" s="43">
        <f>+MIN($B$36,$B$48,$B$60,$B$72,$B$84)</f>
        <v>104.172499</v>
      </c>
      <c r="D84" s="43">
        <f>+MAX($B$36,$B$48,$B$60,$B$72,$B$84)</f>
        <v>158.908174</v>
      </c>
      <c r="E84" s="17">
        <f t="shared" si="0"/>
        <v>54.735675000000001</v>
      </c>
      <c r="G84" s="43"/>
      <c r="H84" s="17"/>
    </row>
    <row r="85" spans="1:8" x14ac:dyDescent="0.2">
      <c r="A85" s="1">
        <v>43344</v>
      </c>
      <c r="B85" s="12">
        <v>100.781006</v>
      </c>
      <c r="C85" s="43">
        <f>+MIN($B$37,$B$49,$B$61,$B$73,$B$85)</f>
        <v>100.781006</v>
      </c>
      <c r="D85" s="43">
        <f>+MAX($B$37,$B$49,$B$61,$B$73,$B$85)</f>
        <v>162.108619</v>
      </c>
      <c r="E85" s="17">
        <f t="shared" si="0"/>
        <v>61.327612999999999</v>
      </c>
      <c r="G85" s="43"/>
      <c r="H85" s="17"/>
    </row>
    <row r="86" spans="1:8" x14ac:dyDescent="0.2">
      <c r="A86" s="1">
        <v>43374</v>
      </c>
      <c r="B86" s="12">
        <v>105.208663</v>
      </c>
      <c r="C86" s="43">
        <f>+MIN($B$38,$B$50,$B$62,$B$74,$B$86)</f>
        <v>105.208663</v>
      </c>
      <c r="D86" s="43">
        <f>+MAX($B$38,$B$50,$B$62,$B$74,$B$86)</f>
        <v>175.587987</v>
      </c>
      <c r="E86" s="17">
        <f t="shared" si="0"/>
        <v>70.379323999999997</v>
      </c>
      <c r="G86" s="43"/>
      <c r="H86" s="17"/>
    </row>
    <row r="87" spans="1:8" x14ac:dyDescent="0.2">
      <c r="A87" s="1">
        <v>43405</v>
      </c>
      <c r="B87" s="12">
        <v>104.324217</v>
      </c>
      <c r="C87" s="43">
        <f>+MIN($B$39,$B$51,$B$63,$B$75,$B$87)</f>
        <v>104.324217</v>
      </c>
      <c r="D87" s="43">
        <f>+MAX($B$39,$B$51,$B$63,$B$75,$B$87)</f>
        <v>188.594571</v>
      </c>
      <c r="E87" s="17">
        <f t="shared" si="0"/>
        <v>84.270353999999998</v>
      </c>
      <c r="G87" s="43"/>
      <c r="H87" s="17"/>
    </row>
    <row r="88" spans="1:8" x14ac:dyDescent="0.2">
      <c r="A88" s="1">
        <v>43435</v>
      </c>
      <c r="B88" s="12">
        <v>102.78612200000001</v>
      </c>
      <c r="C88" s="43">
        <f>+MIN($B$40,$B$52,$B$64,$B$76,$B$88)</f>
        <v>102.78612200000001</v>
      </c>
      <c r="D88" s="43">
        <f>+MAX($B$40,$B$52,$B$64,$B$76,$B$88)</f>
        <v>195.54803699999999</v>
      </c>
      <c r="E88" s="17">
        <f t="shared" si="0"/>
        <v>92.761914999999988</v>
      </c>
      <c r="G88" s="43"/>
      <c r="H88" s="17"/>
    </row>
    <row r="89" spans="1:8" x14ac:dyDescent="0.2">
      <c r="A89" s="1">
        <v>43466</v>
      </c>
      <c r="B89" s="12">
        <v>99.207442</v>
      </c>
      <c r="C89" s="43">
        <f>+MIN($B$29,$B$41,$B$53,$B$65,$B$77)</f>
        <v>123.722841</v>
      </c>
      <c r="D89" s="43">
        <f>+MAX($B$29,$B$41,$B$53,$B$65,$B$77)</f>
        <v>187.203047</v>
      </c>
      <c r="E89" s="17">
        <f t="shared" si="0"/>
        <v>63.480205999999995</v>
      </c>
      <c r="G89" s="43"/>
      <c r="H89" s="17"/>
    </row>
    <row r="90" spans="1:8" x14ac:dyDescent="0.2">
      <c r="A90" s="1">
        <v>43497</v>
      </c>
      <c r="B90" s="12">
        <v>98.744339999999994</v>
      </c>
      <c r="C90" s="43">
        <f>+MIN($B$30,$B$42,$B$54,$B$66,$B$78)</f>
        <v>119.90428300000001</v>
      </c>
      <c r="D90" s="43">
        <f>+MAX($B$30,$B$42,$B$54,$B$66,$B$78)</f>
        <v>187.06361799999999</v>
      </c>
      <c r="E90" s="17">
        <f t="shared" si="0"/>
        <v>67.159334999999984</v>
      </c>
      <c r="G90" s="43"/>
      <c r="H90" s="17"/>
    </row>
    <row r="91" spans="1:8" x14ac:dyDescent="0.2">
      <c r="A91" s="1">
        <v>43525</v>
      </c>
      <c r="B91" s="12">
        <v>99.881870000000006</v>
      </c>
      <c r="C91" s="43">
        <f>+MIN($B$31,$B$43,$B$55,$B$67,$B$79)</f>
        <v>118.260238</v>
      </c>
      <c r="D91" s="43">
        <f>+MAX($B$31,$B$43,$B$55,$B$67,$B$79)</f>
        <v>191.55273500000001</v>
      </c>
      <c r="E91" s="17">
        <f t="shared" si="0"/>
        <v>73.292497000000012</v>
      </c>
      <c r="G91" s="43"/>
      <c r="H91" s="17"/>
    </row>
    <row r="92" spans="1:8" x14ac:dyDescent="0.2">
      <c r="A92" s="1">
        <v>43556</v>
      </c>
      <c r="B92" s="12">
        <v>107.5874</v>
      </c>
      <c r="C92" s="43">
        <f>+MIN($B$32,$B$44,$B$56,$B$68,$B$80)</f>
        <v>128.92501799999999</v>
      </c>
      <c r="D92" s="43">
        <f>+MAX($B$32,$B$44,$B$56,$B$68,$B$80)</f>
        <v>193.18521200000001</v>
      </c>
      <c r="E92" s="17">
        <f t="shared" si="0"/>
        <v>64.260194000000013</v>
      </c>
      <c r="G92" s="43"/>
      <c r="H92" s="17"/>
    </row>
    <row r="93" spans="1:8" x14ac:dyDescent="0.2">
      <c r="A93" s="1">
        <v>43586</v>
      </c>
      <c r="B93" s="12">
        <v>109.3746</v>
      </c>
      <c r="C93" s="43">
        <f>+MIN($B$33,$B$45,$B$57,$B$69,$B$81)</f>
        <v>128.453889</v>
      </c>
      <c r="D93" s="43">
        <f>+MAX($B$33,$B$45,$B$57,$B$69,$B$81)</f>
        <v>192.41693000000001</v>
      </c>
      <c r="E93" s="17">
        <f t="shared" ref="E93:E112" si="1">D93-C93</f>
        <v>63.963041000000004</v>
      </c>
      <c r="G93" s="43"/>
      <c r="H93" s="17"/>
    </row>
    <row r="94" spans="1:8" x14ac:dyDescent="0.2">
      <c r="A94" s="1">
        <v>43617</v>
      </c>
      <c r="B94" s="12">
        <v>104.51260000000001</v>
      </c>
      <c r="C94" s="43">
        <f>+MIN($B$34,$B$46,$B$58,$B$70,$B$82)</f>
        <v>121.52869099999999</v>
      </c>
      <c r="D94" s="43">
        <f>+MAX($B$34,$B$46,$B$58,$B$70,$B$82)</f>
        <v>182.086476</v>
      </c>
      <c r="E94" s="17">
        <f t="shared" si="1"/>
        <v>60.55778500000001</v>
      </c>
      <c r="G94" s="43"/>
      <c r="H94" s="17"/>
    </row>
    <row r="95" spans="1:8" x14ac:dyDescent="0.2">
      <c r="A95" s="1">
        <v>43647</v>
      </c>
      <c r="B95" s="12">
        <v>103.12649999999999</v>
      </c>
      <c r="C95" s="43">
        <f>+MIN($B$35,$B$47,$B$59,$B$71,$B$83)</f>
        <v>110.794301</v>
      </c>
      <c r="D95" s="43">
        <f>+MAX($B$35,$B$47,$B$59,$B$71,$B$83)</f>
        <v>168.11860899999999</v>
      </c>
      <c r="E95" s="17">
        <f t="shared" si="1"/>
        <v>57.324307999999988</v>
      </c>
      <c r="G95" s="43"/>
      <c r="H95" s="17"/>
    </row>
    <row r="96" spans="1:8" x14ac:dyDescent="0.2">
      <c r="A96" s="1">
        <v>43678</v>
      </c>
      <c r="B96" s="12">
        <v>101.32429999999999</v>
      </c>
      <c r="C96" s="43">
        <f>+MIN($B$36,$B$48,$B$60,$B$72,$B$84)</f>
        <v>104.172499</v>
      </c>
      <c r="D96" s="43">
        <f>+MAX($B$36,$B$48,$B$60,$B$72,$B$84)</f>
        <v>158.908174</v>
      </c>
      <c r="E96" s="17">
        <f t="shared" si="1"/>
        <v>54.735675000000001</v>
      </c>
      <c r="G96" s="43"/>
      <c r="H96" s="17"/>
    </row>
    <row r="97" spans="1:8" x14ac:dyDescent="0.2">
      <c r="A97" s="1">
        <v>43709</v>
      </c>
      <c r="B97" s="12">
        <v>99.518439999999998</v>
      </c>
      <c r="C97" s="43">
        <f>+MIN($B$37,$B$49,$B$61,$B$73,$B$85)</f>
        <v>100.781006</v>
      </c>
      <c r="D97" s="43">
        <f>+MAX($B$37,$B$49,$B$61,$B$73,$B$85)</f>
        <v>162.108619</v>
      </c>
      <c r="E97" s="17">
        <f t="shared" si="1"/>
        <v>61.327612999999999</v>
      </c>
      <c r="G97" s="43"/>
      <c r="H97" s="17"/>
    </row>
    <row r="98" spans="1:8" x14ac:dyDescent="0.2">
      <c r="A98" s="1">
        <v>43739</v>
      </c>
      <c r="B98" s="12">
        <v>104.209</v>
      </c>
      <c r="C98" s="43">
        <f>+MIN($B$38,$B$50,$B$62,$B$74,$B$86)</f>
        <v>105.208663</v>
      </c>
      <c r="D98" s="43">
        <f>+MAX($B$38,$B$50,$B$62,$B$74,$B$86)</f>
        <v>175.587987</v>
      </c>
      <c r="E98" s="17">
        <f t="shared" si="1"/>
        <v>70.379323999999997</v>
      </c>
      <c r="G98" s="43"/>
      <c r="H98" s="17"/>
    </row>
    <row r="99" spans="1:8" x14ac:dyDescent="0.2">
      <c r="A99" s="1">
        <v>43770</v>
      </c>
      <c r="B99" s="12">
        <v>108.8682</v>
      </c>
      <c r="C99" s="43">
        <f>+MIN($B$39,$B$51,$B$63,$B$75,$B$87)</f>
        <v>104.324217</v>
      </c>
      <c r="D99" s="43">
        <f>+MAX($B$39,$B$51,$B$63,$B$75,$B$87)</f>
        <v>188.594571</v>
      </c>
      <c r="E99" s="17">
        <f t="shared" si="1"/>
        <v>84.270353999999998</v>
      </c>
      <c r="G99" s="43"/>
      <c r="H99" s="17"/>
    </row>
    <row r="100" spans="1:8" x14ac:dyDescent="0.2">
      <c r="A100" s="1">
        <v>43800</v>
      </c>
      <c r="B100" s="12">
        <v>107.4781</v>
      </c>
      <c r="C100" s="43">
        <f>+MIN($B$40,$B$52,$B$64,$B$76,$B$88)</f>
        <v>102.78612200000001</v>
      </c>
      <c r="D100" s="43">
        <f>+MAX($B$40,$B$52,$B$64,$B$76,$B$88)</f>
        <v>195.54803699999999</v>
      </c>
      <c r="E100" s="17">
        <f t="shared" si="1"/>
        <v>92.761914999999988</v>
      </c>
      <c r="G100" s="43"/>
      <c r="H100" s="17"/>
    </row>
    <row r="101" spans="1:8" x14ac:dyDescent="0.2">
      <c r="A101" s="1">
        <v>43831</v>
      </c>
      <c r="B101" s="12">
        <v>102.48</v>
      </c>
      <c r="C101" s="43">
        <f>+MIN($B$29,$B$41,$B$53,$B$65,$B$77)</f>
        <v>123.722841</v>
      </c>
      <c r="D101" s="17">
        <f>+MAX($B$29,$B$41,$B$53,$B$65,$B$77)</f>
        <v>187.203047</v>
      </c>
      <c r="E101" s="17">
        <f t="shared" si="1"/>
        <v>63.480205999999995</v>
      </c>
      <c r="G101" s="43"/>
      <c r="H101" s="17"/>
    </row>
    <row r="102" spans="1:8" x14ac:dyDescent="0.2">
      <c r="A102" s="1">
        <v>43862</v>
      </c>
      <c r="B102" s="12">
        <v>100.6061</v>
      </c>
      <c r="C102" s="43">
        <f>+MIN($B$30,$B$42,$B$54,$B$66,$B$78)</f>
        <v>119.90428300000001</v>
      </c>
      <c r="D102" s="17">
        <f>+MAX($B$30,$B$42,$B$54,$B$66,$B$78)</f>
        <v>187.06361799999999</v>
      </c>
      <c r="E102" s="17">
        <f t="shared" si="1"/>
        <v>67.159334999999984</v>
      </c>
      <c r="G102" s="43"/>
      <c r="H102" s="17"/>
    </row>
    <row r="103" spans="1:8" x14ac:dyDescent="0.2">
      <c r="A103" s="1">
        <v>43891</v>
      </c>
      <c r="B103" s="12">
        <v>108.7846</v>
      </c>
      <c r="C103" s="43">
        <f>+MIN($B$31,$B$43,$B$55,$B$67,$B$79)</f>
        <v>118.260238</v>
      </c>
      <c r="D103" s="17">
        <f>+MAX($B$31,$B$43,$B$55,$B$67,$B$79)</f>
        <v>191.55273500000001</v>
      </c>
      <c r="E103" s="17">
        <f t="shared" si="1"/>
        <v>73.292497000000012</v>
      </c>
      <c r="G103" s="43"/>
      <c r="H103" s="17"/>
    </row>
    <row r="104" spans="1:8" x14ac:dyDescent="0.2">
      <c r="A104" s="1">
        <v>43922</v>
      </c>
      <c r="B104" s="12">
        <v>109.2209</v>
      </c>
      <c r="C104" s="43">
        <f>+MIN($B$32,$B$44,$B$56,$B$68,$B$80)</f>
        <v>128.92501799999999</v>
      </c>
      <c r="D104" s="17">
        <f>+MAX($B$32,$B$44,$B$56,$B$68,$B$80)</f>
        <v>193.18521200000001</v>
      </c>
      <c r="E104" s="17">
        <f t="shared" si="1"/>
        <v>64.260194000000013</v>
      </c>
      <c r="G104" s="43"/>
      <c r="H104" s="17"/>
    </row>
    <row r="105" spans="1:8" x14ac:dyDescent="0.2">
      <c r="A105" s="1">
        <v>43952</v>
      </c>
      <c r="B105" s="12">
        <v>110.6463</v>
      </c>
      <c r="C105" s="43">
        <f>+MIN($B$33,$B$45,$B$57,$B$69,$B$81)</f>
        <v>128.453889</v>
      </c>
      <c r="D105" s="17">
        <f>+MAX($B$33,$B$45,$B$57,$B$69,$B$81)</f>
        <v>192.41693000000001</v>
      </c>
      <c r="E105" s="17">
        <f t="shared" si="1"/>
        <v>63.963041000000004</v>
      </c>
      <c r="G105" s="43"/>
      <c r="H105" s="17"/>
    </row>
    <row r="106" spans="1:8" x14ac:dyDescent="0.2">
      <c r="A106" s="1">
        <v>43983</v>
      </c>
      <c r="B106" s="12">
        <v>105.5248</v>
      </c>
      <c r="C106" s="43">
        <f>+MIN($B$34,$B$46,$B$58,$B$70,$B$82)</f>
        <v>121.52869099999999</v>
      </c>
      <c r="D106" s="17">
        <f>+MAX($B$34,$B$46,$B$58,$B$70,$B$82)</f>
        <v>182.086476</v>
      </c>
      <c r="E106" s="17">
        <f t="shared" si="1"/>
        <v>60.55778500000001</v>
      </c>
      <c r="G106" s="43"/>
      <c r="H106" s="17"/>
    </row>
    <row r="107" spans="1:8" x14ac:dyDescent="0.2">
      <c r="A107" s="1">
        <v>44013</v>
      </c>
      <c r="B107" s="12">
        <v>102.60469999999999</v>
      </c>
      <c r="C107" s="43">
        <f>+MIN($B$35,$B$47,$B$59,$B$71,$B$83)</f>
        <v>110.794301</v>
      </c>
      <c r="D107" s="17">
        <f>+MAX($B$35,$B$47,$B$59,$B$71,$B$83)</f>
        <v>168.11860899999999</v>
      </c>
      <c r="E107" s="17">
        <f t="shared" si="1"/>
        <v>57.324307999999988</v>
      </c>
      <c r="G107" s="43"/>
      <c r="H107" s="17"/>
    </row>
    <row r="108" spans="1:8" x14ac:dyDescent="0.2">
      <c r="A108" s="1">
        <v>44044</v>
      </c>
      <c r="B108" s="12">
        <v>99.811580000000006</v>
      </c>
      <c r="C108" s="43">
        <f>+MIN($B$36,$B$48,$B$60,$B$72,$B$84)</f>
        <v>104.172499</v>
      </c>
      <c r="D108" s="17">
        <f>+MAX($B$36,$B$48,$B$60,$B$72,$B$84)</f>
        <v>158.908174</v>
      </c>
      <c r="E108" s="17">
        <f t="shared" si="1"/>
        <v>54.735675000000001</v>
      </c>
      <c r="G108" s="43"/>
      <c r="H108" s="17"/>
    </row>
    <row r="109" spans="1:8" x14ac:dyDescent="0.2">
      <c r="A109" s="1">
        <v>44075</v>
      </c>
      <c r="B109" s="12">
        <v>98.51643</v>
      </c>
      <c r="C109" s="43">
        <f>+MIN($B$37,$B$49,$B$61,$B$73,$B$85)</f>
        <v>100.781006</v>
      </c>
      <c r="D109" s="17">
        <f>+MAX($B$37,$B$49,$B$61,$B$73,$B$85)</f>
        <v>162.108619</v>
      </c>
      <c r="E109" s="17">
        <f t="shared" si="1"/>
        <v>61.327612999999999</v>
      </c>
      <c r="G109" s="43"/>
      <c r="H109" s="17"/>
    </row>
    <row r="110" spans="1:8" x14ac:dyDescent="0.2">
      <c r="A110" s="1">
        <v>44105</v>
      </c>
      <c r="B110" s="12">
        <v>103.4712</v>
      </c>
      <c r="C110" s="43">
        <f>+MIN($B$38,$B$50,$B$62,$B$74,$B$86)</f>
        <v>105.208663</v>
      </c>
      <c r="D110" s="17">
        <f>+MAX($B$38,$B$50,$B$62,$B$74,$B$86)</f>
        <v>175.587987</v>
      </c>
      <c r="E110" s="17">
        <f t="shared" si="1"/>
        <v>70.379323999999997</v>
      </c>
      <c r="G110" s="43"/>
      <c r="H110" s="17"/>
    </row>
    <row r="111" spans="1:8" x14ac:dyDescent="0.2">
      <c r="A111" s="1">
        <v>44136</v>
      </c>
      <c r="B111" s="12">
        <v>108.64619999999999</v>
      </c>
      <c r="C111" s="43">
        <f>+MIN($B$39,$B$51,$B$63,$B$75,$B$87)</f>
        <v>104.324217</v>
      </c>
      <c r="D111" s="17">
        <f>+MAX($B$39,$B$51,$B$63,$B$75,$B$87)</f>
        <v>188.594571</v>
      </c>
      <c r="E111" s="17">
        <f t="shared" si="1"/>
        <v>84.270353999999998</v>
      </c>
      <c r="G111" s="43"/>
      <c r="H111" s="17"/>
    </row>
    <row r="112" spans="1:8" x14ac:dyDescent="0.2">
      <c r="A112" s="65">
        <v>44166</v>
      </c>
      <c r="B112" s="71">
        <v>106.7796</v>
      </c>
      <c r="C112" s="70">
        <f>+MIN($B$40,$B$52,$B$64,$B$76,$B$88)</f>
        <v>102.78612200000001</v>
      </c>
      <c r="D112" s="69">
        <f>+MAX($B$40,$B$52,$B$64,$B$76,$B$88)</f>
        <v>195.54803699999999</v>
      </c>
      <c r="E112" s="69">
        <f t="shared" si="1"/>
        <v>92.761914999999988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585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17">
        <v>64</v>
      </c>
      <c r="B117">
        <v>0</v>
      </c>
    </row>
    <row r="118" spans="1:2" x14ac:dyDescent="0.2">
      <c r="A118" s="17">
        <v>64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3" width="10.140625" style="131" bestFit="1" customWidth="1"/>
    <col min="4" max="4" width="9.140625" style="131"/>
    <col min="5" max="6" width="9.5703125" style="131" bestFit="1" customWidth="1"/>
    <col min="7" max="13" width="9.140625" style="131"/>
    <col min="14" max="15" width="9.140625" style="133"/>
    <col min="16" max="16" width="9.140625" style="131"/>
    <col min="17" max="17" width="25.42578125" style="131" customWidth="1"/>
    <col min="18" max="18" width="9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287</v>
      </c>
      <c r="R6" s="234" t="s">
        <v>291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288</v>
      </c>
      <c r="R7" s="235" t="s">
        <v>292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480</v>
      </c>
      <c r="R8" s="235" t="s">
        <v>293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483</v>
      </c>
      <c r="R9" s="235" t="s">
        <v>484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233" t="s">
        <v>290</v>
      </c>
      <c r="R10" s="235" t="s">
        <v>294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Q11" s="535" t="s">
        <v>526</v>
      </c>
      <c r="R11" s="216" t="s">
        <v>285</v>
      </c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2" t="s">
        <v>83</v>
      </c>
      <c r="D24" s="572"/>
      <c r="E24" s="572"/>
      <c r="F24" s="572"/>
      <c r="G24" s="572"/>
      <c r="H24" s="32"/>
      <c r="I24" s="572" t="s">
        <v>191</v>
      </c>
      <c r="J24" s="572"/>
      <c r="K24" s="572"/>
      <c r="L24" s="572"/>
    </row>
    <row r="25" spans="1:12" x14ac:dyDescent="0.25">
      <c r="A25" s="9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B26" s="142" t="s">
        <v>287</v>
      </c>
      <c r="C26" s="390">
        <v>3855.3501448000002</v>
      </c>
      <c r="D26" s="390">
        <v>3777.1171017000001</v>
      </c>
      <c r="E26" s="390">
        <v>4011.9803458999995</v>
      </c>
      <c r="F26" s="390">
        <v>3865.9545092999997</v>
      </c>
      <c r="G26" s="390">
        <v>3901.9691475</v>
      </c>
      <c r="H26" s="11"/>
      <c r="I26" s="17">
        <f t="shared" ref="I26:L29" si="0">D26-C26</f>
        <v>-78.233043100000032</v>
      </c>
      <c r="J26" s="17">
        <f t="shared" si="0"/>
        <v>234.86324419999937</v>
      </c>
      <c r="K26" s="17">
        <f t="shared" si="0"/>
        <v>-146.02583659999982</v>
      </c>
      <c r="L26" s="17">
        <f t="shared" si="0"/>
        <v>36.014638200000263</v>
      </c>
    </row>
    <row r="27" spans="1:12" x14ac:dyDescent="0.25">
      <c r="B27" s="142" t="s">
        <v>288</v>
      </c>
      <c r="C27" s="17">
        <v>2668.6207130000003</v>
      </c>
      <c r="D27" s="17">
        <v>2696.7066986</v>
      </c>
      <c r="E27" s="17">
        <v>2611.1684799999998</v>
      </c>
      <c r="F27" s="17">
        <v>2618.6620750000002</v>
      </c>
      <c r="G27" s="17">
        <v>2609.8891392999999</v>
      </c>
      <c r="H27" s="11"/>
      <c r="I27" s="17">
        <f t="shared" si="0"/>
        <v>28.085985599999731</v>
      </c>
      <c r="J27" s="17">
        <f t="shared" si="0"/>
        <v>-85.538218600000164</v>
      </c>
      <c r="K27" s="17">
        <f t="shared" si="0"/>
        <v>7.4935950000003686</v>
      </c>
      <c r="L27" s="17">
        <f t="shared" si="0"/>
        <v>-8.7729357000002892</v>
      </c>
    </row>
    <row r="28" spans="1:12" x14ac:dyDescent="0.25">
      <c r="A28"/>
      <c r="B28" s="142" t="s">
        <v>289</v>
      </c>
      <c r="C28" s="17">
        <v>3755.9789505980002</v>
      </c>
      <c r="D28" s="17">
        <v>3727.1514709070002</v>
      </c>
      <c r="E28" s="17">
        <v>3793.0927966319996</v>
      </c>
      <c r="F28" s="17">
        <v>3753.1990059089999</v>
      </c>
      <c r="G28" s="17">
        <v>3762.6024226680001</v>
      </c>
      <c r="H28" s="11"/>
      <c r="I28" s="17">
        <f t="shared" si="0"/>
        <v>-28.827479691000008</v>
      </c>
      <c r="J28" s="17">
        <f t="shared" si="0"/>
        <v>65.941325724999388</v>
      </c>
      <c r="K28" s="17">
        <f t="shared" si="0"/>
        <v>-39.893790722999711</v>
      </c>
      <c r="L28" s="17">
        <f t="shared" si="0"/>
        <v>9.4034167590002653</v>
      </c>
    </row>
    <row r="29" spans="1:12" x14ac:dyDescent="0.25">
      <c r="B29" s="142" t="s">
        <v>290</v>
      </c>
      <c r="C29" s="69">
        <v>382.08851598999996</v>
      </c>
      <c r="D29" s="69">
        <v>386.61490982000004</v>
      </c>
      <c r="E29" s="69">
        <v>393.36728469999997</v>
      </c>
      <c r="F29" s="69">
        <v>396.07220788000001</v>
      </c>
      <c r="G29" s="69">
        <v>398.72392760000002</v>
      </c>
      <c r="H29" s="72"/>
      <c r="I29" s="69">
        <f t="shared" si="0"/>
        <v>4.5263938300000746</v>
      </c>
      <c r="J29" s="69">
        <f t="shared" si="0"/>
        <v>6.7523748799999339</v>
      </c>
      <c r="K29" s="69">
        <f t="shared" si="0"/>
        <v>2.7049231800000371</v>
      </c>
      <c r="L29" s="69">
        <f t="shared" si="0"/>
        <v>2.6517197200000169</v>
      </c>
    </row>
    <row r="30" spans="1:12" x14ac:dyDescent="0.25">
      <c r="B30" s="536" t="s">
        <v>526</v>
      </c>
      <c r="C30" s="11">
        <v>10662.038323999999</v>
      </c>
      <c r="D30" s="11">
        <v>10587.590181</v>
      </c>
      <c r="E30" s="11">
        <v>10809.608907</v>
      </c>
      <c r="F30" s="11">
        <v>10633.887790999999</v>
      </c>
      <c r="G30" s="11">
        <v>10673.186168999999</v>
      </c>
      <c r="H30" s="537" t="s">
        <v>457</v>
      </c>
      <c r="I30" s="17">
        <f t="shared" ref="I30" si="1">D30-C30</f>
        <v>-74.448142999999618</v>
      </c>
      <c r="J30" s="17">
        <f t="shared" ref="J30" si="2">E30-D30</f>
        <v>222.01872600000024</v>
      </c>
      <c r="K30" s="17">
        <f t="shared" ref="K30" si="3">F30-E30</f>
        <v>-175.72111600000062</v>
      </c>
      <c r="L30" s="17">
        <f t="shared" ref="L30" si="4">G30-F30</f>
        <v>39.298377999999502</v>
      </c>
    </row>
    <row r="31" spans="1:12" x14ac:dyDescent="0.25">
      <c r="A31" s="367" t="s">
        <v>551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4" spans="1:7" x14ac:dyDescent="0.25">
      <c r="A34" s="147"/>
      <c r="B34" s="147"/>
      <c r="C34" s="147" t="s">
        <v>286</v>
      </c>
      <c r="D34" s="147" t="s">
        <v>242</v>
      </c>
      <c r="E34" s="472" t="s">
        <v>241</v>
      </c>
      <c r="F34" s="472" t="s">
        <v>498</v>
      </c>
    </row>
    <row r="35" spans="1:7" x14ac:dyDescent="0.25">
      <c r="A35" s="147">
        <f t="shared" ref="A35:A46" si="5">YEAR(B35)</f>
        <v>2016</v>
      </c>
      <c r="B35" s="447">
        <v>42370</v>
      </c>
      <c r="C35" s="533">
        <v>10735.82944</v>
      </c>
      <c r="D35" s="391" t="e">
        <v>#N/A</v>
      </c>
      <c r="E35" s="484"/>
      <c r="F35" s="484">
        <v>10735.82944</v>
      </c>
      <c r="G35" s="138"/>
    </row>
    <row r="36" spans="1:7" x14ac:dyDescent="0.25">
      <c r="A36" s="147">
        <f t="shared" si="5"/>
        <v>2016</v>
      </c>
      <c r="B36" s="447">
        <v>42401</v>
      </c>
      <c r="C36" s="533">
        <v>10616.690930000001</v>
      </c>
      <c r="D36" s="391" t="e">
        <v>#N/A</v>
      </c>
      <c r="E36" s="534">
        <f t="shared" ref="E36:E45" si="6">AVERAGEIF($A$35:$A$46,A36,$F$35:$F$46)</f>
        <v>10659.967325166666</v>
      </c>
      <c r="F36" s="484">
        <v>10616.690930000001</v>
      </c>
      <c r="G36" s="138"/>
    </row>
    <row r="37" spans="1:7" x14ac:dyDescent="0.25">
      <c r="A37" s="147">
        <f t="shared" si="5"/>
        <v>2016</v>
      </c>
      <c r="B37" s="447">
        <v>42430</v>
      </c>
      <c r="C37" s="533">
        <v>9593.1623380000001</v>
      </c>
      <c r="D37" s="391" t="e">
        <v>#N/A</v>
      </c>
      <c r="E37" s="534">
        <f t="shared" si="6"/>
        <v>10659.967325166666</v>
      </c>
      <c r="F37" s="484">
        <v>9593.1623380000001</v>
      </c>
      <c r="G37" s="138"/>
    </row>
    <row r="38" spans="1:7" x14ac:dyDescent="0.25">
      <c r="A38" s="147">
        <f t="shared" si="5"/>
        <v>2016</v>
      </c>
      <c r="B38" s="447">
        <v>42461</v>
      </c>
      <c r="C38" s="533">
        <v>9347.2501539999994</v>
      </c>
      <c r="D38" s="391" t="e">
        <v>#N/A</v>
      </c>
      <c r="E38" s="534">
        <f t="shared" si="6"/>
        <v>10659.967325166666</v>
      </c>
      <c r="F38" s="484">
        <v>9347.2501539999994</v>
      </c>
      <c r="G38" s="138"/>
    </row>
    <row r="39" spans="1:7" x14ac:dyDescent="0.25">
      <c r="A39" s="147">
        <f t="shared" si="5"/>
        <v>2016</v>
      </c>
      <c r="B39" s="447">
        <v>42491</v>
      </c>
      <c r="C39" s="533">
        <v>9551.1917690000009</v>
      </c>
      <c r="D39" s="391" t="e">
        <v>#N/A</v>
      </c>
      <c r="E39" s="534">
        <f t="shared" si="6"/>
        <v>10659.967325166666</v>
      </c>
      <c r="F39" s="484">
        <v>9551.1917690000009</v>
      </c>
      <c r="G39" s="138"/>
    </row>
    <row r="40" spans="1:7" x14ac:dyDescent="0.25">
      <c r="A40" s="147">
        <f t="shared" si="5"/>
        <v>2016</v>
      </c>
      <c r="B40" s="447">
        <v>42522</v>
      </c>
      <c r="C40" s="533">
        <v>11387.90897</v>
      </c>
      <c r="D40" s="391" t="e">
        <v>#N/A</v>
      </c>
      <c r="E40" s="534">
        <f t="shared" si="6"/>
        <v>10659.967325166666</v>
      </c>
      <c r="F40" s="484">
        <v>11387.90897</v>
      </c>
      <c r="G40" s="138"/>
    </row>
    <row r="41" spans="1:7" x14ac:dyDescent="0.25">
      <c r="A41" s="147">
        <f t="shared" si="5"/>
        <v>2016</v>
      </c>
      <c r="B41" s="447">
        <v>42552</v>
      </c>
      <c r="C41" s="533">
        <v>12410.94657</v>
      </c>
      <c r="D41" s="391" t="e">
        <v>#N/A</v>
      </c>
      <c r="E41" s="534">
        <f t="shared" si="6"/>
        <v>10659.967325166666</v>
      </c>
      <c r="F41" s="484">
        <v>12410.94657</v>
      </c>
      <c r="G41" s="138"/>
    </row>
    <row r="42" spans="1:7" x14ac:dyDescent="0.25">
      <c r="A42" s="147">
        <f t="shared" si="5"/>
        <v>2016</v>
      </c>
      <c r="B42" s="447">
        <v>42583</v>
      </c>
      <c r="C42" s="533">
        <v>12705.331759999999</v>
      </c>
      <c r="D42" s="391" t="e">
        <v>#N/A</v>
      </c>
      <c r="E42" s="534">
        <f t="shared" si="6"/>
        <v>10659.967325166666</v>
      </c>
      <c r="F42" s="484">
        <v>12705.331759999999</v>
      </c>
      <c r="G42" s="138"/>
    </row>
    <row r="43" spans="1:7" x14ac:dyDescent="0.25">
      <c r="A43" s="147">
        <f t="shared" si="5"/>
        <v>2016</v>
      </c>
      <c r="B43" s="447">
        <v>42614</v>
      </c>
      <c r="C43" s="533">
        <v>11613.767389999999</v>
      </c>
      <c r="D43" s="391" t="e">
        <v>#N/A</v>
      </c>
      <c r="E43" s="534">
        <f t="shared" si="6"/>
        <v>10659.967325166666</v>
      </c>
      <c r="F43" s="484">
        <v>11613.767389999999</v>
      </c>
      <c r="G43" s="138"/>
    </row>
    <row r="44" spans="1:7" x14ac:dyDescent="0.25">
      <c r="A44" s="147">
        <f t="shared" si="5"/>
        <v>2016</v>
      </c>
      <c r="B44" s="447">
        <v>42644</v>
      </c>
      <c r="C44" s="533">
        <v>9936.4685769999996</v>
      </c>
      <c r="D44" s="391" t="e">
        <v>#N/A</v>
      </c>
      <c r="E44" s="534">
        <f t="shared" si="6"/>
        <v>10659.967325166666</v>
      </c>
      <c r="F44" s="484">
        <v>9936.4685769999996</v>
      </c>
      <c r="G44" s="138"/>
    </row>
    <row r="45" spans="1:7" x14ac:dyDescent="0.25">
      <c r="A45" s="147">
        <f t="shared" si="5"/>
        <v>2016</v>
      </c>
      <c r="B45" s="447">
        <v>42675</v>
      </c>
      <c r="C45" s="533">
        <v>9619.5098940000007</v>
      </c>
      <c r="D45" s="391" t="e">
        <v>#N/A</v>
      </c>
      <c r="E45" s="534">
        <f t="shared" si="6"/>
        <v>10659.967325166666</v>
      </c>
      <c r="F45" s="484">
        <v>9619.5098940000007</v>
      </c>
      <c r="G45" s="138"/>
    </row>
    <row r="46" spans="1:7" x14ac:dyDescent="0.25">
      <c r="A46" s="147">
        <f t="shared" si="5"/>
        <v>2016</v>
      </c>
      <c r="B46" s="447">
        <v>42705</v>
      </c>
      <c r="C46" s="533">
        <v>10401.55011</v>
      </c>
      <c r="D46" s="391" t="e">
        <v>#N/A</v>
      </c>
      <c r="E46" s="484"/>
      <c r="F46" s="484">
        <v>10401.55011</v>
      </c>
      <c r="G46" s="138"/>
    </row>
    <row r="47" spans="1:7" x14ac:dyDescent="0.25">
      <c r="A47" s="147">
        <f t="shared" ref="A47:A94" si="7">YEAR(B47)</f>
        <v>2017</v>
      </c>
      <c r="B47" s="447">
        <v>42736</v>
      </c>
      <c r="C47" s="533">
        <v>10653.87563</v>
      </c>
      <c r="D47" s="391" t="e">
        <v>#N/A</v>
      </c>
      <c r="E47" s="484"/>
      <c r="F47" s="484">
        <v>10653.87563</v>
      </c>
      <c r="G47" s="138"/>
    </row>
    <row r="48" spans="1:7" x14ac:dyDescent="0.25">
      <c r="A48" s="147">
        <f t="shared" si="7"/>
        <v>2017</v>
      </c>
      <c r="B48" s="447">
        <v>42767</v>
      </c>
      <c r="C48" s="533">
        <v>10238.19623</v>
      </c>
      <c r="D48" s="391" t="e">
        <v>#N/A</v>
      </c>
      <c r="E48" s="484">
        <f t="shared" ref="E48:E57" si="8">AVERAGEIF($A$47:$A$108,A48,$F$47:$F$108)</f>
        <v>10583.138880416665</v>
      </c>
      <c r="F48" s="484">
        <v>10238.19623</v>
      </c>
      <c r="G48" s="138"/>
    </row>
    <row r="49" spans="1:7" x14ac:dyDescent="0.25">
      <c r="A49" s="147">
        <f t="shared" si="7"/>
        <v>2017</v>
      </c>
      <c r="B49" s="447">
        <v>42795</v>
      </c>
      <c r="C49" s="533">
        <v>9776.9945020000014</v>
      </c>
      <c r="D49" s="391" t="e">
        <v>#N/A</v>
      </c>
      <c r="E49" s="484">
        <f t="shared" si="8"/>
        <v>10583.138880416665</v>
      </c>
      <c r="F49" s="484">
        <v>9776.9945020000014</v>
      </c>
      <c r="G49" s="138"/>
    </row>
    <row r="50" spans="1:7" x14ac:dyDescent="0.25">
      <c r="A50" s="147">
        <f t="shared" si="7"/>
        <v>2017</v>
      </c>
      <c r="B50" s="447">
        <v>42826</v>
      </c>
      <c r="C50" s="533">
        <v>9466.2947919999988</v>
      </c>
      <c r="D50" s="391" t="e">
        <v>#N/A</v>
      </c>
      <c r="E50" s="484">
        <f t="shared" si="8"/>
        <v>10583.138880416665</v>
      </c>
      <c r="F50" s="484">
        <v>9466.2947919999988</v>
      </c>
      <c r="G50" s="138"/>
    </row>
    <row r="51" spans="1:7" x14ac:dyDescent="0.25">
      <c r="A51" s="147">
        <f t="shared" si="7"/>
        <v>2017</v>
      </c>
      <c r="B51" s="447">
        <v>42856</v>
      </c>
      <c r="C51" s="533">
        <v>9785.435254</v>
      </c>
      <c r="D51" s="391" t="e">
        <v>#N/A</v>
      </c>
      <c r="E51" s="484">
        <f t="shared" si="8"/>
        <v>10583.138880416665</v>
      </c>
      <c r="F51" s="484">
        <v>9785.435254</v>
      </c>
      <c r="G51" s="138"/>
    </row>
    <row r="52" spans="1:7" x14ac:dyDescent="0.25">
      <c r="A52" s="147">
        <f t="shared" si="7"/>
        <v>2017</v>
      </c>
      <c r="B52" s="447">
        <v>42887</v>
      </c>
      <c r="C52" s="533">
        <v>11351.659229999999</v>
      </c>
      <c r="D52" s="391" t="e">
        <v>#N/A</v>
      </c>
      <c r="E52" s="484">
        <f t="shared" si="8"/>
        <v>10583.138880416665</v>
      </c>
      <c r="F52" s="484">
        <v>11351.659229999999</v>
      </c>
      <c r="G52" s="138"/>
    </row>
    <row r="53" spans="1:7" x14ac:dyDescent="0.25">
      <c r="A53" s="147">
        <f t="shared" si="7"/>
        <v>2017</v>
      </c>
      <c r="B53" s="447">
        <v>42917</v>
      </c>
      <c r="C53" s="533">
        <v>12270.18161</v>
      </c>
      <c r="D53" s="391" t="e">
        <v>#N/A</v>
      </c>
      <c r="E53" s="484">
        <f t="shared" si="8"/>
        <v>10583.138880416665</v>
      </c>
      <c r="F53" s="484">
        <v>12270.18161</v>
      </c>
      <c r="G53" s="138"/>
    </row>
    <row r="54" spans="1:7" x14ac:dyDescent="0.25">
      <c r="A54" s="147">
        <f t="shared" si="7"/>
        <v>2017</v>
      </c>
      <c r="B54" s="447">
        <v>42948</v>
      </c>
      <c r="C54" s="533">
        <v>12026.465099999999</v>
      </c>
      <c r="D54" s="391" t="e">
        <v>#N/A</v>
      </c>
      <c r="E54" s="484">
        <f t="shared" si="8"/>
        <v>10583.138880416665</v>
      </c>
      <c r="F54" s="484">
        <v>12026.465099999999</v>
      </c>
      <c r="G54" s="138"/>
    </row>
    <row r="55" spans="1:7" x14ac:dyDescent="0.25">
      <c r="A55" s="147">
        <f t="shared" si="7"/>
        <v>2017</v>
      </c>
      <c r="B55" s="447">
        <v>42979</v>
      </c>
      <c r="C55" s="533">
        <v>11097.96204</v>
      </c>
      <c r="D55" s="391" t="e">
        <v>#N/A</v>
      </c>
      <c r="E55" s="484">
        <f t="shared" si="8"/>
        <v>10583.138880416665</v>
      </c>
      <c r="F55" s="484">
        <v>11097.96204</v>
      </c>
      <c r="G55" s="138"/>
    </row>
    <row r="56" spans="1:7" x14ac:dyDescent="0.25">
      <c r="A56" s="147">
        <f t="shared" si="7"/>
        <v>2017</v>
      </c>
      <c r="B56" s="447">
        <v>43009</v>
      </c>
      <c r="C56" s="533">
        <v>10028.777619999999</v>
      </c>
      <c r="D56" s="391" t="e">
        <v>#N/A</v>
      </c>
      <c r="E56" s="484">
        <f t="shared" si="8"/>
        <v>10583.138880416665</v>
      </c>
      <c r="F56" s="484">
        <v>10028.777619999999</v>
      </c>
      <c r="G56" s="138"/>
    </row>
    <row r="57" spans="1:7" x14ac:dyDescent="0.25">
      <c r="A57" s="147">
        <f t="shared" si="7"/>
        <v>2017</v>
      </c>
      <c r="B57" s="447">
        <v>43040</v>
      </c>
      <c r="C57" s="533">
        <v>9826.7426269999996</v>
      </c>
      <c r="D57" s="391" t="e">
        <v>#N/A</v>
      </c>
      <c r="E57" s="484">
        <f t="shared" si="8"/>
        <v>10583.138880416665</v>
      </c>
      <c r="F57" s="484">
        <v>9826.7426269999996</v>
      </c>
      <c r="G57" s="138"/>
    </row>
    <row r="58" spans="1:7" x14ac:dyDescent="0.25">
      <c r="A58" s="147">
        <f t="shared" si="7"/>
        <v>2017</v>
      </c>
      <c r="B58" s="447">
        <v>43070</v>
      </c>
      <c r="C58" s="533">
        <v>10475.08193</v>
      </c>
      <c r="D58" s="391" t="e">
        <v>#N/A</v>
      </c>
      <c r="E58" s="484"/>
      <c r="F58" s="484">
        <v>10475.08193</v>
      </c>
      <c r="G58" s="138"/>
    </row>
    <row r="59" spans="1:7" x14ac:dyDescent="0.25">
      <c r="A59" s="147">
        <f t="shared" si="7"/>
        <v>2018</v>
      </c>
      <c r="B59" s="447">
        <v>43101</v>
      </c>
      <c r="C59" s="533">
        <v>11383.110885</v>
      </c>
      <c r="D59" s="391" t="e">
        <v>#N/A</v>
      </c>
      <c r="E59" s="484"/>
      <c r="F59" s="484">
        <v>11383.110885</v>
      </c>
      <c r="G59" s="138"/>
    </row>
    <row r="60" spans="1:7" x14ac:dyDescent="0.25">
      <c r="A60" s="147">
        <f t="shared" si="7"/>
        <v>2018</v>
      </c>
      <c r="B60" s="447">
        <v>43132</v>
      </c>
      <c r="C60" s="533">
        <v>10683.189733000001</v>
      </c>
      <c r="D60" s="391" t="e">
        <v>#N/A</v>
      </c>
      <c r="E60" s="484">
        <f t="shared" ref="E60:E69" si="9">AVERAGEIF($A$47:$A$108,A60,$F$47:$F$108)</f>
        <v>10806.303691416668</v>
      </c>
      <c r="F60" s="484">
        <v>10683.189733000001</v>
      </c>
      <c r="G60" s="138"/>
    </row>
    <row r="61" spans="1:7" x14ac:dyDescent="0.25">
      <c r="A61" s="147">
        <f t="shared" si="7"/>
        <v>2018</v>
      </c>
      <c r="B61" s="447">
        <v>43160</v>
      </c>
      <c r="C61" s="533">
        <v>9801.0686030999987</v>
      </c>
      <c r="D61" s="391" t="e">
        <v>#N/A</v>
      </c>
      <c r="E61" s="484">
        <f t="shared" si="9"/>
        <v>10806.303691416668</v>
      </c>
      <c r="F61" s="484">
        <v>9801.0686030999987</v>
      </c>
      <c r="G61" s="138"/>
    </row>
    <row r="62" spans="1:7" x14ac:dyDescent="0.25">
      <c r="A62" s="147">
        <f t="shared" si="7"/>
        <v>2018</v>
      </c>
      <c r="B62" s="447">
        <v>43191</v>
      </c>
      <c r="C62" s="533">
        <v>9505.2135249000003</v>
      </c>
      <c r="D62" s="391" t="e">
        <v>#N/A</v>
      </c>
      <c r="E62" s="484">
        <f t="shared" si="9"/>
        <v>10806.303691416668</v>
      </c>
      <c r="F62" s="484">
        <v>9505.2135249000003</v>
      </c>
      <c r="G62" s="138"/>
    </row>
    <row r="63" spans="1:7" x14ac:dyDescent="0.25">
      <c r="A63" s="147">
        <f t="shared" si="7"/>
        <v>2018</v>
      </c>
      <c r="B63" s="447">
        <v>43221</v>
      </c>
      <c r="C63" s="533">
        <v>9991.2352502000012</v>
      </c>
      <c r="D63" s="391" t="e">
        <v>#N/A</v>
      </c>
      <c r="E63" s="484">
        <f t="shared" si="9"/>
        <v>10806.303691416668</v>
      </c>
      <c r="F63" s="484">
        <v>9991.2352502000012</v>
      </c>
      <c r="G63" s="138"/>
    </row>
    <row r="64" spans="1:7" x14ac:dyDescent="0.25">
      <c r="A64" s="147">
        <f t="shared" si="7"/>
        <v>2018</v>
      </c>
      <c r="B64" s="447">
        <v>43252</v>
      </c>
      <c r="C64" s="533">
        <v>11505.767214000001</v>
      </c>
      <c r="D64" s="391" t="e">
        <v>#N/A</v>
      </c>
      <c r="E64" s="484">
        <f t="shared" si="9"/>
        <v>10806.303691416668</v>
      </c>
      <c r="F64" s="484">
        <v>11505.767214000001</v>
      </c>
      <c r="G64" s="138"/>
    </row>
    <row r="65" spans="1:7" x14ac:dyDescent="0.25">
      <c r="A65" s="147">
        <f t="shared" si="7"/>
        <v>2018</v>
      </c>
      <c r="B65" s="447">
        <v>43282</v>
      </c>
      <c r="C65" s="533">
        <v>12331.911184999999</v>
      </c>
      <c r="D65" s="391" t="e">
        <v>#N/A</v>
      </c>
      <c r="E65" s="484">
        <f t="shared" si="9"/>
        <v>10806.303691416668</v>
      </c>
      <c r="F65" s="484">
        <v>12331.911184999999</v>
      </c>
      <c r="G65" s="138"/>
    </row>
    <row r="66" spans="1:7" x14ac:dyDescent="0.25">
      <c r="A66" s="147">
        <f t="shared" si="7"/>
        <v>2018</v>
      </c>
      <c r="B66" s="447">
        <v>43313</v>
      </c>
      <c r="C66" s="533">
        <v>12599.276044</v>
      </c>
      <c r="D66" s="391" t="e">
        <v>#N/A</v>
      </c>
      <c r="E66" s="484">
        <f t="shared" si="9"/>
        <v>10806.303691416668</v>
      </c>
      <c r="F66" s="484">
        <v>12599.276044</v>
      </c>
      <c r="G66" s="138"/>
    </row>
    <row r="67" spans="1:7" x14ac:dyDescent="0.25">
      <c r="A67" s="147">
        <f t="shared" si="7"/>
        <v>2018</v>
      </c>
      <c r="B67" s="447">
        <v>43344</v>
      </c>
      <c r="C67" s="533">
        <v>11458.027461</v>
      </c>
      <c r="D67" s="391" t="e">
        <v>#N/A</v>
      </c>
      <c r="E67" s="484">
        <f t="shared" si="9"/>
        <v>10806.303691416668</v>
      </c>
      <c r="F67" s="484">
        <v>11458.027461</v>
      </c>
      <c r="G67" s="138"/>
    </row>
    <row r="68" spans="1:7" x14ac:dyDescent="0.25">
      <c r="A68" s="147">
        <f t="shared" si="7"/>
        <v>2018</v>
      </c>
      <c r="B68" s="447">
        <v>43374</v>
      </c>
      <c r="C68" s="533">
        <v>10187.306479999999</v>
      </c>
      <c r="D68" s="391" t="e">
        <v>#N/A</v>
      </c>
      <c r="E68" s="484">
        <f t="shared" si="9"/>
        <v>10806.303691416668</v>
      </c>
      <c r="F68" s="484">
        <v>10187.306479999999</v>
      </c>
      <c r="G68" s="138"/>
    </row>
    <row r="69" spans="1:7" x14ac:dyDescent="0.25">
      <c r="A69" s="147">
        <f t="shared" si="7"/>
        <v>2018</v>
      </c>
      <c r="B69" s="447">
        <v>43405</v>
      </c>
      <c r="C69" s="533">
        <v>9919.1446828000007</v>
      </c>
      <c r="D69" s="391" t="e">
        <v>#N/A</v>
      </c>
      <c r="E69" s="484">
        <f t="shared" si="9"/>
        <v>10806.303691416668</v>
      </c>
      <c r="F69" s="484">
        <v>9919.1446828000007</v>
      </c>
      <c r="G69" s="138"/>
    </row>
    <row r="70" spans="1:7" x14ac:dyDescent="0.25">
      <c r="A70" s="147">
        <f t="shared" si="7"/>
        <v>2018</v>
      </c>
      <c r="B70" s="447">
        <v>43435</v>
      </c>
      <c r="C70" s="533">
        <v>10310.393233999999</v>
      </c>
      <c r="D70" s="391" t="e">
        <v>#N/A</v>
      </c>
      <c r="E70" s="484"/>
      <c r="F70" s="484">
        <v>10310.393233999999</v>
      </c>
      <c r="G70" s="138"/>
    </row>
    <row r="71" spans="1:7" x14ac:dyDescent="0.25">
      <c r="A71" s="147">
        <f t="shared" si="7"/>
        <v>2019</v>
      </c>
      <c r="B71" s="447">
        <v>43466</v>
      </c>
      <c r="C71" s="533">
        <v>10835.731879000001</v>
      </c>
      <c r="D71" s="391" t="e">
        <v>#N/A</v>
      </c>
      <c r="E71" s="484"/>
      <c r="F71" s="484">
        <v>10835.731879000001</v>
      </c>
      <c r="G71" s="138"/>
    </row>
    <row r="72" spans="1:7" x14ac:dyDescent="0.25">
      <c r="A72" s="147">
        <f t="shared" si="7"/>
        <v>2019</v>
      </c>
      <c r="B72" s="447">
        <v>43497</v>
      </c>
      <c r="C72" s="533">
        <v>10827.194087</v>
      </c>
      <c r="D72" s="391" t="e">
        <v>#N/A</v>
      </c>
      <c r="E72" s="484">
        <f t="shared" ref="E72:E81" si="10">AVERAGEIF($A$47:$A$108,A72,$F$47:$F$108)</f>
        <v>10632.431865841665</v>
      </c>
      <c r="F72" s="484">
        <v>10827.194087</v>
      </c>
      <c r="G72" s="138"/>
    </row>
    <row r="73" spans="1:7" x14ac:dyDescent="0.25">
      <c r="A73" s="147">
        <f t="shared" si="7"/>
        <v>2019</v>
      </c>
      <c r="B73" s="447">
        <v>43525</v>
      </c>
      <c r="C73" s="533">
        <v>9918.7554916000008</v>
      </c>
      <c r="D73" s="391" t="e">
        <v>#N/A</v>
      </c>
      <c r="E73" s="484">
        <f t="shared" si="10"/>
        <v>10632.431865841665</v>
      </c>
      <c r="F73" s="484">
        <v>9918.7554916000008</v>
      </c>
      <c r="G73" s="138"/>
    </row>
    <row r="74" spans="1:7" x14ac:dyDescent="0.25">
      <c r="A74" s="147">
        <f t="shared" si="7"/>
        <v>2019</v>
      </c>
      <c r="B74" s="447">
        <v>43556</v>
      </c>
      <c r="C74" s="533">
        <v>9448.7559324999984</v>
      </c>
      <c r="D74" s="391">
        <v>9448.7559324999984</v>
      </c>
      <c r="E74" s="484">
        <f t="shared" si="10"/>
        <v>10632.431865841665</v>
      </c>
      <c r="F74" s="484">
        <v>9448.7559324999984</v>
      </c>
      <c r="G74" s="138"/>
    </row>
    <row r="75" spans="1:7" x14ac:dyDescent="0.25">
      <c r="A75" s="147">
        <f t="shared" si="7"/>
        <v>2019</v>
      </c>
      <c r="B75" s="447">
        <v>43586</v>
      </c>
      <c r="C75" s="533" t="e">
        <v>#N/A</v>
      </c>
      <c r="D75" s="391">
        <v>9723.4529999999995</v>
      </c>
      <c r="E75" s="484">
        <f t="shared" si="10"/>
        <v>10632.431865841665</v>
      </c>
      <c r="F75" s="484">
        <v>9723.4529999999995</v>
      </c>
      <c r="G75" s="138"/>
    </row>
    <row r="76" spans="1:7" x14ac:dyDescent="0.25">
      <c r="A76" s="147">
        <f t="shared" si="7"/>
        <v>2019</v>
      </c>
      <c r="B76" s="447">
        <v>43617</v>
      </c>
      <c r="C76" s="533" t="e">
        <v>#N/A</v>
      </c>
      <c r="D76" s="391">
        <v>11184.570000000002</v>
      </c>
      <c r="E76" s="484">
        <f t="shared" si="10"/>
        <v>10632.431865841665</v>
      </c>
      <c r="F76" s="484">
        <v>11184.570000000002</v>
      </c>
      <c r="G76" s="138"/>
    </row>
    <row r="77" spans="1:7" x14ac:dyDescent="0.25">
      <c r="A77" s="147">
        <f t="shared" si="7"/>
        <v>2019</v>
      </c>
      <c r="B77" s="447">
        <v>43647</v>
      </c>
      <c r="C77" s="533" t="e">
        <v>#N/A</v>
      </c>
      <c r="D77" s="391">
        <v>12129.25</v>
      </c>
      <c r="E77" s="484">
        <f t="shared" si="10"/>
        <v>10632.431865841665</v>
      </c>
      <c r="F77" s="484">
        <v>12129.25</v>
      </c>
      <c r="G77" s="138"/>
    </row>
    <row r="78" spans="1:7" x14ac:dyDescent="0.25">
      <c r="A78" s="147">
        <f t="shared" si="7"/>
        <v>2019</v>
      </c>
      <c r="B78" s="447">
        <v>43678</v>
      </c>
      <c r="C78" s="533" t="e">
        <v>#N/A</v>
      </c>
      <c r="D78" s="391">
        <v>12361.81</v>
      </c>
      <c r="E78" s="484">
        <f t="shared" si="10"/>
        <v>10632.431865841665</v>
      </c>
      <c r="F78" s="484">
        <v>12361.81</v>
      </c>
      <c r="G78" s="138"/>
    </row>
    <row r="79" spans="1:7" x14ac:dyDescent="0.25">
      <c r="A79" s="147">
        <f t="shared" si="7"/>
        <v>2019</v>
      </c>
      <c r="B79" s="447">
        <v>43709</v>
      </c>
      <c r="C79" s="533" t="e">
        <v>#N/A</v>
      </c>
      <c r="D79" s="391">
        <v>11061.56</v>
      </c>
      <c r="E79" s="484">
        <f t="shared" si="10"/>
        <v>10632.431865841665</v>
      </c>
      <c r="F79" s="484">
        <v>11061.56</v>
      </c>
      <c r="G79" s="138"/>
    </row>
    <row r="80" spans="1:7" x14ac:dyDescent="0.25">
      <c r="A80" s="147">
        <f t="shared" si="7"/>
        <v>2019</v>
      </c>
      <c r="B80" s="447">
        <v>43739</v>
      </c>
      <c r="C80" s="533" t="e">
        <v>#N/A</v>
      </c>
      <c r="D80" s="391">
        <v>10066.75</v>
      </c>
      <c r="E80" s="484">
        <f t="shared" si="10"/>
        <v>10632.431865841665</v>
      </c>
      <c r="F80" s="484">
        <v>10066.75</v>
      </c>
      <c r="G80" s="138"/>
    </row>
    <row r="81" spans="1:7" x14ac:dyDescent="0.25">
      <c r="A81" s="147">
        <f t="shared" si="7"/>
        <v>2019</v>
      </c>
      <c r="B81" s="447">
        <v>43770</v>
      </c>
      <c r="C81" s="533" t="e">
        <v>#N/A</v>
      </c>
      <c r="D81" s="391">
        <v>9719.1419999999998</v>
      </c>
      <c r="E81" s="484">
        <f t="shared" si="10"/>
        <v>10632.431865841665</v>
      </c>
      <c r="F81" s="484">
        <v>9719.1419999999998</v>
      </c>
      <c r="G81" s="138"/>
    </row>
    <row r="82" spans="1:7" x14ac:dyDescent="0.25">
      <c r="A82" s="147">
        <f t="shared" si="7"/>
        <v>2019</v>
      </c>
      <c r="B82" s="447">
        <v>43800</v>
      </c>
      <c r="C82" s="533" t="e">
        <v>#N/A</v>
      </c>
      <c r="D82" s="391">
        <v>10312.210000000001</v>
      </c>
      <c r="E82" s="484"/>
      <c r="F82" s="484">
        <v>10312.210000000001</v>
      </c>
      <c r="G82" s="138"/>
    </row>
    <row r="83" spans="1:7" x14ac:dyDescent="0.25">
      <c r="A83" s="147">
        <f t="shared" si="7"/>
        <v>2020</v>
      </c>
      <c r="B83" s="447">
        <v>43831</v>
      </c>
      <c r="C83" s="533" t="e">
        <v>#N/A</v>
      </c>
      <c r="D83" s="391">
        <v>10940.36</v>
      </c>
      <c r="E83" s="484"/>
      <c r="F83" s="484">
        <v>10940.36</v>
      </c>
      <c r="G83" s="138"/>
    </row>
    <row r="84" spans="1:7" x14ac:dyDescent="0.25">
      <c r="A84" s="147">
        <f t="shared" si="7"/>
        <v>2020</v>
      </c>
      <c r="B84" s="447">
        <v>43862</v>
      </c>
      <c r="C84" s="533" t="e">
        <v>#N/A</v>
      </c>
      <c r="D84" s="391">
        <v>10877.560000000001</v>
      </c>
      <c r="E84" s="484">
        <f t="shared" ref="E84:E93" si="11">AVERAGEIF($A$47:$A$108,A84,$F$47:$F$108)</f>
        <v>10671.157833333333</v>
      </c>
      <c r="F84" s="484">
        <v>10877.560000000001</v>
      </c>
      <c r="G84" s="138"/>
    </row>
    <row r="85" spans="1:7" x14ac:dyDescent="0.25">
      <c r="A85" s="147">
        <f t="shared" si="7"/>
        <v>2020</v>
      </c>
      <c r="B85" s="447">
        <v>43891</v>
      </c>
      <c r="C85" s="533" t="e">
        <v>#N/A</v>
      </c>
      <c r="D85" s="391">
        <v>9876.18</v>
      </c>
      <c r="E85" s="484">
        <f t="shared" si="11"/>
        <v>10671.157833333333</v>
      </c>
      <c r="F85" s="484">
        <v>9876.18</v>
      </c>
      <c r="G85" s="138"/>
    </row>
    <row r="86" spans="1:7" x14ac:dyDescent="0.25">
      <c r="A86" s="147">
        <f t="shared" si="7"/>
        <v>2020</v>
      </c>
      <c r="B86" s="447">
        <v>43922</v>
      </c>
      <c r="C86" s="533" t="e">
        <v>#N/A</v>
      </c>
      <c r="D86" s="391">
        <v>9434.8720000000012</v>
      </c>
      <c r="E86" s="484">
        <f t="shared" si="11"/>
        <v>10671.157833333333</v>
      </c>
      <c r="F86" s="484">
        <v>9434.8720000000012</v>
      </c>
      <c r="G86" s="138"/>
    </row>
    <row r="87" spans="1:7" x14ac:dyDescent="0.25">
      <c r="A87" s="147">
        <f t="shared" si="7"/>
        <v>2020</v>
      </c>
      <c r="B87" s="447">
        <v>43952</v>
      </c>
      <c r="C87" s="533" t="e">
        <v>#N/A</v>
      </c>
      <c r="D87" s="391">
        <v>9766.268</v>
      </c>
      <c r="E87" s="484">
        <f t="shared" si="11"/>
        <v>10671.157833333333</v>
      </c>
      <c r="F87" s="484">
        <v>9766.268</v>
      </c>
      <c r="G87" s="138"/>
    </row>
    <row r="88" spans="1:7" x14ac:dyDescent="0.25">
      <c r="A88" s="147">
        <f t="shared" si="7"/>
        <v>2020</v>
      </c>
      <c r="B88" s="447">
        <v>43983</v>
      </c>
      <c r="C88" s="533" t="e">
        <v>#N/A</v>
      </c>
      <c r="D88" s="391">
        <v>11262.4</v>
      </c>
      <c r="E88" s="484">
        <f t="shared" si="11"/>
        <v>10671.157833333333</v>
      </c>
      <c r="F88" s="484">
        <v>11262.4</v>
      </c>
      <c r="G88" s="138"/>
    </row>
    <row r="89" spans="1:7" x14ac:dyDescent="0.25">
      <c r="A89" s="147">
        <f t="shared" si="7"/>
        <v>2020</v>
      </c>
      <c r="B89" s="447">
        <v>44013</v>
      </c>
      <c r="C89" s="533" t="e">
        <v>#N/A</v>
      </c>
      <c r="D89" s="391">
        <v>12221.880000000001</v>
      </c>
      <c r="E89" s="484">
        <f t="shared" si="11"/>
        <v>10671.157833333333</v>
      </c>
      <c r="F89" s="484">
        <v>12221.880000000001</v>
      </c>
      <c r="G89" s="138"/>
    </row>
    <row r="90" spans="1:7" x14ac:dyDescent="0.25">
      <c r="A90" s="147">
        <f t="shared" si="7"/>
        <v>2020</v>
      </c>
      <c r="B90" s="447">
        <v>44044</v>
      </c>
      <c r="C90" s="533" t="e">
        <v>#N/A</v>
      </c>
      <c r="D90" s="391">
        <v>12414.94</v>
      </c>
      <c r="E90" s="484">
        <f t="shared" si="11"/>
        <v>10671.157833333333</v>
      </c>
      <c r="F90" s="484">
        <v>12414.94</v>
      </c>
      <c r="G90" s="138"/>
    </row>
    <row r="91" spans="1:7" x14ac:dyDescent="0.25">
      <c r="A91" s="147">
        <f t="shared" si="7"/>
        <v>2020</v>
      </c>
      <c r="B91" s="447">
        <v>44075</v>
      </c>
      <c r="C91" s="533" t="e">
        <v>#N/A</v>
      </c>
      <c r="D91" s="391">
        <v>11094.03</v>
      </c>
      <c r="E91" s="484">
        <f t="shared" si="11"/>
        <v>10671.157833333333</v>
      </c>
      <c r="F91" s="484">
        <v>11094.03</v>
      </c>
      <c r="G91" s="138"/>
    </row>
    <row r="92" spans="1:7" x14ac:dyDescent="0.25">
      <c r="A92" s="147">
        <f t="shared" si="7"/>
        <v>2020</v>
      </c>
      <c r="B92" s="447">
        <v>44105</v>
      </c>
      <c r="C92" s="533" t="e">
        <v>#N/A</v>
      </c>
      <c r="D92" s="391">
        <v>10092.16</v>
      </c>
      <c r="E92" s="484">
        <f t="shared" si="11"/>
        <v>10671.157833333333</v>
      </c>
      <c r="F92" s="484">
        <v>10092.16</v>
      </c>
      <c r="G92" s="138"/>
    </row>
    <row r="93" spans="1:7" x14ac:dyDescent="0.25">
      <c r="A93" s="147">
        <f t="shared" si="7"/>
        <v>2020</v>
      </c>
      <c r="B93" s="447">
        <v>44136</v>
      </c>
      <c r="C93" s="533" t="e">
        <v>#N/A</v>
      </c>
      <c r="D93" s="391">
        <v>9738.1540000000005</v>
      </c>
      <c r="E93" s="484">
        <f t="shared" si="11"/>
        <v>10671.157833333333</v>
      </c>
      <c r="F93" s="484">
        <v>9738.1540000000005</v>
      </c>
      <c r="G93" s="138"/>
    </row>
    <row r="94" spans="1:7" x14ac:dyDescent="0.25">
      <c r="A94" s="147">
        <f t="shared" si="7"/>
        <v>2020</v>
      </c>
      <c r="B94" s="447">
        <v>44166</v>
      </c>
      <c r="C94" s="533" t="e">
        <v>#N/A</v>
      </c>
      <c r="D94" s="391">
        <v>10335.089999999998</v>
      </c>
      <c r="E94" s="484"/>
      <c r="F94" s="484">
        <v>10335.089999999998</v>
      </c>
      <c r="G94" s="138"/>
    </row>
    <row r="95" spans="1:7" x14ac:dyDescent="0.25">
      <c r="A95" s="147"/>
      <c r="B95" s="447"/>
      <c r="C95" s="147"/>
      <c r="D95" s="449"/>
      <c r="E95" s="147"/>
      <c r="F95" s="449"/>
      <c r="G95" s="138"/>
    </row>
    <row r="96" spans="1:7" x14ac:dyDescent="0.25">
      <c r="A96" s="147"/>
      <c r="B96" s="447"/>
      <c r="C96" s="147"/>
      <c r="D96" s="449"/>
      <c r="E96" s="147"/>
      <c r="F96" s="449"/>
      <c r="G96" s="138"/>
    </row>
    <row r="97" spans="1:7" x14ac:dyDescent="0.25">
      <c r="A97" s="147"/>
      <c r="B97" s="447"/>
      <c r="C97" s="147"/>
      <c r="D97" s="449"/>
      <c r="E97" s="147"/>
      <c r="F97" s="449"/>
      <c r="G97" s="138"/>
    </row>
    <row r="98" spans="1:7" x14ac:dyDescent="0.25">
      <c r="A98" s="147"/>
      <c r="B98" s="447"/>
      <c r="C98" s="147"/>
      <c r="D98" s="449"/>
      <c r="E98" s="147"/>
      <c r="F98" s="449"/>
      <c r="G98" s="138"/>
    </row>
    <row r="99" spans="1:7" x14ac:dyDescent="0.25">
      <c r="A99" s="75"/>
      <c r="B99" s="75" t="s">
        <v>0</v>
      </c>
      <c r="C99" s="147"/>
      <c r="D99" s="449"/>
      <c r="E99" s="147"/>
      <c r="F99" s="449"/>
      <c r="G99" s="138"/>
    </row>
    <row r="100" spans="1:7" x14ac:dyDescent="0.25">
      <c r="A100" s="30">
        <v>2.5</v>
      </c>
      <c r="B100" s="29">
        <v>-0.3</v>
      </c>
      <c r="C100" s="147"/>
      <c r="D100" s="449"/>
      <c r="E100" s="147"/>
      <c r="F100" s="449"/>
      <c r="G100" s="138"/>
    </row>
    <row r="101" spans="1:7" x14ac:dyDescent="0.25">
      <c r="A101" s="30">
        <v>2.5</v>
      </c>
      <c r="B101" s="29">
        <v>0.3</v>
      </c>
      <c r="C101" s="147"/>
      <c r="D101" s="449"/>
      <c r="E101" s="147"/>
      <c r="F101" s="449"/>
      <c r="G101" s="138"/>
    </row>
    <row r="102" spans="1:7" x14ac:dyDescent="0.25">
      <c r="B102" s="134"/>
      <c r="D102" s="140"/>
      <c r="F102" s="140"/>
      <c r="G102" s="138"/>
    </row>
    <row r="103" spans="1:7" x14ac:dyDescent="0.25">
      <c r="B103" s="134"/>
      <c r="D103" s="140"/>
      <c r="F103" s="140"/>
      <c r="G103" s="138"/>
    </row>
    <row r="104" spans="1:7" x14ac:dyDescent="0.25">
      <c r="B104" s="134"/>
      <c r="D104" s="140"/>
      <c r="F104" s="140"/>
      <c r="G104" s="138"/>
    </row>
    <row r="105" spans="1:7" x14ac:dyDescent="0.25">
      <c r="B105" s="134"/>
      <c r="D105" s="140"/>
      <c r="F105" s="140"/>
      <c r="G105" s="138"/>
    </row>
    <row r="106" spans="1:7" x14ac:dyDescent="0.25">
      <c r="B106" s="134"/>
      <c r="D106" s="140"/>
      <c r="F106" s="140"/>
      <c r="G106" s="138"/>
    </row>
    <row r="107" spans="1:7" x14ac:dyDescent="0.25">
      <c r="B107" s="134"/>
      <c r="D107" s="140"/>
      <c r="F107" s="140"/>
      <c r="G107" s="138"/>
    </row>
    <row r="108" spans="1:7" x14ac:dyDescent="0.25">
      <c r="B108" s="134"/>
      <c r="D108" s="140"/>
      <c r="F108" s="140"/>
      <c r="G108" s="138"/>
    </row>
    <row r="109" spans="1:7" x14ac:dyDescent="0.25">
      <c r="D109" s="140"/>
      <c r="F109" s="140"/>
      <c r="G109" s="138"/>
    </row>
    <row r="110" spans="1:7" x14ac:dyDescent="0.25">
      <c r="D110" s="140"/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35">
    <cfRule type="expression" dxfId="6" priority="9" stopIfTrue="1">
      <formula>ISNA(C35)</formula>
    </cfRule>
  </conditionalFormatting>
  <conditionalFormatting sqref="C35">
    <cfRule type="expression" dxfId="5" priority="8" stopIfTrue="1">
      <formula>ISNA(C35)</formula>
    </cfRule>
  </conditionalFormatting>
  <conditionalFormatting sqref="D35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549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23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23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42" t="s">
        <v>429</v>
      </c>
      <c r="R6" s="292" t="s">
        <v>326</v>
      </c>
    </row>
    <row r="7" spans="1:23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</row>
    <row r="8" spans="1:23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</row>
    <row r="9" spans="1:23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</row>
    <row r="10" spans="1:23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</row>
    <row r="11" spans="1:23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</row>
    <row r="12" spans="1:23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</row>
    <row r="13" spans="1:23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23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23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23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2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2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2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2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2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2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2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2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2" x14ac:dyDescent="0.2">
      <c r="A25" s="37"/>
      <c r="B25" s="579" t="s">
        <v>299</v>
      </c>
      <c r="C25" s="579"/>
      <c r="D25" s="37"/>
      <c r="E25" s="32"/>
      <c r="F25" s="37"/>
      <c r="G25" s="36" t="s">
        <v>327</v>
      </c>
      <c r="H25" s="32"/>
      <c r="I25" s="3"/>
      <c r="J25" s="3"/>
      <c r="K25" s="3"/>
      <c r="L25" s="3"/>
    </row>
    <row r="26" spans="1:12" x14ac:dyDescent="0.2">
      <c r="A26" s="37"/>
      <c r="B26" s="579" t="s">
        <v>192</v>
      </c>
      <c r="C26" s="579"/>
      <c r="D26" s="37"/>
      <c r="E26" s="32"/>
      <c r="F26" s="37"/>
      <c r="G26" s="579" t="s">
        <v>192</v>
      </c>
      <c r="H26" s="579"/>
      <c r="I26" s="3"/>
      <c r="J26" s="3"/>
      <c r="K26" s="3"/>
      <c r="L26" s="3"/>
    </row>
    <row r="27" spans="1:12" x14ac:dyDescent="0.2">
      <c r="A27" s="38" t="s">
        <v>1</v>
      </c>
      <c r="B27" s="38" t="s">
        <v>470</v>
      </c>
      <c r="C27" s="38" t="s">
        <v>0</v>
      </c>
      <c r="D27" s="37"/>
      <c r="E27" s="32"/>
      <c r="F27" s="38" t="s">
        <v>12</v>
      </c>
      <c r="G27" s="38" t="s">
        <v>326</v>
      </c>
      <c r="H27" s="38" t="s">
        <v>10</v>
      </c>
      <c r="I27" s="3"/>
      <c r="J27" s="3"/>
      <c r="K27" s="3"/>
      <c r="L27" s="3"/>
    </row>
    <row r="28" spans="1:12" x14ac:dyDescent="0.2">
      <c r="A28" s="1">
        <v>41275</v>
      </c>
      <c r="B28" s="86">
        <v>11.46</v>
      </c>
      <c r="C28" s="86" t="e">
        <v>#N/A</v>
      </c>
      <c r="E28" s="6"/>
      <c r="F28">
        <v>2012</v>
      </c>
      <c r="G28" s="6">
        <v>11.878472863000001</v>
      </c>
      <c r="H28" s="28"/>
    </row>
    <row r="29" spans="1:12" x14ac:dyDescent="0.2">
      <c r="A29" s="1">
        <v>41306</v>
      </c>
      <c r="B29" s="86">
        <v>11.63</v>
      </c>
      <c r="C29" s="86" t="e">
        <v>#N/A</v>
      </c>
      <c r="E29" s="6"/>
      <c r="F29">
        <v>2013</v>
      </c>
      <c r="G29" s="6">
        <v>12.126361611</v>
      </c>
      <c r="H29" s="31">
        <f>G29/G28-1</f>
        <v>2.0868738840338796E-2</v>
      </c>
    </row>
    <row r="30" spans="1:12" x14ac:dyDescent="0.2">
      <c r="A30" s="1">
        <v>41334</v>
      </c>
      <c r="B30" s="86">
        <v>11.61</v>
      </c>
      <c r="C30" s="86" t="e">
        <v>#N/A</v>
      </c>
      <c r="E30" s="6"/>
      <c r="F30">
        <v>2014</v>
      </c>
      <c r="G30" s="6">
        <v>12.517944941</v>
      </c>
      <c r="H30" s="31">
        <f t="shared" ref="H30:H36" si="0">G30/G29-1</f>
        <v>3.2291906060659459E-2</v>
      </c>
    </row>
    <row r="31" spans="1:12" x14ac:dyDescent="0.2">
      <c r="A31" s="1">
        <v>41365</v>
      </c>
      <c r="B31" s="86">
        <v>11.93</v>
      </c>
      <c r="C31" s="86" t="e">
        <v>#N/A</v>
      </c>
      <c r="E31" s="6"/>
      <c r="F31">
        <v>2015</v>
      </c>
      <c r="G31" s="6">
        <v>12.651297210999999</v>
      </c>
      <c r="H31" s="31">
        <f t="shared" si="0"/>
        <v>1.0652888363746671E-2</v>
      </c>
    </row>
    <row r="32" spans="1:12" x14ac:dyDescent="0.2">
      <c r="A32" s="1">
        <v>41395</v>
      </c>
      <c r="B32" s="86">
        <v>12.4</v>
      </c>
      <c r="C32" s="86" t="e">
        <v>#N/A</v>
      </c>
      <c r="E32" s="6"/>
      <c r="F32">
        <v>2016</v>
      </c>
      <c r="G32" s="6">
        <v>12.548915124000001</v>
      </c>
      <c r="H32" s="31">
        <f t="shared" si="0"/>
        <v>-8.0926157446510327E-3</v>
      </c>
    </row>
    <row r="33" spans="1:8" x14ac:dyDescent="0.2">
      <c r="A33" s="1">
        <v>41426</v>
      </c>
      <c r="B33" s="86">
        <v>12.54</v>
      </c>
      <c r="C33" s="86" t="e">
        <v>#N/A</v>
      </c>
      <c r="E33" s="6"/>
      <c r="F33">
        <v>2017</v>
      </c>
      <c r="G33" s="6">
        <v>12.887100192</v>
      </c>
      <c r="H33" s="31">
        <f t="shared" si="0"/>
        <v>2.6949346988028866E-2</v>
      </c>
    </row>
    <row r="34" spans="1:8" x14ac:dyDescent="0.2">
      <c r="A34" s="1">
        <v>41456</v>
      </c>
      <c r="B34" s="86">
        <v>12.65</v>
      </c>
      <c r="C34" s="86" t="e">
        <v>#N/A</v>
      </c>
      <c r="E34" s="6"/>
      <c r="F34">
        <v>2018</v>
      </c>
      <c r="G34" s="6">
        <v>12.889306995</v>
      </c>
      <c r="H34" s="31">
        <f t="shared" si="0"/>
        <v>1.7124123869005636E-4</v>
      </c>
    </row>
    <row r="35" spans="1:8" x14ac:dyDescent="0.2">
      <c r="A35" s="1">
        <v>41487</v>
      </c>
      <c r="B35" s="86">
        <v>12.53</v>
      </c>
      <c r="C35" s="86" t="e">
        <v>#N/A</v>
      </c>
      <c r="E35" s="6"/>
      <c r="F35">
        <v>2019</v>
      </c>
      <c r="G35" s="6">
        <v>13.111055679</v>
      </c>
      <c r="H35" s="31">
        <f t="shared" si="0"/>
        <v>1.7204081188074705E-2</v>
      </c>
    </row>
    <row r="36" spans="1:8" x14ac:dyDescent="0.2">
      <c r="A36" s="1">
        <v>41518</v>
      </c>
      <c r="B36" s="86">
        <v>12.51</v>
      </c>
      <c r="C36" s="86" t="e">
        <v>#N/A</v>
      </c>
      <c r="E36" s="6"/>
      <c r="F36">
        <v>2020</v>
      </c>
      <c r="G36" s="6">
        <v>13.266182555</v>
      </c>
      <c r="H36" s="31">
        <f t="shared" si="0"/>
        <v>1.1831760904537081E-2</v>
      </c>
    </row>
    <row r="37" spans="1:8" x14ac:dyDescent="0.2">
      <c r="A37" s="1">
        <v>41548</v>
      </c>
      <c r="B37" s="86">
        <v>12.36</v>
      </c>
      <c r="C37" s="86" t="e">
        <v>#N/A</v>
      </c>
      <c r="E37" s="6"/>
      <c r="G37" s="6"/>
      <c r="H37" s="31"/>
    </row>
    <row r="38" spans="1:8" x14ac:dyDescent="0.2">
      <c r="A38" s="1">
        <v>41579</v>
      </c>
      <c r="B38" s="86">
        <v>12.1</v>
      </c>
      <c r="C38" s="86" t="e">
        <v>#N/A</v>
      </c>
      <c r="E38" s="6"/>
      <c r="G38" s="6"/>
      <c r="H38" s="31"/>
    </row>
    <row r="39" spans="1:8" x14ac:dyDescent="0.2">
      <c r="A39" s="1">
        <v>41609</v>
      </c>
      <c r="B39" s="86">
        <v>11.72</v>
      </c>
      <c r="C39" s="86" t="e">
        <v>#N/A</v>
      </c>
      <c r="E39" s="6"/>
      <c r="G39" s="6"/>
      <c r="H39" s="31"/>
    </row>
    <row r="40" spans="1:8" x14ac:dyDescent="0.2">
      <c r="A40" s="1">
        <v>41640</v>
      </c>
      <c r="B40" s="86">
        <v>11.65</v>
      </c>
      <c r="C40" s="86" t="e">
        <v>#N/A</v>
      </c>
      <c r="E40" s="6"/>
      <c r="G40" s="6"/>
      <c r="H40" s="31"/>
    </row>
    <row r="41" spans="1:8" x14ac:dyDescent="0.2">
      <c r="A41" s="1">
        <v>41671</v>
      </c>
      <c r="B41" s="86">
        <v>11.94</v>
      </c>
      <c r="C41" s="86" t="e">
        <v>#N/A</v>
      </c>
      <c r="E41" s="6"/>
      <c r="G41" s="6"/>
      <c r="H41" s="31"/>
    </row>
    <row r="42" spans="1:8" x14ac:dyDescent="0.2">
      <c r="A42" s="1">
        <v>41699</v>
      </c>
      <c r="B42" s="86">
        <v>12.25</v>
      </c>
      <c r="C42" s="86" t="e">
        <v>#N/A</v>
      </c>
      <c r="E42" s="6"/>
    </row>
    <row r="43" spans="1:8" x14ac:dyDescent="0.2">
      <c r="A43" s="1">
        <v>41730</v>
      </c>
      <c r="B43" s="86">
        <v>12.31</v>
      </c>
      <c r="C43" s="86" t="e">
        <v>#N/A</v>
      </c>
      <c r="E43" s="6"/>
    </row>
    <row r="44" spans="1:8" x14ac:dyDescent="0.2">
      <c r="A44" s="1">
        <v>41760</v>
      </c>
      <c r="B44" s="86">
        <v>12.85</v>
      </c>
      <c r="C44" s="86" t="e">
        <v>#N/A</v>
      </c>
      <c r="E44" s="6"/>
    </row>
    <row r="45" spans="1:8" x14ac:dyDescent="0.2">
      <c r="A45" s="1">
        <v>41791</v>
      </c>
      <c r="B45" s="86">
        <v>12.99</v>
      </c>
      <c r="C45" s="86" t="e">
        <v>#N/A</v>
      </c>
      <c r="E45" s="6"/>
    </row>
    <row r="46" spans="1:8" x14ac:dyDescent="0.2">
      <c r="A46" s="1">
        <v>41821</v>
      </c>
      <c r="B46" s="86">
        <v>13.09</v>
      </c>
      <c r="C46" s="86" t="e">
        <v>#N/A</v>
      </c>
      <c r="E46" s="6"/>
    </row>
    <row r="47" spans="1:8" x14ac:dyDescent="0.2">
      <c r="A47" s="1">
        <v>41852</v>
      </c>
      <c r="B47" s="86">
        <v>13.04</v>
      </c>
      <c r="C47" s="86" t="e">
        <v>#N/A</v>
      </c>
      <c r="E47" s="6"/>
    </row>
    <row r="48" spans="1:8" x14ac:dyDescent="0.2">
      <c r="A48" s="1">
        <v>41883</v>
      </c>
      <c r="B48" s="86">
        <v>12.95</v>
      </c>
      <c r="C48" s="86" t="e">
        <v>#N/A</v>
      </c>
      <c r="E48" s="6"/>
    </row>
    <row r="49" spans="1:5" x14ac:dyDescent="0.2">
      <c r="A49" s="1">
        <v>41913</v>
      </c>
      <c r="B49" s="86">
        <v>12.6</v>
      </c>
      <c r="C49" s="86" t="e">
        <v>#N/A</v>
      </c>
      <c r="E49" s="6"/>
    </row>
    <row r="50" spans="1:5" x14ac:dyDescent="0.2">
      <c r="A50" s="1">
        <v>41944</v>
      </c>
      <c r="B50" s="86">
        <v>12.48</v>
      </c>
      <c r="C50" s="86" t="e">
        <v>#N/A</v>
      </c>
      <c r="E50" s="6"/>
    </row>
    <row r="51" spans="1:5" x14ac:dyDescent="0.2">
      <c r="A51" s="1">
        <v>41974</v>
      </c>
      <c r="B51" s="86">
        <v>12.17</v>
      </c>
      <c r="C51" s="86" t="e">
        <v>#N/A</v>
      </c>
      <c r="E51" s="6"/>
    </row>
    <row r="52" spans="1:5" x14ac:dyDescent="0.2">
      <c r="A52" s="1">
        <v>42005</v>
      </c>
      <c r="B52" s="86">
        <v>12.1</v>
      </c>
      <c r="C52" s="86" t="e">
        <v>#N/A</v>
      </c>
      <c r="E52" s="6"/>
    </row>
    <row r="53" spans="1:5" x14ac:dyDescent="0.2">
      <c r="A53" s="1">
        <v>42036</v>
      </c>
      <c r="B53" s="86">
        <v>12.29</v>
      </c>
      <c r="C53" s="86" t="e">
        <v>#N/A</v>
      </c>
      <c r="E53" s="6"/>
    </row>
    <row r="54" spans="1:5" x14ac:dyDescent="0.2">
      <c r="A54" s="1">
        <v>42064</v>
      </c>
      <c r="B54" s="86">
        <v>12.33</v>
      </c>
      <c r="C54" s="86" t="e">
        <v>#N/A</v>
      </c>
      <c r="E54" s="6"/>
    </row>
    <row r="55" spans="1:5" x14ac:dyDescent="0.2">
      <c r="A55" s="1">
        <v>42095</v>
      </c>
      <c r="B55" s="86">
        <v>12.62</v>
      </c>
      <c r="C55" s="86" t="e">
        <v>#N/A</v>
      </c>
      <c r="E55" s="6"/>
    </row>
    <row r="56" spans="1:5" x14ac:dyDescent="0.2">
      <c r="A56" s="1">
        <v>42125</v>
      </c>
      <c r="B56" s="86">
        <v>12.93</v>
      </c>
      <c r="C56" s="86" t="e">
        <v>#N/A</v>
      </c>
      <c r="E56" s="6"/>
    </row>
    <row r="57" spans="1:5" x14ac:dyDescent="0.2">
      <c r="A57" s="1">
        <v>42156</v>
      </c>
      <c r="B57" s="86">
        <v>12.92</v>
      </c>
      <c r="C57" s="86" t="e">
        <v>#N/A</v>
      </c>
      <c r="E57" s="6"/>
    </row>
    <row r="58" spans="1:5" x14ac:dyDescent="0.2">
      <c r="A58" s="1">
        <v>42186</v>
      </c>
      <c r="B58" s="86">
        <v>12.94</v>
      </c>
      <c r="C58" s="86" t="e">
        <v>#N/A</v>
      </c>
      <c r="E58" s="6"/>
    </row>
    <row r="59" spans="1:5" x14ac:dyDescent="0.2">
      <c r="A59" s="1">
        <v>42217</v>
      </c>
      <c r="B59" s="86">
        <v>12.91</v>
      </c>
      <c r="C59" s="86" t="e">
        <v>#N/A</v>
      </c>
      <c r="E59" s="6"/>
    </row>
    <row r="60" spans="1:5" x14ac:dyDescent="0.2">
      <c r="A60" s="1">
        <v>42248</v>
      </c>
      <c r="B60" s="86">
        <v>13.03</v>
      </c>
      <c r="C60" s="86" t="e">
        <v>#N/A</v>
      </c>
      <c r="E60" s="6"/>
    </row>
    <row r="61" spans="1:5" x14ac:dyDescent="0.2">
      <c r="A61" s="1">
        <v>42278</v>
      </c>
      <c r="B61" s="86">
        <v>12.72</v>
      </c>
      <c r="C61" s="86" t="e">
        <v>#N/A</v>
      </c>
      <c r="E61" s="6"/>
    </row>
    <row r="62" spans="1:5" x14ac:dyDescent="0.2">
      <c r="A62" s="1">
        <v>42309</v>
      </c>
      <c r="B62" s="86">
        <v>12.71</v>
      </c>
      <c r="C62" s="86" t="e">
        <v>#N/A</v>
      </c>
      <c r="E62" s="6"/>
    </row>
    <row r="63" spans="1:5" x14ac:dyDescent="0.2">
      <c r="A63" s="1">
        <v>42339</v>
      </c>
      <c r="B63" s="86">
        <v>12.32</v>
      </c>
      <c r="C63" s="86" t="e">
        <v>#N/A</v>
      </c>
      <c r="E63" s="6"/>
    </row>
    <row r="64" spans="1:5" x14ac:dyDescent="0.2">
      <c r="A64" s="1">
        <v>42370</v>
      </c>
      <c r="B64" s="86">
        <v>11.99</v>
      </c>
      <c r="C64" s="86" t="e">
        <v>#N/A</v>
      </c>
      <c r="E64" s="6"/>
    </row>
    <row r="65" spans="1:5" x14ac:dyDescent="0.2">
      <c r="A65" s="1">
        <v>42401</v>
      </c>
      <c r="B65" s="86">
        <v>12.14</v>
      </c>
      <c r="C65" s="86" t="e">
        <v>#N/A</v>
      </c>
      <c r="E65" s="6"/>
    </row>
    <row r="66" spans="1:5" x14ac:dyDescent="0.2">
      <c r="A66" s="1">
        <v>42430</v>
      </c>
      <c r="B66" s="86">
        <v>12.56</v>
      </c>
      <c r="C66" s="86" t="e">
        <v>#N/A</v>
      </c>
      <c r="E66" s="6"/>
    </row>
    <row r="67" spans="1:5" x14ac:dyDescent="0.2">
      <c r="A67" s="1">
        <v>42461</v>
      </c>
      <c r="B67" s="86">
        <v>12.43</v>
      </c>
      <c r="C67" s="86" t="e">
        <v>#N/A</v>
      </c>
      <c r="E67" s="6"/>
    </row>
    <row r="68" spans="1:5" x14ac:dyDescent="0.2">
      <c r="A68" s="1">
        <v>42491</v>
      </c>
      <c r="B68" s="86">
        <v>12.79</v>
      </c>
      <c r="C68" s="86" t="e">
        <v>#N/A</v>
      </c>
      <c r="E68" s="6"/>
    </row>
    <row r="69" spans="1:5" x14ac:dyDescent="0.2">
      <c r="A69" s="1">
        <v>42522</v>
      </c>
      <c r="B69" s="86">
        <v>12.73</v>
      </c>
      <c r="C69" s="86" t="e">
        <v>#N/A</v>
      </c>
      <c r="E69" s="6"/>
    </row>
    <row r="70" spans="1:5" x14ac:dyDescent="0.2">
      <c r="A70" s="1">
        <v>42552</v>
      </c>
      <c r="B70" s="86">
        <v>12.68</v>
      </c>
      <c r="C70" s="86" t="e">
        <v>#N/A</v>
      </c>
      <c r="E70" s="6"/>
    </row>
    <row r="71" spans="1:5" x14ac:dyDescent="0.2">
      <c r="A71" s="1">
        <v>42583</v>
      </c>
      <c r="B71" s="86">
        <v>12.88</v>
      </c>
      <c r="C71" s="86" t="e">
        <v>#N/A</v>
      </c>
      <c r="E71" s="6"/>
    </row>
    <row r="72" spans="1:5" x14ac:dyDescent="0.2">
      <c r="A72" s="1">
        <v>42614</v>
      </c>
      <c r="B72" s="86">
        <v>12.87</v>
      </c>
      <c r="C72" s="86" t="e">
        <v>#N/A</v>
      </c>
      <c r="E72" s="6"/>
    </row>
    <row r="73" spans="1:5" x14ac:dyDescent="0.2">
      <c r="A73" s="1">
        <v>42644</v>
      </c>
      <c r="B73" s="86">
        <v>12.46</v>
      </c>
      <c r="C73" s="86" t="e">
        <v>#N/A</v>
      </c>
      <c r="E73" s="6"/>
    </row>
    <row r="74" spans="1:5" x14ac:dyDescent="0.2">
      <c r="A74" s="1">
        <v>42675</v>
      </c>
      <c r="B74" s="86">
        <v>12.75</v>
      </c>
      <c r="C74" s="86" t="e">
        <v>#N/A</v>
      </c>
      <c r="E74" s="6"/>
    </row>
    <row r="75" spans="1:5" x14ac:dyDescent="0.2">
      <c r="A75" s="1">
        <v>42705</v>
      </c>
      <c r="B75" s="86">
        <v>12.23</v>
      </c>
      <c r="C75" s="86" t="e">
        <v>#N/A</v>
      </c>
      <c r="E75" s="6"/>
    </row>
    <row r="76" spans="1:5" x14ac:dyDescent="0.2">
      <c r="A76" s="1">
        <v>42736</v>
      </c>
      <c r="B76" s="86">
        <v>12.21</v>
      </c>
      <c r="C76" s="86" t="e">
        <v>#N/A</v>
      </c>
      <c r="E76" s="6"/>
    </row>
    <row r="77" spans="1:5" x14ac:dyDescent="0.2">
      <c r="A77" s="1">
        <v>42767</v>
      </c>
      <c r="B77" s="86">
        <v>12.79</v>
      </c>
      <c r="C77" s="86" t="e">
        <v>#N/A</v>
      </c>
      <c r="E77" s="6"/>
    </row>
    <row r="78" spans="1:5" x14ac:dyDescent="0.2">
      <c r="A78" s="1">
        <v>42795</v>
      </c>
      <c r="B78" s="86">
        <v>12.89</v>
      </c>
      <c r="C78" s="86" t="e">
        <v>#N/A</v>
      </c>
      <c r="E78" s="6"/>
    </row>
    <row r="79" spans="1:5" x14ac:dyDescent="0.2">
      <c r="A79" s="1">
        <v>42826</v>
      </c>
      <c r="B79" s="86">
        <v>12.72</v>
      </c>
      <c r="C79" s="86" t="e">
        <v>#N/A</v>
      </c>
      <c r="E79" s="6"/>
    </row>
    <row r="80" spans="1:5" x14ac:dyDescent="0.2">
      <c r="A80" s="1">
        <v>42856</v>
      </c>
      <c r="B80" s="86">
        <v>13.07</v>
      </c>
      <c r="C80" s="86" t="e">
        <v>#N/A</v>
      </c>
      <c r="E80" s="6"/>
    </row>
    <row r="81" spans="1:5" x14ac:dyDescent="0.2">
      <c r="A81" s="1">
        <v>42887</v>
      </c>
      <c r="B81" s="86">
        <v>13.2</v>
      </c>
      <c r="C81" s="86" t="e">
        <v>#N/A</v>
      </c>
      <c r="E81" s="6"/>
    </row>
    <row r="82" spans="1:5" x14ac:dyDescent="0.2">
      <c r="A82" s="1">
        <v>42917</v>
      </c>
      <c r="B82" s="86">
        <v>13.08</v>
      </c>
      <c r="C82" s="86" t="e">
        <v>#N/A</v>
      </c>
      <c r="E82" s="6"/>
    </row>
    <row r="83" spans="1:5" x14ac:dyDescent="0.2">
      <c r="A83" s="1">
        <v>42948</v>
      </c>
      <c r="B83" s="86">
        <v>13.15</v>
      </c>
      <c r="C83" s="86" t="e">
        <v>#N/A</v>
      </c>
      <c r="E83" s="6"/>
    </row>
    <row r="84" spans="1:5" x14ac:dyDescent="0.2">
      <c r="A84" s="1">
        <v>42979</v>
      </c>
      <c r="B84" s="86">
        <v>13.28</v>
      </c>
      <c r="C84" s="86" t="e">
        <v>#N/A</v>
      </c>
      <c r="E84" s="6"/>
    </row>
    <row r="85" spans="1:5" x14ac:dyDescent="0.2">
      <c r="A85" s="1">
        <v>43009</v>
      </c>
      <c r="B85" s="86">
        <v>12.8</v>
      </c>
      <c r="C85" s="86" t="e">
        <v>#N/A</v>
      </c>
      <c r="E85" s="6"/>
    </row>
    <row r="86" spans="1:5" x14ac:dyDescent="0.2">
      <c r="A86" s="1">
        <v>43040</v>
      </c>
      <c r="B86" s="86">
        <v>12.94</v>
      </c>
      <c r="C86" s="86" t="e">
        <v>#N/A</v>
      </c>
      <c r="E86" s="6"/>
    </row>
    <row r="87" spans="1:5" x14ac:dyDescent="0.2">
      <c r="A87" s="1">
        <v>43070</v>
      </c>
      <c r="B87" s="86">
        <v>12.45</v>
      </c>
      <c r="C87" s="86" t="e">
        <v>#N/A</v>
      </c>
      <c r="E87" s="6"/>
    </row>
    <row r="88" spans="1:5" x14ac:dyDescent="0.2">
      <c r="A88" s="1">
        <v>43101</v>
      </c>
      <c r="B88" s="86">
        <v>12.25</v>
      </c>
      <c r="C88" s="86" t="e">
        <v>#N/A</v>
      </c>
      <c r="E88" s="6"/>
    </row>
    <row r="89" spans="1:5" x14ac:dyDescent="0.2">
      <c r="A89" s="1">
        <v>43132</v>
      </c>
      <c r="B89" s="86">
        <v>12.66</v>
      </c>
      <c r="C89" s="86" t="e">
        <v>#N/A</v>
      </c>
      <c r="E89" s="6"/>
    </row>
    <row r="90" spans="1:5" x14ac:dyDescent="0.2">
      <c r="A90" s="1">
        <v>43160</v>
      </c>
      <c r="B90" s="86">
        <v>12.99</v>
      </c>
      <c r="C90" s="86" t="e">
        <v>#N/A</v>
      </c>
      <c r="E90" s="6"/>
    </row>
    <row r="91" spans="1:5" x14ac:dyDescent="0.2">
      <c r="A91" s="1">
        <v>43191</v>
      </c>
      <c r="B91" s="86">
        <v>12.88</v>
      </c>
      <c r="C91" s="86" t="e">
        <v>#N/A</v>
      </c>
      <c r="E91" s="6"/>
    </row>
    <row r="92" spans="1:5" x14ac:dyDescent="0.2">
      <c r="A92" s="1">
        <v>43221</v>
      </c>
      <c r="B92" s="86">
        <v>13.15</v>
      </c>
      <c r="C92" s="86" t="e">
        <v>#N/A</v>
      </c>
      <c r="E92" s="6"/>
    </row>
    <row r="93" spans="1:5" x14ac:dyDescent="0.2">
      <c r="A93" s="1">
        <v>43252</v>
      </c>
      <c r="B93" s="86">
        <v>13.04</v>
      </c>
      <c r="C93" s="86" t="e">
        <v>#N/A</v>
      </c>
      <c r="E93" s="6"/>
    </row>
    <row r="94" spans="1:5" x14ac:dyDescent="0.2">
      <c r="A94" s="1">
        <v>43282</v>
      </c>
      <c r="B94" s="86">
        <v>13.13</v>
      </c>
      <c r="C94" s="86" t="e">
        <v>#N/A</v>
      </c>
      <c r="E94" s="6"/>
    </row>
    <row r="95" spans="1:5" x14ac:dyDescent="0.2">
      <c r="A95" s="1">
        <v>43313</v>
      </c>
      <c r="B95" s="86">
        <v>13.28</v>
      </c>
      <c r="C95" s="86" t="e">
        <v>#N/A</v>
      </c>
      <c r="E95" s="6"/>
    </row>
    <row r="96" spans="1:5" x14ac:dyDescent="0.2">
      <c r="A96" s="1">
        <v>43344</v>
      </c>
      <c r="B96" s="86">
        <v>13.01</v>
      </c>
      <c r="C96" s="86" t="e">
        <v>#N/A</v>
      </c>
      <c r="E96" s="6"/>
    </row>
    <row r="97" spans="1:5" x14ac:dyDescent="0.2">
      <c r="A97" s="1">
        <v>43374</v>
      </c>
      <c r="B97" s="86">
        <v>12.87</v>
      </c>
      <c r="C97" s="86" t="e">
        <v>#N/A</v>
      </c>
      <c r="E97" s="6"/>
    </row>
    <row r="98" spans="1:5" x14ac:dyDescent="0.2">
      <c r="A98" s="1">
        <v>43405</v>
      </c>
      <c r="B98" s="86">
        <v>12.95</v>
      </c>
      <c r="C98" s="86" t="e">
        <v>#N/A</v>
      </c>
      <c r="E98" s="6"/>
    </row>
    <row r="99" spans="1:5" x14ac:dyDescent="0.2">
      <c r="A99" s="1">
        <v>43435</v>
      </c>
      <c r="B99" s="86">
        <v>12.47</v>
      </c>
      <c r="C99" s="86" t="e">
        <v>#N/A</v>
      </c>
      <c r="E99" s="6"/>
    </row>
    <row r="100" spans="1:5" x14ac:dyDescent="0.2">
      <c r="A100" s="1">
        <v>43466</v>
      </c>
      <c r="B100" s="86">
        <v>12.47</v>
      </c>
      <c r="C100" s="86" t="e">
        <v>#N/A</v>
      </c>
      <c r="E100" s="6"/>
    </row>
    <row r="101" spans="1:5" x14ac:dyDescent="0.2">
      <c r="A101" s="1">
        <v>43497</v>
      </c>
      <c r="B101" s="86">
        <v>12.7</v>
      </c>
      <c r="C101" s="86" t="e">
        <v>#N/A</v>
      </c>
      <c r="E101" s="6"/>
    </row>
    <row r="102" spans="1:5" x14ac:dyDescent="0.2">
      <c r="A102" s="1">
        <v>43525</v>
      </c>
      <c r="B102" s="86">
        <v>13.07681</v>
      </c>
      <c r="C102" s="86" t="e">
        <v>#N/A</v>
      </c>
      <c r="E102" s="6"/>
    </row>
    <row r="103" spans="1:5" x14ac:dyDescent="0.2">
      <c r="A103" s="1">
        <v>43556</v>
      </c>
      <c r="B103" s="86">
        <v>13.1286</v>
      </c>
      <c r="C103" s="86">
        <v>13.1286</v>
      </c>
      <c r="E103" s="6"/>
    </row>
    <row r="104" spans="1:5" x14ac:dyDescent="0.2">
      <c r="A104" s="1">
        <v>43586</v>
      </c>
      <c r="B104" s="86" t="e">
        <v>#N/A</v>
      </c>
      <c r="C104" s="86">
        <v>13.494339999999999</v>
      </c>
      <c r="E104" s="6"/>
    </row>
    <row r="105" spans="1:5" x14ac:dyDescent="0.2">
      <c r="A105" s="1">
        <v>43617</v>
      </c>
      <c r="B105" s="86" t="e">
        <v>#N/A</v>
      </c>
      <c r="C105" s="86">
        <v>13.44772</v>
      </c>
      <c r="E105" s="6"/>
    </row>
    <row r="106" spans="1:5" x14ac:dyDescent="0.2">
      <c r="A106" s="1">
        <v>43647</v>
      </c>
      <c r="B106" s="86" t="e">
        <v>#N/A</v>
      </c>
      <c r="C106" s="86">
        <v>13.386369999999999</v>
      </c>
      <c r="E106" s="6"/>
    </row>
    <row r="107" spans="1:5" x14ac:dyDescent="0.2">
      <c r="A107" s="1">
        <v>43678</v>
      </c>
      <c r="B107" s="86" t="e">
        <v>#N/A</v>
      </c>
      <c r="C107" s="86">
        <v>13.427289999999999</v>
      </c>
      <c r="E107" s="6"/>
    </row>
    <row r="108" spans="1:5" x14ac:dyDescent="0.2">
      <c r="A108" s="1">
        <v>43709</v>
      </c>
      <c r="B108" s="86" t="e">
        <v>#N/A</v>
      </c>
      <c r="C108" s="86">
        <v>13.28119</v>
      </c>
      <c r="E108" s="6"/>
    </row>
    <row r="109" spans="1:5" x14ac:dyDescent="0.2">
      <c r="A109" s="1">
        <v>43739</v>
      </c>
      <c r="B109" s="86" t="e">
        <v>#N/A</v>
      </c>
      <c r="C109" s="86">
        <v>13.063610000000001</v>
      </c>
      <c r="E109" s="6"/>
    </row>
    <row r="110" spans="1:5" x14ac:dyDescent="0.2">
      <c r="A110" s="1">
        <v>43770</v>
      </c>
      <c r="B110" s="86" t="e">
        <v>#N/A</v>
      </c>
      <c r="C110" s="86">
        <v>13.222200000000001</v>
      </c>
      <c r="E110" s="6"/>
    </row>
    <row r="111" spans="1:5" x14ac:dyDescent="0.2">
      <c r="A111" s="1">
        <v>43800</v>
      </c>
      <c r="B111" s="86" t="e">
        <v>#N/A</v>
      </c>
      <c r="C111" s="86">
        <v>12.64612</v>
      </c>
      <c r="E111" s="6"/>
    </row>
    <row r="112" spans="1:5" x14ac:dyDescent="0.2">
      <c r="A112" s="1">
        <v>43831</v>
      </c>
      <c r="B112" s="86" t="e">
        <v>#N/A</v>
      </c>
      <c r="C112" s="86">
        <v>12.590170000000001</v>
      </c>
      <c r="E112" s="6"/>
    </row>
    <row r="113" spans="1:5" x14ac:dyDescent="0.2">
      <c r="A113" s="1">
        <v>43862</v>
      </c>
      <c r="B113" s="86" t="e">
        <v>#N/A</v>
      </c>
      <c r="C113" s="86">
        <v>12.791359999999999</v>
      </c>
      <c r="E113" s="6"/>
    </row>
    <row r="114" spans="1:5" x14ac:dyDescent="0.2">
      <c r="A114" s="1">
        <v>43891</v>
      </c>
      <c r="B114" s="86" t="e">
        <v>#N/A</v>
      </c>
      <c r="C114" s="86">
        <v>13.221819999999999</v>
      </c>
      <c r="E114" s="6"/>
    </row>
    <row r="115" spans="1:5" x14ac:dyDescent="0.2">
      <c r="A115" s="1">
        <v>43922</v>
      </c>
      <c r="B115" s="86" t="e">
        <v>#N/A</v>
      </c>
      <c r="C115" s="86">
        <v>13.418900000000001</v>
      </c>
      <c r="E115" s="6"/>
    </row>
    <row r="116" spans="1:5" x14ac:dyDescent="0.2">
      <c r="A116" s="1">
        <v>43952</v>
      </c>
      <c r="B116" s="86" t="e">
        <v>#N/A</v>
      </c>
      <c r="C116" s="86">
        <v>13.66671</v>
      </c>
      <c r="E116" s="6"/>
    </row>
    <row r="117" spans="1:5" x14ac:dyDescent="0.2">
      <c r="A117" s="1">
        <v>43983</v>
      </c>
      <c r="B117" s="86" t="e">
        <v>#N/A</v>
      </c>
      <c r="C117" s="86">
        <v>13.579370000000001</v>
      </c>
      <c r="E117" s="6"/>
    </row>
    <row r="118" spans="1:5" x14ac:dyDescent="0.2">
      <c r="A118" s="1">
        <v>44013</v>
      </c>
      <c r="B118" s="86" t="e">
        <v>#N/A</v>
      </c>
      <c r="C118" s="86">
        <v>13.51497</v>
      </c>
      <c r="E118" s="6"/>
    </row>
    <row r="119" spans="1:5" x14ac:dyDescent="0.2">
      <c r="A119" s="1">
        <v>44044</v>
      </c>
      <c r="B119" s="86" t="e">
        <v>#N/A</v>
      </c>
      <c r="C119" s="86">
        <v>13.58667</v>
      </c>
      <c r="E119" s="6"/>
    </row>
    <row r="120" spans="1:5" x14ac:dyDescent="0.2">
      <c r="A120" s="1">
        <v>44075</v>
      </c>
      <c r="B120" s="86" t="e">
        <v>#N/A</v>
      </c>
      <c r="C120" s="86">
        <v>13.44412</v>
      </c>
      <c r="E120" s="6"/>
    </row>
    <row r="121" spans="1:5" x14ac:dyDescent="0.2">
      <c r="A121" s="1">
        <v>44105</v>
      </c>
      <c r="B121" s="86" t="e">
        <v>#N/A</v>
      </c>
      <c r="C121" s="86">
        <v>13.194290000000001</v>
      </c>
      <c r="E121" s="6"/>
    </row>
    <row r="122" spans="1:5" x14ac:dyDescent="0.2">
      <c r="A122" s="1">
        <v>44136</v>
      </c>
      <c r="B122" s="86" t="e">
        <v>#N/A</v>
      </c>
      <c r="C122" s="86">
        <v>13.42187</v>
      </c>
      <c r="E122" s="6"/>
    </row>
    <row r="123" spans="1:5" x14ac:dyDescent="0.2">
      <c r="A123" s="65">
        <v>44166</v>
      </c>
      <c r="B123" s="86" t="e">
        <v>#N/A</v>
      </c>
      <c r="C123" s="86">
        <v>12.84186</v>
      </c>
      <c r="E123" s="6"/>
    </row>
    <row r="124" spans="1:5" x14ac:dyDescent="0.2">
      <c r="A124" s="367" t="s">
        <v>551</v>
      </c>
      <c r="E124" s="6"/>
    </row>
    <row r="126" spans="1:5" x14ac:dyDescent="0.2">
      <c r="A126" s="5"/>
      <c r="B126" s="30" t="s">
        <v>368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549</v>
      </c>
      <c r="B2"/>
      <c r="C2"/>
    </row>
    <row r="3" spans="1:18" x14ac:dyDescent="0.2">
      <c r="A3" s="22" t="s">
        <v>16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18" t="s">
        <v>385</v>
      </c>
      <c r="R6" s="213" t="s">
        <v>384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219" t="s">
        <v>94</v>
      </c>
      <c r="R7" s="214" t="s">
        <v>388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220" t="s">
        <v>63</v>
      </c>
      <c r="R8" s="214" t="s">
        <v>390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219" t="s">
        <v>98</v>
      </c>
      <c r="R9" s="214" t="s">
        <v>391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21" t="s">
        <v>386</v>
      </c>
      <c r="R10" s="214" t="s">
        <v>392</v>
      </c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21" t="s">
        <v>394</v>
      </c>
      <c r="R11" s="214" t="s">
        <v>395</v>
      </c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21" t="s">
        <v>394</v>
      </c>
      <c r="R12" s="214" t="s">
        <v>404</v>
      </c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Q13" s="219" t="s">
        <v>405</v>
      </c>
      <c r="R13" s="214" t="s">
        <v>389</v>
      </c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Q14" s="222" t="s">
        <v>387</v>
      </c>
      <c r="R14" s="216" t="s">
        <v>393</v>
      </c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5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5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5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5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5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5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  <c r="N22" s="8"/>
    </row>
    <row r="23" spans="1:15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5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5" x14ac:dyDescent="0.2">
      <c r="B25" s="85" t="s">
        <v>88</v>
      </c>
      <c r="C25" s="85"/>
      <c r="D25" s="85"/>
      <c r="E25" s="85"/>
      <c r="F25" s="85"/>
      <c r="G25" s="85"/>
      <c r="H25" s="85"/>
      <c r="I25" s="85"/>
      <c r="K25" s="201" t="s">
        <v>72</v>
      </c>
      <c r="L25" s="201"/>
      <c r="M25" s="201"/>
      <c r="N25" s="201"/>
      <c r="O25" s="201"/>
    </row>
    <row r="26" spans="1:15" x14ac:dyDescent="0.2">
      <c r="A26" s="3"/>
      <c r="B26" s="169"/>
      <c r="C26" s="169" t="s">
        <v>66</v>
      </c>
      <c r="D26" s="169"/>
      <c r="E26" s="169" t="s">
        <v>68</v>
      </c>
      <c r="F26" t="s">
        <v>196</v>
      </c>
      <c r="G26" s="169" t="s">
        <v>6</v>
      </c>
      <c r="H26" s="169" t="s">
        <v>5</v>
      </c>
      <c r="J26" s="229"/>
      <c r="K26" s="169" t="s">
        <v>66</v>
      </c>
      <c r="L26" s="169"/>
      <c r="M26" s="169" t="s">
        <v>68</v>
      </c>
      <c r="N26" t="s">
        <v>196</v>
      </c>
      <c r="O26" s="169"/>
    </row>
    <row r="27" spans="1:15" x14ac:dyDescent="0.2">
      <c r="A27" s="5" t="s">
        <v>12</v>
      </c>
      <c r="B27" s="170" t="s">
        <v>34</v>
      </c>
      <c r="C27" s="170" t="s">
        <v>67</v>
      </c>
      <c r="D27" s="170" t="s">
        <v>63</v>
      </c>
      <c r="E27" s="170" t="s">
        <v>71</v>
      </c>
      <c r="F27" s="116" t="s">
        <v>197</v>
      </c>
      <c r="G27" s="40" t="s">
        <v>70</v>
      </c>
      <c r="H27" s="40" t="s">
        <v>69</v>
      </c>
      <c r="I27" s="9"/>
      <c r="J27" s="170" t="s">
        <v>34</v>
      </c>
      <c r="K27" s="170" t="s">
        <v>67</v>
      </c>
      <c r="L27" s="170" t="s">
        <v>63</v>
      </c>
      <c r="M27" s="170" t="s">
        <v>71</v>
      </c>
      <c r="N27" s="116" t="s">
        <v>197</v>
      </c>
      <c r="O27" s="40" t="s">
        <v>6</v>
      </c>
    </row>
    <row r="28" spans="1:15" x14ac:dyDescent="0.2">
      <c r="A28">
        <v>2013</v>
      </c>
      <c r="B28" s="78">
        <v>4331.8211221000001</v>
      </c>
      <c r="C28" s="78">
        <v>3081.7412297999999</v>
      </c>
      <c r="D28" s="78">
        <v>2161.6889670999999</v>
      </c>
      <c r="E28" s="78">
        <v>722.97080717999995</v>
      </c>
      <c r="F28" s="78">
        <v>694.54259715000001</v>
      </c>
      <c r="G28" s="228">
        <v>146.86269438400001</v>
      </c>
      <c r="H28" s="78">
        <v>11139.627418</v>
      </c>
      <c r="I28" s="169">
        <v>2013</v>
      </c>
      <c r="J28" s="369">
        <f t="shared" ref="J28:N35" si="0">B28/$H28</f>
        <v>0.38886588927565152</v>
      </c>
      <c r="K28" s="369">
        <f t="shared" si="0"/>
        <v>0.27664670586920703</v>
      </c>
      <c r="L28" s="369">
        <f t="shared" si="0"/>
        <v>0.19405397379871325</v>
      </c>
      <c r="M28" s="369">
        <f t="shared" si="0"/>
        <v>6.4900806826966709E-2</v>
      </c>
      <c r="N28" s="369">
        <f t="shared" si="0"/>
        <v>6.2348817522184026E-2</v>
      </c>
      <c r="O28" s="370">
        <f t="shared" ref="O28:O35" si="1">G28/H28</f>
        <v>1.3183806681603327E-2</v>
      </c>
    </row>
    <row r="29" spans="1:15" x14ac:dyDescent="0.2">
      <c r="A29">
        <v>2014</v>
      </c>
      <c r="B29" s="78">
        <v>4333.4529960999998</v>
      </c>
      <c r="C29" s="78">
        <v>3086.5998552999999</v>
      </c>
      <c r="D29" s="78">
        <v>2184.0163889999999</v>
      </c>
      <c r="E29" s="78">
        <v>693.67964013999995</v>
      </c>
      <c r="F29" s="78">
        <v>764.96624125999995</v>
      </c>
      <c r="G29" s="228">
        <v>152.64362484899999</v>
      </c>
      <c r="H29" s="78">
        <v>11215.358747</v>
      </c>
      <c r="I29" s="169">
        <v>2014</v>
      </c>
      <c r="J29" s="369">
        <f t="shared" si="0"/>
        <v>0.38638558907080495</v>
      </c>
      <c r="K29" s="369">
        <f t="shared" si="0"/>
        <v>0.2752118701620343</v>
      </c>
      <c r="L29" s="369">
        <f t="shared" si="0"/>
        <v>0.19473442074103989</v>
      </c>
      <c r="M29" s="369">
        <f t="shared" si="0"/>
        <v>6.1850865031450958E-2</v>
      </c>
      <c r="N29" s="369">
        <f t="shared" si="0"/>
        <v>6.820702382477252E-2</v>
      </c>
      <c r="O29" s="370">
        <f t="shared" si="1"/>
        <v>1.3610231138600954E-2</v>
      </c>
    </row>
    <row r="30" spans="1:15" x14ac:dyDescent="0.2">
      <c r="A30">
        <v>2015</v>
      </c>
      <c r="B30" s="78">
        <v>3705.2005227999998</v>
      </c>
      <c r="C30" s="78">
        <v>3653.3756131999999</v>
      </c>
      <c r="D30" s="78">
        <v>2184.0489781000001</v>
      </c>
      <c r="E30" s="78">
        <v>668.46189529000003</v>
      </c>
      <c r="F30" s="78">
        <v>808.65995581000004</v>
      </c>
      <c r="G30" s="228">
        <v>151.76228673999998</v>
      </c>
      <c r="H30" s="78">
        <v>11171.509252</v>
      </c>
      <c r="I30" s="169">
        <v>2015</v>
      </c>
      <c r="J30" s="369">
        <f t="shared" si="0"/>
        <v>0.33166517067840851</v>
      </c>
      <c r="K30" s="369">
        <f t="shared" si="0"/>
        <v>0.32702614577756783</v>
      </c>
      <c r="L30" s="369">
        <f t="shared" si="0"/>
        <v>0.19550169353429098</v>
      </c>
      <c r="M30" s="369">
        <f t="shared" si="0"/>
        <v>5.9836310404552312E-2</v>
      </c>
      <c r="N30" s="369">
        <f t="shared" si="0"/>
        <v>7.2385918282726947E-2</v>
      </c>
      <c r="O30" s="370">
        <f t="shared" si="1"/>
        <v>1.3584761317082601E-2</v>
      </c>
    </row>
    <row r="31" spans="1:15" x14ac:dyDescent="0.2">
      <c r="A31">
        <v>2016</v>
      </c>
      <c r="B31" s="78">
        <v>3385.6520455</v>
      </c>
      <c r="C31" s="78">
        <v>3765.8659097999998</v>
      </c>
      <c r="D31" s="78">
        <v>2201.3495846999999</v>
      </c>
      <c r="E31" s="78">
        <v>713.45907336000005</v>
      </c>
      <c r="F31" s="78">
        <v>933.42329915000005</v>
      </c>
      <c r="G31" s="228">
        <v>138.706161366</v>
      </c>
      <c r="H31" s="78">
        <v>11138.456074</v>
      </c>
      <c r="I31" s="169">
        <v>2016</v>
      </c>
      <c r="J31" s="369">
        <f t="shared" si="0"/>
        <v>0.3039606228194387</v>
      </c>
      <c r="K31" s="369">
        <f t="shared" si="0"/>
        <v>0.33809586218959847</v>
      </c>
      <c r="L31" s="369">
        <f t="shared" si="0"/>
        <v>0.19763507348549966</v>
      </c>
      <c r="M31" s="369">
        <f t="shared" si="0"/>
        <v>6.4053677513295187E-2</v>
      </c>
      <c r="N31" s="369">
        <f t="shared" si="0"/>
        <v>8.3801856644104236E-2</v>
      </c>
      <c r="O31" s="370">
        <f t="shared" si="1"/>
        <v>1.2452907336931157E-2</v>
      </c>
    </row>
    <row r="32" spans="1:15" x14ac:dyDescent="0.2">
      <c r="A32">
        <v>2017</v>
      </c>
      <c r="B32" s="78">
        <v>3303.6582732000002</v>
      </c>
      <c r="C32" s="78">
        <v>3551.8210481000001</v>
      </c>
      <c r="D32" s="78">
        <v>2205.3414658000002</v>
      </c>
      <c r="E32" s="78">
        <v>805.03726931999995</v>
      </c>
      <c r="F32" s="78">
        <v>1058.2938360999999</v>
      </c>
      <c r="G32" s="228">
        <v>128.63818035600002</v>
      </c>
      <c r="H32" s="78">
        <v>11052.790073</v>
      </c>
      <c r="I32" s="169">
        <v>2017</v>
      </c>
      <c r="J32" s="369">
        <f t="shared" si="0"/>
        <v>0.2988981290136189</v>
      </c>
      <c r="K32" s="369">
        <f t="shared" si="0"/>
        <v>0.32135062953710369</v>
      </c>
      <c r="L32" s="369">
        <f t="shared" si="0"/>
        <v>0.19952803330511606</v>
      </c>
      <c r="M32" s="369">
        <f t="shared" si="0"/>
        <v>7.2835660860560703E-2</v>
      </c>
      <c r="N32" s="369">
        <f t="shared" si="0"/>
        <v>9.5749021659718617E-2</v>
      </c>
      <c r="O32" s="370">
        <f t="shared" si="1"/>
        <v>1.1638525612663196E-2</v>
      </c>
    </row>
    <row r="33" spans="1:15" x14ac:dyDescent="0.2">
      <c r="A33">
        <v>2018</v>
      </c>
      <c r="B33" s="78">
        <v>3140.8019481000001</v>
      </c>
      <c r="C33" s="78">
        <v>4021.9522996000001</v>
      </c>
      <c r="D33" s="78">
        <v>2211.1719425000001</v>
      </c>
      <c r="E33" s="78">
        <v>783.06649959000003</v>
      </c>
      <c r="F33" s="78">
        <v>1153.5590709999999</v>
      </c>
      <c r="G33" s="228">
        <v>135.502056767</v>
      </c>
      <c r="H33" s="78">
        <v>11446.053817</v>
      </c>
      <c r="I33" s="169">
        <v>2018</v>
      </c>
      <c r="J33" s="369">
        <f t="shared" si="0"/>
        <v>0.27440041767366086</v>
      </c>
      <c r="K33" s="369">
        <f t="shared" si="0"/>
        <v>0.35138331200456913</v>
      </c>
      <c r="L33" s="369">
        <f t="shared" si="0"/>
        <v>0.19318203267714026</v>
      </c>
      <c r="M33" s="369">
        <f t="shared" si="0"/>
        <v>6.8413665714813235E-2</v>
      </c>
      <c r="N33" s="369">
        <f t="shared" si="0"/>
        <v>0.10078225119706335</v>
      </c>
      <c r="O33" s="370">
        <f t="shared" si="1"/>
        <v>1.1838320781416259E-2</v>
      </c>
    </row>
    <row r="34" spans="1:15" x14ac:dyDescent="0.2">
      <c r="A34">
        <v>2019</v>
      </c>
      <c r="B34" s="78">
        <v>2730.249523</v>
      </c>
      <c r="C34" s="78">
        <v>4121.5023866000001</v>
      </c>
      <c r="D34" s="78">
        <v>2186.3850054999998</v>
      </c>
      <c r="E34" s="78">
        <v>774.02536586999997</v>
      </c>
      <c r="F34" s="78">
        <v>1269.1933936</v>
      </c>
      <c r="G34" s="228">
        <v>127.551491912</v>
      </c>
      <c r="H34" s="78">
        <v>11208.905685</v>
      </c>
      <c r="I34" s="169">
        <v>2019</v>
      </c>
      <c r="J34" s="369">
        <f t="shared" si="0"/>
        <v>0.24357859720897457</v>
      </c>
      <c r="K34" s="369">
        <f t="shared" si="0"/>
        <v>0.36769890856655918</v>
      </c>
      <c r="L34" s="369">
        <f t="shared" si="0"/>
        <v>0.19505784658585071</v>
      </c>
      <c r="M34" s="369">
        <f t="shared" si="0"/>
        <v>6.9054498951295257E-2</v>
      </c>
      <c r="N34" s="369">
        <f t="shared" si="0"/>
        <v>0.11323080319057927</v>
      </c>
      <c r="O34" s="370">
        <f t="shared" si="1"/>
        <v>1.137947766682453E-2</v>
      </c>
    </row>
    <row r="35" spans="1:15" x14ac:dyDescent="0.2">
      <c r="A35" s="9">
        <v>2020</v>
      </c>
      <c r="B35" s="79">
        <v>2512.8894753999998</v>
      </c>
      <c r="C35" s="79">
        <v>4233.9761803000001</v>
      </c>
      <c r="D35" s="79">
        <v>2144.4123361000002</v>
      </c>
      <c r="E35" s="79">
        <v>764.41457814</v>
      </c>
      <c r="F35" s="79">
        <v>1439.6658798000001</v>
      </c>
      <c r="G35" s="230">
        <v>128.96424530100001</v>
      </c>
      <c r="H35" s="79">
        <v>11224.321884999999</v>
      </c>
      <c r="I35" s="170">
        <v>2020</v>
      </c>
      <c r="J35" s="371">
        <f t="shared" si="0"/>
        <v>0.22387895688898449</v>
      </c>
      <c r="K35" s="371">
        <f t="shared" si="0"/>
        <v>0.3772144298497192</v>
      </c>
      <c r="L35" s="371">
        <f t="shared" si="0"/>
        <v>0.19105050247763813</v>
      </c>
      <c r="M35" s="371">
        <f t="shared" si="0"/>
        <v>6.8103408470631191E-2</v>
      </c>
      <c r="N35" s="371">
        <f t="shared" si="0"/>
        <v>0.12826306074881424</v>
      </c>
      <c r="O35" s="372">
        <f t="shared" si="1"/>
        <v>1.1489713732581539E-2</v>
      </c>
    </row>
    <row r="36" spans="1:15" x14ac:dyDescent="0.2">
      <c r="A36" s="367" t="s">
        <v>551</v>
      </c>
      <c r="C36"/>
      <c r="G36" s="15"/>
    </row>
    <row r="37" spans="1:15" x14ac:dyDescent="0.2">
      <c r="A37" s="32" t="s">
        <v>85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549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5" t="s">
        <v>98</v>
      </c>
      <c r="R6" s="213" t="s">
        <v>397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99</v>
      </c>
      <c r="R7" s="214" t="s">
        <v>398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100</v>
      </c>
      <c r="R8" s="214" t="s">
        <v>399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101</v>
      </c>
      <c r="R9" s="214" t="s">
        <v>400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19" t="s">
        <v>496</v>
      </c>
      <c r="R10" s="214" t="s">
        <v>401</v>
      </c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89</v>
      </c>
      <c r="R11" s="214" t="s">
        <v>402</v>
      </c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226" t="s">
        <v>90</v>
      </c>
      <c r="R12" s="216" t="s">
        <v>403</v>
      </c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4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4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4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4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4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4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4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4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4" x14ac:dyDescent="0.2">
      <c r="C25"/>
      <c r="E25" s="201" t="s">
        <v>92</v>
      </c>
      <c r="F25" s="201"/>
      <c r="G25" s="201"/>
      <c r="H25" s="201"/>
      <c r="J25" s="201"/>
      <c r="K25" s="201" t="s">
        <v>406</v>
      </c>
      <c r="L25" s="201"/>
      <c r="M25" s="201"/>
      <c r="N25" s="201"/>
    </row>
    <row r="26" spans="1:14" x14ac:dyDescent="0.2">
      <c r="A26" s="9"/>
      <c r="B26" s="89" t="s">
        <v>91</v>
      </c>
      <c r="C26" s="231">
        <v>2016</v>
      </c>
      <c r="D26" s="231">
        <v>2017</v>
      </c>
      <c r="E26" s="49">
        <v>2018</v>
      </c>
      <c r="F26" s="49">
        <v>2019</v>
      </c>
      <c r="G26" s="49">
        <v>2020</v>
      </c>
      <c r="H26" s="237"/>
      <c r="I26" s="82">
        <v>2017</v>
      </c>
      <c r="J26" s="82">
        <v>2018</v>
      </c>
      <c r="K26" s="82">
        <v>2019</v>
      </c>
      <c r="L26" s="82">
        <v>2020</v>
      </c>
    </row>
    <row r="27" spans="1:14" x14ac:dyDescent="0.2">
      <c r="B27" s="7" t="s">
        <v>98</v>
      </c>
      <c r="C27" s="20">
        <v>2.4724417980000002</v>
      </c>
      <c r="D27" s="20">
        <v>2.7669693620000002</v>
      </c>
      <c r="E27" s="20">
        <v>2.6876515140000001</v>
      </c>
      <c r="F27" s="20">
        <v>2.6549060180000001</v>
      </c>
      <c r="G27" s="20">
        <v>2.6322114999999999</v>
      </c>
      <c r="I27" s="20">
        <f t="shared" ref="I27:I33" si="0">D27-C27</f>
        <v>0.29452756400000002</v>
      </c>
      <c r="J27" s="20">
        <f t="shared" ref="J27:J33" si="1">E27-D27</f>
        <v>-7.931784800000008E-2</v>
      </c>
      <c r="K27" s="20">
        <f t="shared" ref="K27:K33" si="2">F27-E27</f>
        <v>-3.2745495999999985E-2</v>
      </c>
      <c r="L27" s="20">
        <f t="shared" ref="L27:L33" si="3">G27-F27</f>
        <v>-2.2694518000000219E-2</v>
      </c>
    </row>
    <row r="28" spans="1:14" x14ac:dyDescent="0.2">
      <c r="B28" s="3" t="s">
        <v>99</v>
      </c>
      <c r="C28" s="20">
        <v>2.2297628380000001</v>
      </c>
      <c r="D28" s="20">
        <v>2.2854875849999998</v>
      </c>
      <c r="E28" s="20">
        <v>2.3569084830000002</v>
      </c>
      <c r="F28" s="20">
        <v>2.2958457299999999</v>
      </c>
      <c r="G28" s="20">
        <v>2.2654030999999999</v>
      </c>
      <c r="I28" s="20">
        <f t="shared" si="0"/>
        <v>5.5724746999999741E-2</v>
      </c>
      <c r="J28" s="20">
        <f t="shared" si="1"/>
        <v>7.1420898000000399E-2</v>
      </c>
      <c r="K28" s="20">
        <f t="shared" si="2"/>
        <v>-6.1062753000000303E-2</v>
      </c>
      <c r="L28" s="20">
        <f t="shared" si="3"/>
        <v>-3.0442630000000026E-2</v>
      </c>
    </row>
    <row r="29" spans="1:14" x14ac:dyDescent="0.2">
      <c r="B29" s="3" t="s">
        <v>100</v>
      </c>
      <c r="C29" s="20">
        <v>1.4707870796</v>
      </c>
      <c r="D29" s="20">
        <v>1.5183183813000001</v>
      </c>
      <c r="E29" s="20">
        <v>1.5601992032000001</v>
      </c>
      <c r="F29" s="20">
        <v>1.5678521932</v>
      </c>
      <c r="G29" s="20">
        <v>1.6087657</v>
      </c>
      <c r="I29" s="20">
        <f t="shared" si="0"/>
        <v>4.7531301700000084E-2</v>
      </c>
      <c r="J29" s="20">
        <f t="shared" si="1"/>
        <v>4.1880821899999976E-2</v>
      </c>
      <c r="K29" s="20">
        <f t="shared" si="2"/>
        <v>7.6529899999999706E-3</v>
      </c>
      <c r="L29" s="20">
        <f t="shared" si="3"/>
        <v>4.0913506799999944E-2</v>
      </c>
    </row>
    <row r="30" spans="1:14" x14ac:dyDescent="0.2">
      <c r="B30" s="3" t="s">
        <v>101</v>
      </c>
      <c r="C30" s="20">
        <v>2.0937279855000002</v>
      </c>
      <c r="D30" s="20">
        <v>2.3456110303000002</v>
      </c>
      <c r="E30" s="20">
        <v>2.5356239622999999</v>
      </c>
      <c r="F30" s="20">
        <v>2.861803729</v>
      </c>
      <c r="G30" s="20">
        <v>3.2930115999999998</v>
      </c>
      <c r="I30" s="20">
        <f t="shared" si="0"/>
        <v>0.25188304480000001</v>
      </c>
      <c r="J30" s="20">
        <f t="shared" si="1"/>
        <v>0.19001293199999969</v>
      </c>
      <c r="K30" s="20">
        <f t="shared" si="2"/>
        <v>0.32617976670000015</v>
      </c>
      <c r="L30" s="20">
        <f t="shared" si="3"/>
        <v>0.4312078709999998</v>
      </c>
    </row>
    <row r="31" spans="1:14" x14ac:dyDescent="0.2">
      <c r="B31" s="74" t="s">
        <v>496</v>
      </c>
      <c r="C31" s="20">
        <v>0.50321864699999996</v>
      </c>
      <c r="D31" s="20">
        <v>0.49525990199999997</v>
      </c>
      <c r="E31" s="20">
        <v>0.492045542</v>
      </c>
      <c r="F31" s="20">
        <v>0.480930476</v>
      </c>
      <c r="G31" s="20">
        <v>0.4814485</v>
      </c>
      <c r="I31" s="20">
        <f t="shared" si="0"/>
        <v>-7.9587449999999893E-3</v>
      </c>
      <c r="J31" s="20">
        <f t="shared" si="1"/>
        <v>-3.2143599999999717E-3</v>
      </c>
      <c r="K31" s="20">
        <f t="shared" si="2"/>
        <v>-1.1115066000000007E-2</v>
      </c>
      <c r="L31" s="20">
        <f t="shared" si="3"/>
        <v>5.1802400000000581E-4</v>
      </c>
    </row>
    <row r="32" spans="1:14" x14ac:dyDescent="0.2">
      <c r="B32" s="3" t="s">
        <v>89</v>
      </c>
      <c r="C32" s="20">
        <v>0.20960385000000001</v>
      </c>
      <c r="D32" s="20">
        <v>0.21023328199999999</v>
      </c>
      <c r="E32" s="20">
        <v>0.21761925300000001</v>
      </c>
      <c r="F32" s="20">
        <v>0.21494069699999999</v>
      </c>
      <c r="G32" s="20">
        <v>0.2142801</v>
      </c>
      <c r="I32" s="20">
        <f t="shared" si="0"/>
        <v>6.2943199999998534E-4</v>
      </c>
      <c r="J32" s="20">
        <f t="shared" si="1"/>
        <v>7.3859710000000189E-3</v>
      </c>
      <c r="K32" s="20">
        <f t="shared" si="2"/>
        <v>-2.6785560000000264E-3</v>
      </c>
      <c r="L32" s="20">
        <f t="shared" si="3"/>
        <v>-6.60596999999985E-4</v>
      </c>
    </row>
    <row r="33" spans="1:13" x14ac:dyDescent="0.2">
      <c r="A33" s="9"/>
      <c r="B33" s="5" t="s">
        <v>90</v>
      </c>
      <c r="C33" s="68">
        <v>0.57000817000000004</v>
      </c>
      <c r="D33" s="68">
        <v>0.77688808799999998</v>
      </c>
      <c r="E33" s="68">
        <v>0.95135268100000003</v>
      </c>
      <c r="F33" s="68">
        <v>1.082785259</v>
      </c>
      <c r="G33" s="68">
        <v>1.3013304000000001</v>
      </c>
      <c r="H33" s="9"/>
      <c r="I33" s="68">
        <f t="shared" si="0"/>
        <v>0.20687991799999994</v>
      </c>
      <c r="J33" s="68">
        <f t="shared" si="1"/>
        <v>0.17446459300000006</v>
      </c>
      <c r="K33" s="68">
        <f t="shared" si="2"/>
        <v>0.13143257799999997</v>
      </c>
      <c r="L33" s="68">
        <f t="shared" si="3"/>
        <v>0.21854514100000011</v>
      </c>
    </row>
    <row r="34" spans="1:13" x14ac:dyDescent="0.2">
      <c r="C34"/>
      <c r="H34" s="32" t="s">
        <v>457</v>
      </c>
      <c r="I34" s="7">
        <f>+SUM(I27:I33)</f>
        <v>0.84921726249999974</v>
      </c>
      <c r="J34" s="7">
        <f t="shared" ref="J34:L34" si="4">+SUM(J27:J33)</f>
        <v>0.40263300790000012</v>
      </c>
      <c r="K34" s="7">
        <f t="shared" si="4"/>
        <v>0.3576634636999998</v>
      </c>
      <c r="L34" s="7">
        <f t="shared" si="4"/>
        <v>0.63738679779999963</v>
      </c>
    </row>
    <row r="35" spans="1:13" ht="12.75" customHeight="1" x14ac:dyDescent="0.2">
      <c r="A35" s="586" t="s">
        <v>93</v>
      </c>
      <c r="B35" s="586"/>
      <c r="C35" s="586"/>
      <c r="D35" s="586"/>
      <c r="E35" s="586"/>
      <c r="F35" s="586"/>
      <c r="G35" s="586"/>
      <c r="H35" s="586"/>
      <c r="I35" s="586"/>
      <c r="J35" s="586"/>
      <c r="K35" s="586"/>
      <c r="L35" s="586"/>
      <c r="M35" s="586"/>
    </row>
    <row r="36" spans="1:13" x14ac:dyDescent="0.2">
      <c r="A36" s="586"/>
      <c r="B36" s="586"/>
      <c r="C36" s="586"/>
      <c r="D36" s="586"/>
      <c r="E36" s="586"/>
      <c r="F36" s="586"/>
      <c r="G36" s="586"/>
      <c r="H36" s="586"/>
      <c r="I36" s="586"/>
      <c r="J36" s="586"/>
      <c r="K36" s="586"/>
      <c r="L36" s="586"/>
      <c r="M36" s="586"/>
    </row>
    <row r="37" spans="1:13" x14ac:dyDescent="0.2">
      <c r="A37" s="367" t="s">
        <v>551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</row>
    <row r="38" spans="1:13" x14ac:dyDescent="0.2">
      <c r="A38" s="202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</row>
    <row r="39" spans="1:13" x14ac:dyDescent="0.2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</row>
    <row r="40" spans="1:13" x14ac:dyDescent="0.2">
      <c r="A40" s="5"/>
      <c r="B40" s="5" t="s">
        <v>368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368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549</v>
      </c>
      <c r="B2"/>
      <c r="C2"/>
      <c r="L2" s="117"/>
    </row>
    <row r="3" spans="1:18" x14ac:dyDescent="0.2">
      <c r="A3" s="22" t="s">
        <v>16</v>
      </c>
      <c r="B3"/>
      <c r="C3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331" t="s">
        <v>34</v>
      </c>
      <c r="R6" s="213" t="s">
        <v>408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333" t="s">
        <v>35</v>
      </c>
      <c r="R7" s="214" t="s">
        <v>409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333" t="s">
        <v>94</v>
      </c>
      <c r="R8" s="214" t="s">
        <v>410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335" t="s">
        <v>232</v>
      </c>
      <c r="R9" s="216" t="s">
        <v>407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38"/>
      <c r="R10" s="229"/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39"/>
      <c r="R11" s="15"/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39"/>
      <c r="R12" s="15"/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4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4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4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4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4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4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4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4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4" x14ac:dyDescent="0.2">
      <c r="A25" s="311"/>
      <c r="B25" s="311"/>
      <c r="C25" s="311"/>
      <c r="D25" s="311"/>
      <c r="E25" s="311"/>
      <c r="F25" s="311"/>
      <c r="G25" s="311"/>
      <c r="H25" s="311"/>
      <c r="I25" s="311"/>
      <c r="J25" s="311"/>
      <c r="K25" s="311"/>
    </row>
    <row r="26" spans="1:14" ht="14.25" x14ac:dyDescent="0.25">
      <c r="A26" s="30"/>
      <c r="B26" s="29"/>
      <c r="C26" s="587" t="s">
        <v>84</v>
      </c>
      <c r="D26" s="587"/>
      <c r="E26" s="587"/>
      <c r="F26" s="587"/>
      <c r="G26" s="587"/>
      <c r="H26" s="30"/>
      <c r="I26" s="587" t="s">
        <v>4</v>
      </c>
      <c r="J26" s="587"/>
      <c r="K26" s="587"/>
      <c r="L26" s="587"/>
      <c r="M26" s="201"/>
      <c r="N26" s="201"/>
    </row>
    <row r="27" spans="1:14" x14ac:dyDescent="0.2">
      <c r="A27" s="77"/>
      <c r="B27" s="89" t="s">
        <v>91</v>
      </c>
      <c r="C27" s="231">
        <v>2016</v>
      </c>
      <c r="D27" s="231">
        <v>2017</v>
      </c>
      <c r="E27" s="49">
        <v>2018</v>
      </c>
      <c r="F27" s="49">
        <v>2019</v>
      </c>
      <c r="G27" s="49">
        <v>2020</v>
      </c>
      <c r="H27" s="538"/>
      <c r="I27" s="82">
        <v>2017</v>
      </c>
      <c r="J27" s="82">
        <v>2018</v>
      </c>
      <c r="K27" s="82">
        <v>2019</v>
      </c>
      <c r="L27" s="82">
        <v>2020</v>
      </c>
    </row>
    <row r="28" spans="1:14" x14ac:dyDescent="0.2">
      <c r="A28" s="30"/>
      <c r="B28" s="459" t="s">
        <v>34</v>
      </c>
      <c r="C28" s="506">
        <v>1354.1614477999999</v>
      </c>
      <c r="D28" s="506">
        <v>1315.9754204000001</v>
      </c>
      <c r="E28" s="506">
        <v>1258.5469885</v>
      </c>
      <c r="F28" s="506">
        <v>1109.3674994</v>
      </c>
      <c r="G28" s="506">
        <v>1031.9161200000001</v>
      </c>
      <c r="H28" s="30"/>
      <c r="I28" s="506">
        <f t="shared" ref="I28:L30" si="0">D28-C28</f>
        <v>-38.18602739999983</v>
      </c>
      <c r="J28" s="506">
        <f t="shared" si="0"/>
        <v>-57.428431900000078</v>
      </c>
      <c r="K28" s="506">
        <f t="shared" si="0"/>
        <v>-149.17948909999996</v>
      </c>
      <c r="L28" s="506">
        <f t="shared" si="0"/>
        <v>-77.451379399999951</v>
      </c>
    </row>
    <row r="29" spans="1:14" x14ac:dyDescent="0.2">
      <c r="A29" s="30"/>
      <c r="B29" s="459" t="s">
        <v>35</v>
      </c>
      <c r="C29" s="506">
        <v>2312.6078370999999</v>
      </c>
      <c r="D29" s="506">
        <v>2329.5807685</v>
      </c>
      <c r="E29" s="506">
        <v>2368.7848678</v>
      </c>
      <c r="F29" s="506">
        <v>2368.4652566999998</v>
      </c>
      <c r="G29" s="506">
        <v>2384.837</v>
      </c>
      <c r="H29" s="30"/>
      <c r="I29" s="506">
        <f t="shared" si="0"/>
        <v>16.972931400000107</v>
      </c>
      <c r="J29" s="506">
        <f t="shared" si="0"/>
        <v>39.204099300000053</v>
      </c>
      <c r="K29" s="506">
        <f t="shared" si="0"/>
        <v>-0.31961110000020199</v>
      </c>
      <c r="L29" s="506">
        <f t="shared" si="0"/>
        <v>16.371743300000162</v>
      </c>
    </row>
    <row r="30" spans="1:14" x14ac:dyDescent="0.2">
      <c r="A30" s="30"/>
      <c r="B30" s="539" t="s">
        <v>94</v>
      </c>
      <c r="C30" s="506">
        <v>1493.9813326999999</v>
      </c>
      <c r="D30" s="506">
        <v>1473.9347923</v>
      </c>
      <c r="E30" s="506">
        <v>1629.9785502</v>
      </c>
      <c r="F30" s="506">
        <v>1667.1410648999999</v>
      </c>
      <c r="G30" s="506">
        <v>1688.5876000000001</v>
      </c>
      <c r="H30" s="30"/>
      <c r="I30" s="506">
        <f t="shared" si="0"/>
        <v>-20.046540399999913</v>
      </c>
      <c r="J30" s="506">
        <f t="shared" si="0"/>
        <v>156.04375789999995</v>
      </c>
      <c r="K30" s="506">
        <f t="shared" si="0"/>
        <v>37.162514699999974</v>
      </c>
      <c r="L30" s="506">
        <f t="shared" si="0"/>
        <v>21.446535100000119</v>
      </c>
    </row>
    <row r="31" spans="1:14" x14ac:dyDescent="0.2">
      <c r="A31" s="30"/>
      <c r="B31" s="540" t="s">
        <v>232</v>
      </c>
      <c r="C31" s="541">
        <v>5172.4004450000002</v>
      </c>
      <c r="D31" s="541">
        <v>5130.5873271</v>
      </c>
      <c r="E31" s="541">
        <v>5268.4067521999996</v>
      </c>
      <c r="F31" s="541">
        <v>5156.0703603000002</v>
      </c>
      <c r="G31" s="541">
        <v>5116.4369999999999</v>
      </c>
      <c r="H31" s="77"/>
      <c r="I31" s="541">
        <f t="shared" ref="I31" si="1">D31-C31</f>
        <v>-41.813117900000179</v>
      </c>
      <c r="J31" s="541">
        <f t="shared" ref="J31" si="2">E31-D31</f>
        <v>137.81942509999953</v>
      </c>
      <c r="K31" s="541">
        <f t="shared" ref="K31" si="3">F31-E31</f>
        <v>-112.3363918999994</v>
      </c>
      <c r="L31" s="541">
        <f t="shared" ref="L31" si="4">G31-F31</f>
        <v>-39.633360300000277</v>
      </c>
    </row>
    <row r="32" spans="1:14" x14ac:dyDescent="0.2">
      <c r="A32" s="30"/>
      <c r="B32" s="367" t="s">
        <v>551</v>
      </c>
      <c r="C32" s="30"/>
      <c r="D32" s="30"/>
      <c r="E32" s="30"/>
      <c r="F32" s="30"/>
      <c r="G32" s="30"/>
      <c r="H32" s="30"/>
      <c r="I32" s="532">
        <f>+SUM(I28:I30)</f>
        <v>-41.259636399999636</v>
      </c>
      <c r="J32" s="532">
        <f>+SUM(J28:J30)</f>
        <v>137.81942529999992</v>
      </c>
      <c r="K32" s="532">
        <f>+SUM(K28:K30)</f>
        <v>-112.33658550000018</v>
      </c>
      <c r="L32" s="532">
        <f>+SUM(L28:L30)</f>
        <v>-39.63310099999967</v>
      </c>
    </row>
    <row r="33" spans="1:13" x14ac:dyDescent="0.2">
      <c r="A33" s="202"/>
      <c r="B33" s="202"/>
      <c r="C33" s="240"/>
      <c r="D33" s="240"/>
      <c r="E33" s="240"/>
      <c r="F33" s="240"/>
      <c r="G33" s="240"/>
      <c r="H33" s="202"/>
      <c r="I33" s="202"/>
      <c r="J33" s="202"/>
      <c r="K33" s="202"/>
      <c r="L33" s="202"/>
    </row>
    <row r="34" spans="1:13" x14ac:dyDescent="0.2">
      <c r="A34" s="202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</row>
    <row r="35" spans="1:13" x14ac:dyDescent="0.2">
      <c r="A35" s="202"/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</row>
    <row r="36" spans="1:13" x14ac:dyDescent="0.2">
      <c r="A36" s="5"/>
      <c r="B36" s="5" t="s">
        <v>368</v>
      </c>
      <c r="C36"/>
    </row>
    <row r="37" spans="1:13" x14ac:dyDescent="0.2">
      <c r="A37">
        <v>3.5</v>
      </c>
      <c r="B37">
        <v>0</v>
      </c>
      <c r="C37"/>
    </row>
    <row r="38" spans="1:13" x14ac:dyDescent="0.2">
      <c r="A38">
        <v>3.5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368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549</v>
      </c>
    </row>
    <row r="3" spans="1:18" x14ac:dyDescent="0.2">
      <c r="A3" s="22" t="s">
        <v>16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3" t="s">
        <v>411</v>
      </c>
      <c r="R6" s="224" t="s">
        <v>412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5" t="s">
        <v>411</v>
      </c>
    </row>
    <row r="28" spans="1:11" x14ac:dyDescent="0.2">
      <c r="A28">
        <v>2000</v>
      </c>
      <c r="B28" s="13">
        <v>6.7085824289999998E-2</v>
      </c>
    </row>
    <row r="29" spans="1:11" x14ac:dyDescent="0.2">
      <c r="A29">
        <v>2001</v>
      </c>
      <c r="B29" s="13">
        <v>6.5769924332999996E-2</v>
      </c>
    </row>
    <row r="30" spans="1:11" x14ac:dyDescent="0.2">
      <c r="A30">
        <v>2002</v>
      </c>
      <c r="B30" s="13">
        <v>6.0721109483000003E-2</v>
      </c>
    </row>
    <row r="31" spans="1:11" x14ac:dyDescent="0.2">
      <c r="A31">
        <v>2003</v>
      </c>
      <c r="B31" s="13">
        <v>6.5889692127999999E-2</v>
      </c>
    </row>
    <row r="32" spans="1:11" x14ac:dyDescent="0.2">
      <c r="A32">
        <v>2004</v>
      </c>
      <c r="B32" s="13">
        <v>7.1331804967999998E-2</v>
      </c>
    </row>
    <row r="33" spans="1:2" x14ac:dyDescent="0.2">
      <c r="A33">
        <v>2005</v>
      </c>
      <c r="B33" s="13">
        <v>8.0227309122000004E-2</v>
      </c>
    </row>
    <row r="34" spans="1:2" x14ac:dyDescent="0.2">
      <c r="A34">
        <v>2006</v>
      </c>
      <c r="B34" s="13">
        <v>8.3876457488000003E-2</v>
      </c>
    </row>
    <row r="35" spans="1:2" x14ac:dyDescent="0.2">
      <c r="A35">
        <v>2007</v>
      </c>
      <c r="B35" s="13">
        <v>8.5366501720999993E-2</v>
      </c>
    </row>
    <row r="36" spans="1:2" x14ac:dyDescent="0.2">
      <c r="A36">
        <v>2008</v>
      </c>
      <c r="B36" s="13">
        <v>9.5771286846999995E-2</v>
      </c>
    </row>
    <row r="37" spans="1:2" x14ac:dyDescent="0.2">
      <c r="A37">
        <v>2009</v>
      </c>
      <c r="B37" s="13">
        <v>7.3799616205999993E-2</v>
      </c>
    </row>
    <row r="38" spans="1:2" x14ac:dyDescent="0.2">
      <c r="A38">
        <v>2010</v>
      </c>
      <c r="B38" s="13">
        <v>8.0951678321000003E-2</v>
      </c>
    </row>
    <row r="39" spans="1:2" x14ac:dyDescent="0.2">
      <c r="A39">
        <v>2011</v>
      </c>
      <c r="B39" s="13">
        <v>8.9525252311999995E-2</v>
      </c>
    </row>
    <row r="40" spans="1:2" x14ac:dyDescent="0.2">
      <c r="A40">
        <v>2012</v>
      </c>
      <c r="B40" s="13">
        <v>8.3654199703000004E-2</v>
      </c>
    </row>
    <row r="41" spans="1:2" x14ac:dyDescent="0.2">
      <c r="A41">
        <v>2013</v>
      </c>
      <c r="B41" s="13">
        <v>8.1976495134999994E-2</v>
      </c>
    </row>
    <row r="42" spans="1:2" x14ac:dyDescent="0.2">
      <c r="A42">
        <v>2014</v>
      </c>
      <c r="B42" s="13">
        <v>7.9607922351000004E-2</v>
      </c>
    </row>
    <row r="43" spans="1:2" x14ac:dyDescent="0.2">
      <c r="A43">
        <v>2015</v>
      </c>
      <c r="B43" s="13">
        <v>6.1915938338E-2</v>
      </c>
    </row>
    <row r="44" spans="1:2" x14ac:dyDescent="0.2">
      <c r="A44">
        <v>2016</v>
      </c>
      <c r="B44" s="13">
        <v>5.5532564654E-2</v>
      </c>
    </row>
    <row r="45" spans="1:2" x14ac:dyDescent="0.2">
      <c r="A45">
        <v>2017</v>
      </c>
      <c r="B45" s="13">
        <v>5.8957603268000001E-2</v>
      </c>
    </row>
    <row r="46" spans="1:2" x14ac:dyDescent="0.2">
      <c r="A46">
        <v>2018</v>
      </c>
      <c r="B46" s="13">
        <v>6.3030847858999997E-2</v>
      </c>
    </row>
    <row r="47" spans="1:2" x14ac:dyDescent="0.2">
      <c r="A47">
        <v>2019</v>
      </c>
      <c r="B47" s="13">
        <v>6.0103341402999999E-2</v>
      </c>
    </row>
    <row r="48" spans="1:2" x14ac:dyDescent="0.2">
      <c r="A48" s="9">
        <v>2020</v>
      </c>
      <c r="B48" s="13">
        <v>5.8817011801999997E-2</v>
      </c>
    </row>
    <row r="49" spans="1:2" x14ac:dyDescent="0.2">
      <c r="A49" s="367" t="s">
        <v>551</v>
      </c>
    </row>
    <row r="51" spans="1:2" x14ac:dyDescent="0.2">
      <c r="A51" s="5"/>
      <c r="B51" s="241" t="s">
        <v>368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549</v>
      </c>
    </row>
    <row r="3" spans="1:18" x14ac:dyDescent="0.2">
      <c r="A3" s="22" t="s">
        <v>16</v>
      </c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117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117"/>
      <c r="Q6" s="542" t="s">
        <v>418</v>
      </c>
      <c r="R6" s="315" t="s">
        <v>419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337" t="s">
        <v>415</v>
      </c>
      <c r="R7" s="547" t="s">
        <v>420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64" t="s">
        <v>527</v>
      </c>
      <c r="C25" s="564"/>
      <c r="D25" s="564"/>
      <c r="E25" s="564"/>
      <c r="F25" s="564"/>
    </row>
    <row r="26" spans="1:11" x14ac:dyDescent="0.2">
      <c r="A26" s="18"/>
      <c r="B26" s="87">
        <v>2017</v>
      </c>
      <c r="C26" s="87">
        <v>2018</v>
      </c>
      <c r="D26" s="87">
        <v>2019</v>
      </c>
      <c r="E26" s="87">
        <v>2020</v>
      </c>
      <c r="F26" s="289" t="s">
        <v>581</v>
      </c>
    </row>
    <row r="27" spans="1:11" x14ac:dyDescent="0.2">
      <c r="A27" s="19" t="s">
        <v>102</v>
      </c>
      <c r="B27" s="25">
        <v>55.953113090999999</v>
      </c>
      <c r="C27" s="25">
        <v>32.863816253000003</v>
      </c>
      <c r="D27" s="25">
        <v>48.987351466</v>
      </c>
      <c r="E27" s="25">
        <v>39.693567827999999</v>
      </c>
      <c r="F27" s="290">
        <v>42.617818466999999</v>
      </c>
      <c r="H27" s="25"/>
    </row>
    <row r="28" spans="1:11" x14ac:dyDescent="0.2">
      <c r="A28" s="19" t="s">
        <v>103</v>
      </c>
      <c r="B28" s="25">
        <v>105.75397253</v>
      </c>
      <c r="C28" s="25">
        <v>174.78546434</v>
      </c>
      <c r="D28" s="25">
        <v>117.78629503000001</v>
      </c>
      <c r="E28" s="25">
        <v>121.0541966</v>
      </c>
      <c r="F28" s="290">
        <v>122.57210000000001</v>
      </c>
      <c r="H28" s="25"/>
    </row>
    <row r="29" spans="1:11" x14ac:dyDescent="0.2">
      <c r="A29" s="19" t="s">
        <v>104</v>
      </c>
      <c r="B29" s="25">
        <v>241.40321084000001</v>
      </c>
      <c r="C29" s="25">
        <v>270.38520210000001</v>
      </c>
      <c r="D29" s="25">
        <v>236.75547115000001</v>
      </c>
      <c r="E29" s="25">
        <v>240.66633641999999</v>
      </c>
      <c r="F29" s="290">
        <v>252.23009999999999</v>
      </c>
      <c r="H29" s="25"/>
    </row>
    <row r="30" spans="1:11" x14ac:dyDescent="0.2">
      <c r="A30" s="19" t="s">
        <v>105</v>
      </c>
      <c r="B30" s="25">
        <v>363.10332433999997</v>
      </c>
      <c r="C30" s="25">
        <v>376.18307950000002</v>
      </c>
      <c r="D30" s="25">
        <v>347.78793102999998</v>
      </c>
      <c r="E30" s="25">
        <v>351.31813319999998</v>
      </c>
      <c r="F30" s="290">
        <v>356.5394</v>
      </c>
      <c r="H30" s="25"/>
    </row>
    <row r="31" spans="1:11" x14ac:dyDescent="0.2">
      <c r="A31" s="19" t="s">
        <v>106</v>
      </c>
      <c r="B31" s="25">
        <v>292.22535173</v>
      </c>
      <c r="C31" s="25">
        <v>351.05684759000002</v>
      </c>
      <c r="D31" s="25">
        <v>321.81194216</v>
      </c>
      <c r="E31" s="25">
        <v>322.22357017000002</v>
      </c>
      <c r="F31" s="290">
        <v>323.41809999999998</v>
      </c>
      <c r="H31" s="25"/>
    </row>
    <row r="32" spans="1:11" x14ac:dyDescent="0.2">
      <c r="A32" s="19" t="s">
        <v>107</v>
      </c>
      <c r="B32" s="25">
        <v>184.36093647999999</v>
      </c>
      <c r="C32" s="25">
        <v>231.58912475</v>
      </c>
      <c r="D32" s="25">
        <v>174.57039146</v>
      </c>
      <c r="E32" s="25">
        <v>175.00472823999999</v>
      </c>
      <c r="F32" s="290">
        <v>193.16</v>
      </c>
      <c r="H32" s="25"/>
    </row>
    <row r="33" spans="1:12" x14ac:dyDescent="0.2">
      <c r="A33" s="18" t="s">
        <v>471</v>
      </c>
      <c r="B33" s="72">
        <f>+SUM(B27:B32)</f>
        <v>1242.799909011</v>
      </c>
      <c r="C33" s="72">
        <f>+SUM(C27:C32)</f>
        <v>1436.8635345329999</v>
      </c>
      <c r="D33" s="72">
        <f>+SUM(D27:D32)</f>
        <v>1247.6993822959998</v>
      </c>
      <c r="E33" s="72">
        <f>+SUM(E27:E32)</f>
        <v>1249.9605324580002</v>
      </c>
      <c r="F33" s="291">
        <f>+SUM(F27:F32)</f>
        <v>1290.5375184669999</v>
      </c>
    </row>
    <row r="34" spans="1:12" x14ac:dyDescent="0.2">
      <c r="A34" s="367" t="s">
        <v>551</v>
      </c>
    </row>
    <row r="35" spans="1:12" ht="12.75" customHeight="1" x14ac:dyDescent="0.2">
      <c r="A35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88"/>
      <c r="C35" s="588"/>
      <c r="D35" s="588"/>
      <c r="E35" s="588"/>
      <c r="F35" s="588"/>
      <c r="G35" s="588"/>
      <c r="H35" s="588"/>
      <c r="I35" s="588"/>
      <c r="J35" s="588"/>
      <c r="K35" s="588"/>
      <c r="L35" s="270"/>
    </row>
    <row r="36" spans="1:12" x14ac:dyDescent="0.2">
      <c r="A36" s="588"/>
      <c r="B36" s="588"/>
      <c r="C36" s="588"/>
      <c r="D36" s="588"/>
      <c r="E36" s="588"/>
      <c r="F36" s="588"/>
      <c r="G36" s="588"/>
      <c r="H36" s="588"/>
      <c r="I36" s="588"/>
      <c r="J36" s="588"/>
      <c r="K36" s="588"/>
      <c r="L36" s="270"/>
    </row>
    <row r="37" spans="1:12" x14ac:dyDescent="0.2">
      <c r="A37" s="32" t="s">
        <v>193</v>
      </c>
    </row>
    <row r="38" spans="1:12" x14ac:dyDescent="0.2">
      <c r="A38" s="99" t="s">
        <v>188</v>
      </c>
      <c r="B38" s="589" t="s">
        <v>189</v>
      </c>
      <c r="C38" s="589"/>
      <c r="D38" s="589"/>
      <c r="E38" s="589"/>
      <c r="F38" s="589"/>
      <c r="G38" s="98" t="s">
        <v>190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RowHeight="12.75" x14ac:dyDescent="0.2"/>
  <cols>
    <col min="1" max="1" width="13.7109375" style="98" customWidth="1"/>
    <col min="2" max="2" width="10.28515625" style="98" customWidth="1"/>
    <col min="3" max="3" width="10.85546875" style="98" customWidth="1"/>
    <col min="4" max="6" width="9.140625" style="98"/>
    <col min="7" max="7" width="13.7109375" style="98" customWidth="1"/>
    <col min="8" max="16" width="9.140625" style="98"/>
    <col min="17" max="17" width="18.42578125" style="98" customWidth="1"/>
    <col min="18" max="18" width="14.5703125" style="98" customWidth="1"/>
    <col min="19" max="16384" width="9.140625" style="98"/>
  </cols>
  <sheetData>
    <row r="2" spans="1:18" ht="15.75" x14ac:dyDescent="0.25">
      <c r="A2" s="44" t="s">
        <v>549</v>
      </c>
      <c r="L2" s="117"/>
      <c r="M2" s="120"/>
    </row>
    <row r="3" spans="1:18" x14ac:dyDescent="0.2">
      <c r="A3" s="22" t="s">
        <v>16</v>
      </c>
      <c r="L3" s="120"/>
    </row>
    <row r="4" spans="1:18" ht="15.75" x14ac:dyDescent="0.25">
      <c r="A4" s="407"/>
      <c r="B4" s="184"/>
      <c r="C4" s="184"/>
      <c r="D4" s="184"/>
      <c r="E4" s="184"/>
      <c r="F4" s="184"/>
      <c r="G4" s="184"/>
      <c r="H4" s="184"/>
      <c r="I4" s="184"/>
      <c r="J4" s="184"/>
      <c r="L4" s="120"/>
    </row>
    <row r="5" spans="1:18" ht="15.75" x14ac:dyDescent="0.25">
      <c r="A5" s="407"/>
      <c r="B5" s="184"/>
      <c r="C5" s="184"/>
      <c r="D5" s="184"/>
      <c r="E5" s="184"/>
      <c r="F5" s="184"/>
      <c r="G5" s="184"/>
      <c r="H5" s="184"/>
      <c r="I5" s="184"/>
      <c r="J5" s="184"/>
      <c r="Q5" s="180" t="s">
        <v>369</v>
      </c>
      <c r="R5" s="181"/>
    </row>
    <row r="6" spans="1:18" ht="15.75" x14ac:dyDescent="0.25">
      <c r="A6" s="407"/>
      <c r="B6" s="184"/>
      <c r="C6" s="184"/>
      <c r="D6" s="184"/>
      <c r="E6" s="184"/>
      <c r="F6" s="184"/>
      <c r="G6" s="184"/>
      <c r="H6" s="184"/>
      <c r="I6" s="184"/>
      <c r="J6" s="184"/>
      <c r="Q6" s="543" t="s">
        <v>414</v>
      </c>
      <c r="R6" s="266" t="s">
        <v>416</v>
      </c>
    </row>
    <row r="7" spans="1:18" ht="15.75" x14ac:dyDescent="0.25">
      <c r="A7" s="407"/>
      <c r="B7" s="184"/>
      <c r="C7" s="184"/>
      <c r="D7" s="184"/>
      <c r="E7" s="184"/>
      <c r="F7" s="184"/>
      <c r="G7" s="184"/>
      <c r="H7" s="184"/>
      <c r="I7" s="184"/>
      <c r="J7" s="184"/>
      <c r="Q7" s="268" t="s">
        <v>415</v>
      </c>
      <c r="R7" s="267" t="s">
        <v>417</v>
      </c>
    </row>
    <row r="8" spans="1:18" ht="15.75" x14ac:dyDescent="0.25">
      <c r="A8" s="407"/>
      <c r="B8" s="184"/>
      <c r="C8" s="184"/>
      <c r="D8" s="184"/>
      <c r="E8" s="184"/>
      <c r="F8" s="184"/>
      <c r="G8" s="184"/>
      <c r="H8" s="184"/>
      <c r="I8" s="184"/>
      <c r="J8" s="184"/>
    </row>
    <row r="9" spans="1:18" ht="15.75" x14ac:dyDescent="0.25">
      <c r="A9" s="407"/>
      <c r="B9" s="184"/>
      <c r="C9" s="184"/>
      <c r="D9" s="184"/>
      <c r="E9" s="184"/>
      <c r="F9" s="184"/>
      <c r="G9" s="184"/>
      <c r="H9" s="184"/>
      <c r="I9" s="184"/>
      <c r="J9" s="184"/>
    </row>
    <row r="10" spans="1:18" ht="15.75" x14ac:dyDescent="0.25">
      <c r="A10" s="407"/>
      <c r="B10" s="184"/>
      <c r="C10" s="184"/>
      <c r="D10" s="184"/>
      <c r="E10" s="184"/>
      <c r="F10" s="184"/>
      <c r="G10" s="184"/>
      <c r="H10" s="184"/>
      <c r="I10" s="184"/>
      <c r="J10" s="184"/>
    </row>
    <row r="11" spans="1:18" ht="15.75" x14ac:dyDescent="0.25">
      <c r="A11" s="407"/>
      <c r="B11" s="184"/>
      <c r="C11" s="184"/>
      <c r="D11" s="184"/>
      <c r="E11" s="184"/>
      <c r="F11" s="184"/>
      <c r="G11" s="184"/>
      <c r="H11" s="184"/>
      <c r="I11" s="184"/>
      <c r="J11" s="184"/>
    </row>
    <row r="12" spans="1:18" ht="15.75" x14ac:dyDescent="0.25">
      <c r="A12" s="407"/>
      <c r="B12" s="184"/>
      <c r="C12" s="184"/>
      <c r="D12" s="184"/>
      <c r="E12" s="184"/>
      <c r="F12" s="184"/>
      <c r="G12" s="184"/>
      <c r="H12" s="184"/>
      <c r="I12" s="184"/>
      <c r="J12" s="184"/>
    </row>
    <row r="13" spans="1:18" ht="15.75" x14ac:dyDescent="0.25">
      <c r="A13" s="407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8" ht="15.75" x14ac:dyDescent="0.25">
      <c r="A14" s="407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8" ht="15.75" x14ac:dyDescent="0.25">
      <c r="A15" s="407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8" ht="15.75" x14ac:dyDescent="0.25">
      <c r="A16" s="407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24" ht="15.75" x14ac:dyDescent="0.25">
      <c r="A17" s="407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24" ht="15.75" x14ac:dyDescent="0.25">
      <c r="A18" s="407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24" ht="15.75" x14ac:dyDescent="0.25">
      <c r="A19" s="407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24" ht="15.75" x14ac:dyDescent="0.25">
      <c r="A20" s="407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24" ht="15.75" x14ac:dyDescent="0.25">
      <c r="A21" s="407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24" ht="15.75" x14ac:dyDescent="0.25">
      <c r="A22" s="44"/>
    </row>
    <row r="23" spans="1:24" ht="15" x14ac:dyDescent="0.2">
      <c r="A23" s="249"/>
      <c r="B23" s="590" t="s">
        <v>528</v>
      </c>
      <c r="C23" s="591"/>
      <c r="D23" s="591"/>
      <c r="E23" s="591"/>
      <c r="F23" s="250"/>
      <c r="G23" s="249"/>
    </row>
    <row r="24" spans="1:24" x14ac:dyDescent="0.2">
      <c r="A24" s="251"/>
      <c r="B24" s="287" t="s">
        <v>590</v>
      </c>
      <c r="C24" s="287" t="s">
        <v>591</v>
      </c>
      <c r="D24" s="287" t="s">
        <v>592</v>
      </c>
      <c r="E24" s="287" t="s">
        <v>593</v>
      </c>
      <c r="F24" s="288" t="s">
        <v>594</v>
      </c>
      <c r="X24" s="119"/>
    </row>
    <row r="25" spans="1:24" x14ac:dyDescent="0.2">
      <c r="A25" s="249" t="s">
        <v>108</v>
      </c>
      <c r="B25" s="269">
        <v>197.54607181</v>
      </c>
      <c r="C25" s="269">
        <v>192.87689646000001</v>
      </c>
      <c r="D25" s="269">
        <v>253.28170915999999</v>
      </c>
      <c r="E25" s="269">
        <v>246.88524272999999</v>
      </c>
      <c r="F25" s="548">
        <v>246.72823450999999</v>
      </c>
      <c r="G25" s="124"/>
    </row>
    <row r="26" spans="1:24" x14ac:dyDescent="0.2">
      <c r="A26" s="249" t="s">
        <v>109</v>
      </c>
      <c r="B26" s="25">
        <v>418.06465137999999</v>
      </c>
      <c r="C26" s="25">
        <v>489.98299234000001</v>
      </c>
      <c r="D26" s="25">
        <v>593.04481481000005</v>
      </c>
      <c r="E26" s="25">
        <v>492.10675137999999</v>
      </c>
      <c r="F26" s="549">
        <v>506.00175913999999</v>
      </c>
      <c r="G26" s="124"/>
    </row>
    <row r="27" spans="1:24" x14ac:dyDescent="0.2">
      <c r="A27" s="249" t="s">
        <v>110</v>
      </c>
      <c r="B27" s="25">
        <v>782.91352504999998</v>
      </c>
      <c r="C27" s="25">
        <v>797.70663006999996</v>
      </c>
      <c r="D27" s="25">
        <v>730.74626436999995</v>
      </c>
      <c r="E27" s="25">
        <v>774.21837800000003</v>
      </c>
      <c r="F27" s="549">
        <v>771.74344923000001</v>
      </c>
      <c r="G27" s="124"/>
    </row>
    <row r="28" spans="1:24" x14ac:dyDescent="0.2">
      <c r="A28" s="249" t="s">
        <v>111</v>
      </c>
      <c r="B28" s="25">
        <v>766.29638852999994</v>
      </c>
      <c r="C28" s="25">
        <v>896.06991516000005</v>
      </c>
      <c r="D28" s="25">
        <v>859.06638292000002</v>
      </c>
      <c r="E28" s="25">
        <v>849.96125921999999</v>
      </c>
      <c r="F28" s="549">
        <v>880.45325579999997</v>
      </c>
      <c r="G28" s="124"/>
    </row>
    <row r="29" spans="1:24" x14ac:dyDescent="0.2">
      <c r="A29" s="249" t="s">
        <v>112</v>
      </c>
      <c r="B29" s="25">
        <v>547.07809648</v>
      </c>
      <c r="C29" s="25">
        <v>624.47502446999999</v>
      </c>
      <c r="D29" s="25">
        <v>719.53830224000001</v>
      </c>
      <c r="E29" s="25">
        <v>686.45459530999995</v>
      </c>
      <c r="F29" s="549">
        <v>717.57499055000005</v>
      </c>
      <c r="G29" s="124"/>
    </row>
    <row r="30" spans="1:24" x14ac:dyDescent="0.2">
      <c r="A30" s="249" t="s">
        <v>113</v>
      </c>
      <c r="B30" s="25">
        <v>542.51256570999999</v>
      </c>
      <c r="C30" s="25">
        <v>608.53847103999999</v>
      </c>
      <c r="D30" s="25">
        <v>625.55426845</v>
      </c>
      <c r="E30" s="25">
        <v>559.10895153000001</v>
      </c>
      <c r="F30" s="549">
        <v>561.99351545000002</v>
      </c>
      <c r="G30" s="124"/>
    </row>
    <row r="31" spans="1:24" x14ac:dyDescent="0.2">
      <c r="A31" s="251" t="s">
        <v>413</v>
      </c>
      <c r="B31" s="285">
        <f t="shared" ref="B31:F31" si="0">+SUM(B25:B30)</f>
        <v>3254.4112989599998</v>
      </c>
      <c r="C31" s="285">
        <f t="shared" si="0"/>
        <v>3609.6499295399999</v>
      </c>
      <c r="D31" s="285">
        <f t="shared" si="0"/>
        <v>3781.23174195</v>
      </c>
      <c r="E31" s="285">
        <f t="shared" si="0"/>
        <v>3608.7351781699999</v>
      </c>
      <c r="F31" s="286">
        <f t="shared" si="0"/>
        <v>3684.4952046799999</v>
      </c>
      <c r="G31" s="124"/>
    </row>
    <row r="32" spans="1:24" x14ac:dyDescent="0.2">
      <c r="A32" s="367" t="s">
        <v>551</v>
      </c>
    </row>
    <row r="33" spans="1:24" ht="23.25" customHeight="1" x14ac:dyDescent="0.2">
      <c r="A33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X33" s="252"/>
    </row>
    <row r="34" spans="1:24" x14ac:dyDescent="0.2">
      <c r="A34" s="588"/>
      <c r="B34" s="588"/>
      <c r="C34" s="588"/>
      <c r="D34" s="588"/>
      <c r="E34" s="588"/>
      <c r="F34" s="588"/>
      <c r="G34" s="588"/>
      <c r="H34" s="588"/>
      <c r="I34" s="588"/>
      <c r="J34" s="588"/>
      <c r="K34" s="588"/>
    </row>
    <row r="35" spans="1:24" x14ac:dyDescent="0.2">
      <c r="A35" s="30"/>
      <c r="G35" s="249"/>
      <c r="H35" s="249"/>
    </row>
    <row r="36" spans="1:24" x14ac:dyDescent="0.2">
      <c r="A36" s="99" t="s">
        <v>188</v>
      </c>
      <c r="B36" s="589" t="s">
        <v>189</v>
      </c>
      <c r="C36" s="589"/>
      <c r="D36" s="589"/>
      <c r="E36" s="589"/>
      <c r="F36" s="589"/>
      <c r="G36" s="98" t="s">
        <v>190</v>
      </c>
      <c r="H36"/>
    </row>
    <row r="37" spans="1:24" x14ac:dyDescent="0.2">
      <c r="A37" s="255"/>
      <c r="B37" s="255"/>
      <c r="C37" s="256"/>
      <c r="D37" s="255"/>
      <c r="E37" s="255"/>
      <c r="F37" s="255"/>
      <c r="G37" s="249"/>
      <c r="H37" s="249"/>
      <c r="I37" s="255"/>
      <c r="J37" s="255"/>
      <c r="K37" s="256"/>
      <c r="L37" s="255"/>
      <c r="M37" s="255"/>
      <c r="N37" s="255"/>
      <c r="O37" s="255"/>
    </row>
    <row r="38" spans="1:24" x14ac:dyDescent="0.2">
      <c r="A38" s="227"/>
      <c r="B38" s="227"/>
      <c r="C38" s="227"/>
      <c r="D38" s="257"/>
      <c r="E38" s="255"/>
      <c r="F38" s="255"/>
      <c r="G38" s="249"/>
      <c r="H38" s="249"/>
      <c r="I38" s="200"/>
      <c r="J38" s="200"/>
      <c r="K38" s="200"/>
      <c r="L38" s="257"/>
      <c r="M38" s="255"/>
      <c r="N38" s="255"/>
      <c r="O38" s="255"/>
    </row>
    <row r="39" spans="1:24" ht="15" x14ac:dyDescent="0.25">
      <c r="A39" s="249"/>
      <c r="B39" s="249"/>
      <c r="C39" s="249"/>
      <c r="D39" s="249"/>
      <c r="E39" s="249"/>
      <c r="F39" s="249"/>
      <c r="G39" s="249"/>
      <c r="H39" s="249"/>
      <c r="I39" s="258"/>
      <c r="J39" s="259"/>
      <c r="K39" s="260"/>
      <c r="L39" s="260"/>
      <c r="M39" s="255"/>
      <c r="N39" s="255"/>
      <c r="O39" s="255"/>
    </row>
    <row r="40" spans="1:24" ht="15" x14ac:dyDescent="0.25">
      <c r="A40" s="249"/>
      <c r="B40" s="249"/>
      <c r="C40" s="249"/>
      <c r="D40" s="249"/>
      <c r="E40" s="249"/>
      <c r="F40" s="249"/>
      <c r="G40" s="249"/>
      <c r="H40" s="249"/>
      <c r="I40" s="258"/>
      <c r="J40" s="255"/>
      <c r="K40" s="260"/>
      <c r="L40" s="260"/>
      <c r="M40" s="255"/>
      <c r="N40" s="255"/>
      <c r="O40" s="255"/>
    </row>
    <row r="41" spans="1:24" ht="15" x14ac:dyDescent="0.25">
      <c r="A41" s="261"/>
      <c r="B41" s="249"/>
      <c r="C41" s="249"/>
      <c r="D41" s="249"/>
      <c r="E41" s="249"/>
      <c r="F41" s="249"/>
      <c r="G41" s="249"/>
      <c r="H41" s="249"/>
      <c r="I41" s="258"/>
      <c r="J41" s="255"/>
      <c r="K41" s="260"/>
      <c r="L41" s="260"/>
      <c r="M41" s="255"/>
      <c r="N41" s="255"/>
      <c r="O41" s="255"/>
    </row>
    <row r="42" spans="1:24" ht="15" x14ac:dyDescent="0.25">
      <c r="A42" s="271"/>
      <c r="B42" s="271"/>
      <c r="C42" s="271"/>
      <c r="D42" s="271"/>
      <c r="E42" s="271"/>
      <c r="F42" s="249"/>
      <c r="G42" s="249"/>
      <c r="H42" s="249"/>
      <c r="I42" s="258"/>
      <c r="J42" s="255"/>
      <c r="K42" s="260"/>
      <c r="L42" s="260"/>
      <c r="M42" s="255"/>
      <c r="N42" s="255"/>
      <c r="O42" s="255"/>
    </row>
    <row r="43" spans="1:24" ht="15" x14ac:dyDescent="0.25">
      <c r="A43" s="261"/>
      <c r="B43" s="271"/>
      <c r="C43" s="271"/>
      <c r="D43" s="271"/>
      <c r="E43" s="271"/>
      <c r="F43" s="271"/>
      <c r="G43" s="249"/>
      <c r="H43" s="249"/>
      <c r="I43" s="258"/>
      <c r="J43" s="255"/>
      <c r="K43" s="260"/>
      <c r="L43" s="260"/>
      <c r="M43" s="255"/>
      <c r="N43" s="255"/>
      <c r="O43" s="255"/>
    </row>
    <row r="44" spans="1:24" ht="15" x14ac:dyDescent="0.25">
      <c r="A44" s="272"/>
      <c r="B44" s="249"/>
      <c r="C44" s="249"/>
      <c r="D44" s="249"/>
      <c r="E44" s="249"/>
      <c r="F44" s="249"/>
      <c r="G44" s="249"/>
      <c r="H44" s="249"/>
      <c r="I44" s="258"/>
      <c r="J44" s="255"/>
      <c r="K44" s="260"/>
      <c r="L44" s="260"/>
      <c r="M44" s="255"/>
      <c r="N44" s="255"/>
      <c r="O44" s="255"/>
    </row>
    <row r="45" spans="1:24" ht="15" x14ac:dyDescent="0.25">
      <c r="A45" s="273"/>
      <c r="B45" s="249"/>
      <c r="D45" s="249"/>
      <c r="E45" s="249"/>
      <c r="F45" s="249"/>
      <c r="G45" s="249"/>
      <c r="H45" s="249"/>
      <c r="I45" s="258"/>
      <c r="J45" s="255"/>
      <c r="K45" s="260"/>
      <c r="L45" s="260"/>
      <c r="M45" s="255"/>
      <c r="N45" s="255"/>
      <c r="O45" s="255"/>
    </row>
    <row r="46" spans="1:24" ht="15" x14ac:dyDescent="0.25">
      <c r="A46" s="249"/>
      <c r="B46" s="274"/>
      <c r="D46" s="249"/>
      <c r="E46" s="249"/>
      <c r="F46" s="249"/>
      <c r="G46" s="249"/>
      <c r="H46" s="249"/>
      <c r="I46" s="258"/>
      <c r="J46" s="255"/>
      <c r="K46" s="260"/>
      <c r="L46" s="260"/>
      <c r="M46" s="255"/>
      <c r="N46" s="255"/>
      <c r="O46" s="255"/>
    </row>
    <row r="47" spans="1:24" ht="15" x14ac:dyDescent="0.25">
      <c r="A47" s="253"/>
      <c r="B47" s="254"/>
      <c r="C47" s="254"/>
      <c r="D47" s="254"/>
      <c r="F47" s="249"/>
      <c r="G47" s="257"/>
      <c r="H47" s="275"/>
      <c r="J47" s="262"/>
      <c r="K47" s="262"/>
    </row>
    <row r="48" spans="1:24" ht="15" x14ac:dyDescent="0.25">
      <c r="G48" s="263"/>
      <c r="H48" s="275"/>
      <c r="J48" s="262"/>
      <c r="K48" s="262"/>
    </row>
    <row r="49" spans="1:11" ht="15" x14ac:dyDescent="0.25">
      <c r="G49" s="278"/>
      <c r="H49" s="275"/>
      <c r="J49" s="262"/>
      <c r="K49" s="262"/>
    </row>
    <row r="50" spans="1:11" ht="15" x14ac:dyDescent="0.25">
      <c r="A50" s="255"/>
      <c r="B50" s="255"/>
      <c r="C50" s="256"/>
      <c r="D50" s="255"/>
      <c r="E50" s="255"/>
      <c r="F50" s="255"/>
      <c r="G50" s="280"/>
      <c r="H50" s="275"/>
      <c r="J50" s="262"/>
      <c r="K50" s="262"/>
    </row>
    <row r="51" spans="1:11" ht="15" x14ac:dyDescent="0.25">
      <c r="A51" s="227"/>
      <c r="B51" s="227"/>
      <c r="C51" s="227"/>
      <c r="D51" s="257"/>
      <c r="E51" s="255"/>
      <c r="F51" s="255"/>
      <c r="G51" s="280"/>
      <c r="H51" s="275"/>
      <c r="J51" s="262"/>
      <c r="K51" s="262"/>
    </row>
    <row r="52" spans="1:11" ht="15" x14ac:dyDescent="0.25">
      <c r="A52" s="249"/>
      <c r="B52" s="249"/>
      <c r="C52" s="249"/>
      <c r="D52" s="249"/>
      <c r="E52" s="249"/>
      <c r="F52" s="249"/>
      <c r="G52" s="280"/>
      <c r="H52" s="275"/>
      <c r="J52" s="262"/>
      <c r="K52" s="262"/>
    </row>
    <row r="53" spans="1:11" ht="15" x14ac:dyDescent="0.25">
      <c r="A53" s="249"/>
      <c r="B53" s="249"/>
      <c r="C53" s="249"/>
      <c r="D53" s="249"/>
      <c r="E53" s="249"/>
      <c r="F53" s="249"/>
      <c r="G53" s="280"/>
      <c r="H53" s="275"/>
      <c r="J53" s="262"/>
      <c r="K53" s="262"/>
    </row>
    <row r="54" spans="1:11" ht="15" x14ac:dyDescent="0.25">
      <c r="A54" s="261"/>
      <c r="B54" s="249"/>
      <c r="C54" s="249"/>
      <c r="D54" s="249"/>
      <c r="E54" s="249"/>
      <c r="F54" s="249"/>
      <c r="G54" s="280"/>
      <c r="H54" s="275"/>
      <c r="J54" s="262"/>
      <c r="K54" s="262"/>
    </row>
    <row r="55" spans="1:11" ht="15" x14ac:dyDescent="0.25">
      <c r="A55" s="271"/>
      <c r="B55" s="271"/>
      <c r="C55" s="271"/>
      <c r="D55" s="271"/>
      <c r="E55" s="271"/>
      <c r="F55" s="249"/>
      <c r="G55" s="281"/>
      <c r="H55" s="275"/>
      <c r="J55" s="262"/>
      <c r="K55" s="262"/>
    </row>
    <row r="56" spans="1:11" x14ac:dyDescent="0.2">
      <c r="A56" s="261"/>
      <c r="B56" s="271"/>
      <c r="C56" s="271"/>
      <c r="D56" s="271"/>
      <c r="E56" s="271"/>
      <c r="F56" s="271"/>
      <c r="G56" s="281"/>
      <c r="H56" s="249"/>
    </row>
    <row r="57" spans="1:11" x14ac:dyDescent="0.2">
      <c r="A57" s="272"/>
      <c r="B57" s="249"/>
      <c r="C57" s="249"/>
      <c r="D57" s="249"/>
      <c r="E57" s="249"/>
      <c r="F57" s="249"/>
      <c r="G57" s="281"/>
      <c r="H57" s="249"/>
    </row>
    <row r="58" spans="1:11" x14ac:dyDescent="0.2">
      <c r="A58" s="264"/>
      <c r="B58" s="276"/>
      <c r="C58" s="279"/>
      <c r="D58" s="276"/>
      <c r="E58" s="277"/>
      <c r="F58" s="277"/>
      <c r="G58" s="281"/>
      <c r="H58" s="249"/>
    </row>
    <row r="59" spans="1:11" x14ac:dyDescent="0.2">
      <c r="A59" s="264"/>
      <c r="B59" s="276"/>
      <c r="C59" s="279"/>
      <c r="D59" s="276"/>
      <c r="E59" s="277"/>
      <c r="F59" s="277"/>
      <c r="G59" s="281"/>
      <c r="H59" s="249"/>
    </row>
    <row r="60" spans="1:11" x14ac:dyDescent="0.2">
      <c r="A60" s="264"/>
      <c r="B60" s="276"/>
      <c r="C60" s="279"/>
      <c r="D60" s="276"/>
      <c r="E60" s="277"/>
      <c r="F60" s="277"/>
      <c r="G60" s="281"/>
      <c r="H60" s="249"/>
    </row>
    <row r="61" spans="1:11" x14ac:dyDescent="0.2">
      <c r="A61" s="264"/>
      <c r="B61" s="276"/>
      <c r="C61" s="279"/>
      <c r="D61" s="276"/>
      <c r="E61" s="277"/>
      <c r="F61" s="277"/>
      <c r="G61" s="281"/>
      <c r="H61" s="249"/>
    </row>
    <row r="62" spans="1:11" x14ac:dyDescent="0.2">
      <c r="A62" s="264"/>
      <c r="B62" s="276"/>
      <c r="C62" s="279"/>
      <c r="D62" s="276"/>
      <c r="E62" s="277"/>
      <c r="F62" s="277"/>
      <c r="G62" s="281"/>
      <c r="H62" s="249"/>
    </row>
    <row r="63" spans="1:11" x14ac:dyDescent="0.2">
      <c r="A63" s="264"/>
      <c r="B63" s="276"/>
      <c r="C63" s="279"/>
      <c r="D63" s="276"/>
      <c r="E63" s="277"/>
      <c r="F63" s="277"/>
      <c r="G63" s="281"/>
      <c r="H63" s="249"/>
    </row>
    <row r="64" spans="1:11" x14ac:dyDescent="0.2">
      <c r="A64" s="264"/>
      <c r="B64" s="276"/>
      <c r="C64" s="282"/>
      <c r="D64" s="276"/>
      <c r="E64" s="249"/>
      <c r="F64" s="249"/>
      <c r="G64" s="249"/>
      <c r="H64" s="249"/>
    </row>
    <row r="65" spans="1:8" x14ac:dyDescent="0.2">
      <c r="A65" s="264"/>
      <c r="B65" s="276"/>
      <c r="C65" s="282"/>
      <c r="D65" s="276"/>
      <c r="E65" s="249"/>
      <c r="F65" s="249"/>
      <c r="G65" s="249"/>
      <c r="H65" s="249"/>
    </row>
    <row r="66" spans="1:8" x14ac:dyDescent="0.2">
      <c r="A66" s="264"/>
      <c r="B66" s="276"/>
      <c r="C66" s="282"/>
      <c r="D66" s="276"/>
      <c r="E66" s="249"/>
      <c r="F66" s="249"/>
      <c r="G66" s="249"/>
      <c r="H66" s="249"/>
    </row>
    <row r="67" spans="1:8" x14ac:dyDescent="0.2">
      <c r="A67" s="264"/>
      <c r="B67" s="276"/>
      <c r="C67" s="282"/>
      <c r="D67" s="276"/>
      <c r="E67" s="249"/>
      <c r="F67" s="249"/>
      <c r="G67" s="249"/>
      <c r="H67" s="249"/>
    </row>
    <row r="68" spans="1:8" x14ac:dyDescent="0.2">
      <c r="A68" s="264"/>
      <c r="B68" s="276"/>
      <c r="C68" s="282"/>
      <c r="D68" s="276"/>
      <c r="E68" s="249"/>
      <c r="F68" s="249"/>
      <c r="G68" s="249"/>
      <c r="H68" s="249"/>
    </row>
    <row r="69" spans="1:8" x14ac:dyDescent="0.2">
      <c r="A69" s="264"/>
      <c r="B69" s="276"/>
      <c r="C69" s="282"/>
      <c r="D69" s="276"/>
      <c r="E69" s="249"/>
      <c r="F69" s="249"/>
      <c r="G69" s="249"/>
      <c r="H69" s="249"/>
    </row>
    <row r="70" spans="1:8" x14ac:dyDescent="0.2">
      <c r="A70" s="264"/>
      <c r="B70" s="276"/>
      <c r="C70" s="282"/>
      <c r="D70" s="276"/>
      <c r="E70" s="249"/>
      <c r="F70" s="249"/>
      <c r="G70" s="249"/>
      <c r="H70" s="249"/>
    </row>
    <row r="71" spans="1:8" x14ac:dyDescent="0.2">
      <c r="A71" s="264"/>
      <c r="B71" s="276"/>
      <c r="C71" s="282"/>
      <c r="D71" s="276"/>
      <c r="E71" s="249"/>
      <c r="F71" s="249"/>
      <c r="G71" s="249"/>
      <c r="H71" s="249"/>
    </row>
    <row r="72" spans="1:8" x14ac:dyDescent="0.2">
      <c r="A72" s="264"/>
      <c r="B72" s="276"/>
      <c r="C72" s="282"/>
      <c r="D72" s="276"/>
      <c r="E72" s="249"/>
      <c r="F72" s="249"/>
      <c r="G72" s="249"/>
      <c r="H72" s="249"/>
    </row>
    <row r="73" spans="1:8" x14ac:dyDescent="0.2">
      <c r="A73" s="264"/>
      <c r="B73" s="276"/>
      <c r="C73" s="282"/>
      <c r="D73" s="276"/>
      <c r="E73" s="249"/>
      <c r="F73" s="249"/>
      <c r="G73" s="249"/>
      <c r="H73" s="249"/>
    </row>
    <row r="74" spans="1:8" x14ac:dyDescent="0.2">
      <c r="A74" s="264"/>
      <c r="B74" s="276"/>
      <c r="C74" s="282"/>
      <c r="D74" s="276"/>
      <c r="E74" s="249"/>
      <c r="F74" s="249"/>
      <c r="G74" s="249"/>
      <c r="H74" s="249"/>
    </row>
    <row r="75" spans="1:8" x14ac:dyDescent="0.2">
      <c r="A75" s="264"/>
      <c r="B75" s="276"/>
      <c r="C75" s="282"/>
      <c r="D75" s="276"/>
      <c r="E75" s="249"/>
      <c r="F75" s="249"/>
      <c r="G75" s="249"/>
      <c r="H75" s="249"/>
    </row>
    <row r="76" spans="1:8" x14ac:dyDescent="0.2">
      <c r="A76" s="264"/>
      <c r="B76" s="276"/>
      <c r="C76" s="282"/>
      <c r="D76" s="276"/>
      <c r="E76" s="249"/>
      <c r="F76" s="249"/>
      <c r="G76" s="249"/>
      <c r="H76" s="249"/>
    </row>
    <row r="77" spans="1:8" x14ac:dyDescent="0.2">
      <c r="A77" s="264"/>
      <c r="B77" s="276"/>
      <c r="C77" s="282"/>
      <c r="D77" s="276"/>
      <c r="E77" s="249"/>
      <c r="F77" s="249"/>
      <c r="G77" s="249"/>
      <c r="H77" s="249"/>
    </row>
    <row r="78" spans="1:8" x14ac:dyDescent="0.2">
      <c r="A78" s="264"/>
      <c r="B78" s="276"/>
      <c r="C78" s="282"/>
      <c r="D78" s="276"/>
      <c r="E78" s="249"/>
      <c r="F78" s="249"/>
      <c r="G78" s="249"/>
      <c r="H78" s="249"/>
    </row>
    <row r="79" spans="1:8" x14ac:dyDescent="0.2">
      <c r="A79" s="264"/>
      <c r="B79" s="276"/>
      <c r="C79" s="282"/>
      <c r="D79" s="276"/>
      <c r="E79" s="249"/>
      <c r="F79" s="249"/>
      <c r="G79" s="249"/>
      <c r="H79" s="249"/>
    </row>
    <row r="80" spans="1:8" x14ac:dyDescent="0.2">
      <c r="A80" s="264"/>
      <c r="B80" s="276"/>
      <c r="C80" s="282"/>
      <c r="D80" s="276"/>
      <c r="E80" s="249"/>
      <c r="F80" s="249"/>
      <c r="G80" s="249"/>
      <c r="H80" s="249"/>
    </row>
    <row r="81" spans="1:8" x14ac:dyDescent="0.2">
      <c r="A81" s="264"/>
      <c r="B81" s="276"/>
      <c r="C81" s="282"/>
      <c r="D81" s="276"/>
      <c r="E81" s="249"/>
      <c r="F81" s="249"/>
      <c r="G81" s="249"/>
      <c r="H81" s="249"/>
    </row>
    <row r="82" spans="1:8" x14ac:dyDescent="0.2">
      <c r="A82" s="264"/>
      <c r="B82" s="276"/>
      <c r="C82" s="282"/>
      <c r="D82" s="276"/>
      <c r="E82" s="249"/>
      <c r="F82" s="249"/>
      <c r="G82" s="249"/>
      <c r="H82" s="249"/>
    </row>
    <row r="83" spans="1:8" x14ac:dyDescent="0.2">
      <c r="A83" s="264"/>
      <c r="B83" s="276"/>
      <c r="C83" s="282"/>
      <c r="D83" s="276"/>
      <c r="E83" s="249"/>
      <c r="F83" s="249"/>
      <c r="G83" s="249"/>
      <c r="H83" s="249"/>
    </row>
    <row r="84" spans="1:8" x14ac:dyDescent="0.2">
      <c r="A84" s="264"/>
      <c r="B84" s="276"/>
      <c r="C84" s="282"/>
      <c r="D84" s="276"/>
      <c r="E84" s="249"/>
      <c r="F84" s="249"/>
      <c r="G84" s="249"/>
      <c r="H84" s="249"/>
    </row>
    <row r="85" spans="1:8" x14ac:dyDescent="0.2">
      <c r="A85" s="264"/>
      <c r="B85" s="276"/>
      <c r="C85" s="282"/>
      <c r="D85" s="276"/>
      <c r="E85" s="249"/>
      <c r="F85" s="249"/>
      <c r="G85" s="249"/>
      <c r="H85" s="249"/>
    </row>
    <row r="86" spans="1:8" x14ac:dyDescent="0.2">
      <c r="A86" s="264"/>
      <c r="B86" s="276"/>
      <c r="C86" s="282"/>
      <c r="D86" s="276"/>
      <c r="E86" s="249"/>
      <c r="F86" s="249"/>
      <c r="G86" s="249"/>
      <c r="H86" s="249"/>
    </row>
    <row r="87" spans="1:8" x14ac:dyDescent="0.2">
      <c r="A87" s="264"/>
      <c r="B87" s="276"/>
      <c r="C87" s="282"/>
      <c r="D87" s="276"/>
      <c r="E87" s="249"/>
      <c r="F87" s="249"/>
      <c r="G87" s="249"/>
      <c r="H87" s="249"/>
    </row>
    <row r="88" spans="1:8" x14ac:dyDescent="0.2">
      <c r="A88" s="264"/>
      <c r="B88" s="276"/>
      <c r="C88" s="282"/>
      <c r="D88" s="276"/>
      <c r="E88" s="249"/>
      <c r="F88" s="249"/>
      <c r="G88" s="249"/>
      <c r="H88" s="249"/>
    </row>
    <row r="89" spans="1:8" x14ac:dyDescent="0.2">
      <c r="A89" s="264"/>
      <c r="B89" s="276"/>
      <c r="C89" s="283"/>
      <c r="D89" s="276"/>
      <c r="E89" s="249"/>
      <c r="F89" s="249"/>
      <c r="G89" s="249"/>
      <c r="H89" s="249"/>
    </row>
    <row r="90" spans="1:8" x14ac:dyDescent="0.2">
      <c r="A90" s="264"/>
      <c r="B90" s="276"/>
      <c r="C90" s="282"/>
      <c r="D90" s="276"/>
      <c r="E90" s="249"/>
      <c r="F90" s="249"/>
      <c r="G90" s="249"/>
      <c r="H90" s="249"/>
    </row>
    <row r="91" spans="1:8" x14ac:dyDescent="0.2">
      <c r="A91" s="264"/>
      <c r="B91" s="276"/>
      <c r="C91" s="282"/>
      <c r="D91" s="276"/>
      <c r="E91" s="249"/>
      <c r="F91" s="249"/>
      <c r="G91" s="249"/>
      <c r="H91" s="249"/>
    </row>
    <row r="92" spans="1:8" x14ac:dyDescent="0.2">
      <c r="A92" s="264"/>
      <c r="B92" s="276"/>
      <c r="C92" s="282"/>
      <c r="D92" s="276"/>
      <c r="E92" s="249"/>
      <c r="F92" s="249"/>
      <c r="G92" s="249"/>
      <c r="H92" s="249"/>
    </row>
    <row r="93" spans="1:8" x14ac:dyDescent="0.2">
      <c r="A93" s="264"/>
      <c r="B93" s="276"/>
      <c r="C93" s="282"/>
      <c r="D93" s="276"/>
      <c r="E93" s="249"/>
      <c r="F93" s="249"/>
      <c r="G93" s="249"/>
      <c r="H93" s="249"/>
    </row>
    <row r="94" spans="1:8" x14ac:dyDescent="0.2">
      <c r="A94" s="264"/>
      <c r="B94" s="276"/>
      <c r="C94" s="282"/>
      <c r="D94" s="276"/>
      <c r="E94" s="249"/>
      <c r="F94" s="249"/>
      <c r="G94" s="249"/>
      <c r="H94" s="249"/>
    </row>
    <row r="95" spans="1:8" x14ac:dyDescent="0.2">
      <c r="A95" s="264"/>
      <c r="B95" s="276"/>
      <c r="C95" s="282"/>
      <c r="D95" s="276"/>
      <c r="E95" s="249"/>
      <c r="F95" s="249"/>
      <c r="G95" s="249"/>
      <c r="H95" s="249"/>
    </row>
    <row r="96" spans="1:8" x14ac:dyDescent="0.2">
      <c r="A96" s="264"/>
      <c r="B96" s="276"/>
      <c r="C96" s="282"/>
      <c r="D96" s="276"/>
      <c r="E96" s="249"/>
      <c r="F96" s="249"/>
      <c r="G96" s="249"/>
      <c r="H96" s="249"/>
    </row>
    <row r="97" spans="1:8" x14ac:dyDescent="0.2">
      <c r="A97" s="264"/>
      <c r="B97" s="276"/>
      <c r="C97" s="282"/>
      <c r="D97" s="276"/>
      <c r="E97" s="249"/>
      <c r="F97" s="249"/>
      <c r="G97" s="249"/>
      <c r="H97" s="249"/>
    </row>
    <row r="98" spans="1:8" x14ac:dyDescent="0.2">
      <c r="A98" s="264"/>
      <c r="B98" s="276"/>
      <c r="C98" s="282"/>
      <c r="D98" s="276"/>
      <c r="E98" s="249"/>
      <c r="F98" s="249"/>
      <c r="G98" s="249"/>
      <c r="H98" s="249"/>
    </row>
    <row r="99" spans="1:8" x14ac:dyDescent="0.2">
      <c r="A99" s="264"/>
      <c r="B99" s="276"/>
      <c r="C99" s="282"/>
      <c r="D99" s="276"/>
      <c r="E99" s="249"/>
      <c r="F99" s="249"/>
      <c r="G99" s="249"/>
      <c r="H99" s="249"/>
    </row>
    <row r="100" spans="1:8" x14ac:dyDescent="0.2">
      <c r="A100" s="264"/>
      <c r="B100" s="276"/>
      <c r="C100" s="249"/>
      <c r="D100" s="276"/>
      <c r="E100" s="249"/>
      <c r="F100" s="249"/>
      <c r="G100" s="249"/>
      <c r="H100" s="249"/>
    </row>
    <row r="101" spans="1:8" x14ac:dyDescent="0.2">
      <c r="A101" s="264"/>
      <c r="B101" s="276"/>
      <c r="C101" s="249"/>
      <c r="D101" s="276"/>
      <c r="E101" s="249"/>
      <c r="F101" s="249"/>
      <c r="G101" s="249"/>
      <c r="H101" s="249"/>
    </row>
    <row r="102" spans="1:8" x14ac:dyDescent="0.2">
      <c r="A102" s="264"/>
      <c r="B102" s="276"/>
      <c r="C102" s="249"/>
      <c r="D102" s="276"/>
      <c r="E102" s="249"/>
      <c r="F102" s="249"/>
      <c r="G102" s="249"/>
      <c r="H102" s="249"/>
    </row>
    <row r="103" spans="1:8" x14ac:dyDescent="0.2">
      <c r="A103" s="264"/>
      <c r="B103" s="276"/>
      <c r="C103" s="249"/>
      <c r="D103" s="276"/>
      <c r="E103" s="249"/>
      <c r="F103" s="249"/>
      <c r="G103" s="249"/>
      <c r="H103" s="249"/>
    </row>
    <row r="104" spans="1:8" x14ac:dyDescent="0.2">
      <c r="A104" s="264"/>
      <c r="B104" s="276"/>
      <c r="C104" s="249"/>
      <c r="D104" s="276"/>
      <c r="E104" s="249"/>
      <c r="F104" s="249"/>
      <c r="G104" s="249"/>
      <c r="H104" s="249"/>
    </row>
    <row r="105" spans="1:8" x14ac:dyDescent="0.2">
      <c r="A105" s="264"/>
      <c r="B105" s="276"/>
      <c r="C105" s="249"/>
      <c r="D105" s="276"/>
      <c r="E105" s="249"/>
      <c r="F105" s="249"/>
      <c r="G105" s="249"/>
      <c r="H105" s="249"/>
    </row>
    <row r="106" spans="1:8" x14ac:dyDescent="0.2">
      <c r="A106" s="264"/>
      <c r="B106" s="276"/>
      <c r="C106" s="249"/>
      <c r="D106" s="276"/>
      <c r="E106" s="249"/>
      <c r="F106" s="249"/>
      <c r="G106" s="249"/>
      <c r="H106" s="249"/>
    </row>
    <row r="107" spans="1:8" x14ac:dyDescent="0.2">
      <c r="A107" s="264"/>
      <c r="B107" s="276"/>
      <c r="C107" s="249"/>
      <c r="D107" s="276"/>
      <c r="E107" s="249"/>
      <c r="F107" s="249"/>
      <c r="G107" s="249"/>
      <c r="H107" s="249"/>
    </row>
    <row r="108" spans="1:8" x14ac:dyDescent="0.2">
      <c r="A108" s="264"/>
      <c r="B108" s="276"/>
      <c r="C108" s="249"/>
      <c r="D108" s="276"/>
      <c r="E108" s="249"/>
      <c r="F108" s="249"/>
      <c r="G108" s="249"/>
      <c r="H108" s="249"/>
    </row>
    <row r="109" spans="1:8" x14ac:dyDescent="0.2">
      <c r="A109" s="264"/>
      <c r="B109" s="276"/>
      <c r="C109" s="249"/>
      <c r="D109" s="276"/>
      <c r="E109" s="249"/>
      <c r="F109" s="249"/>
      <c r="G109" s="249"/>
      <c r="H109" s="249"/>
    </row>
    <row r="110" spans="1:8" x14ac:dyDescent="0.2">
      <c r="A110" s="264"/>
      <c r="B110" s="276"/>
      <c r="C110" s="249"/>
      <c r="D110" s="276"/>
      <c r="E110" s="249"/>
      <c r="F110" s="249"/>
      <c r="G110" s="249"/>
      <c r="H110" s="249"/>
    </row>
    <row r="111" spans="1:8" x14ac:dyDescent="0.2">
      <c r="A111" s="264"/>
      <c r="B111" s="276"/>
      <c r="C111" s="249"/>
      <c r="D111" s="276"/>
      <c r="E111" s="249"/>
      <c r="F111" s="249"/>
      <c r="G111" s="249"/>
      <c r="H111" s="249"/>
    </row>
    <row r="112" spans="1:8" x14ac:dyDescent="0.2">
      <c r="A112" s="284"/>
      <c r="B112" s="249"/>
      <c r="C112" s="249"/>
      <c r="D112" s="249"/>
      <c r="E112" s="249"/>
      <c r="F112" s="249"/>
      <c r="G112" s="249"/>
      <c r="H112" s="249"/>
    </row>
    <row r="113" spans="1:8" x14ac:dyDescent="0.2">
      <c r="A113" s="284"/>
      <c r="B113" s="249"/>
      <c r="C113" s="249"/>
      <c r="D113" s="249"/>
      <c r="E113" s="249"/>
      <c r="F113" s="249"/>
      <c r="G113" s="249"/>
      <c r="H113" s="249"/>
    </row>
    <row r="114" spans="1:8" x14ac:dyDescent="0.2">
      <c r="A114" s="284"/>
      <c r="B114" s="249"/>
      <c r="C114" s="249"/>
      <c r="D114" s="249"/>
      <c r="E114" s="249"/>
      <c r="F114" s="249"/>
      <c r="G114" s="249"/>
      <c r="H114" s="249"/>
    </row>
    <row r="115" spans="1:8" x14ac:dyDescent="0.2">
      <c r="A115" s="284"/>
      <c r="B115" s="249"/>
      <c r="C115" s="249"/>
      <c r="D115" s="249"/>
      <c r="E115" s="249"/>
      <c r="F115" s="249"/>
      <c r="G115" s="249"/>
      <c r="H115" s="249"/>
    </row>
    <row r="116" spans="1:8" x14ac:dyDescent="0.2">
      <c r="A116" s="284"/>
      <c r="B116" s="249"/>
      <c r="C116" s="249"/>
      <c r="D116" s="249"/>
      <c r="E116" s="249"/>
      <c r="F116" s="249"/>
      <c r="G116" s="249"/>
      <c r="H116" s="249"/>
    </row>
    <row r="117" spans="1:8" x14ac:dyDescent="0.2">
      <c r="A117" s="284"/>
      <c r="B117" s="249"/>
      <c r="C117" s="249"/>
      <c r="D117" s="249"/>
      <c r="E117" s="249"/>
      <c r="F117" s="249"/>
      <c r="G117" s="249"/>
      <c r="H117" s="249"/>
    </row>
    <row r="118" spans="1:8" x14ac:dyDescent="0.2">
      <c r="A118" s="284"/>
      <c r="B118" s="249"/>
      <c r="C118" s="249"/>
      <c r="D118" s="249"/>
      <c r="E118" s="249"/>
      <c r="F118" s="249"/>
      <c r="G118" s="249"/>
      <c r="H118" s="249"/>
    </row>
    <row r="119" spans="1:8" x14ac:dyDescent="0.2">
      <c r="A119" s="284"/>
      <c r="B119" s="249"/>
      <c r="C119" s="249"/>
      <c r="D119" s="249"/>
      <c r="E119" s="249"/>
      <c r="F119" s="249"/>
      <c r="G119" s="249"/>
      <c r="H119" s="249"/>
    </row>
    <row r="120" spans="1:8" x14ac:dyDescent="0.2">
      <c r="A120" s="284"/>
      <c r="B120" s="249"/>
      <c r="C120" s="249"/>
      <c r="D120" s="249"/>
      <c r="E120" s="249"/>
      <c r="F120" s="249"/>
      <c r="G120" s="249"/>
      <c r="H120" s="249"/>
    </row>
    <row r="121" spans="1:8" x14ac:dyDescent="0.2">
      <c r="A121" s="284"/>
      <c r="B121" s="249"/>
      <c r="C121" s="249"/>
      <c r="D121" s="249"/>
      <c r="E121" s="249"/>
      <c r="F121" s="249"/>
      <c r="G121" s="249"/>
      <c r="H121" s="249"/>
    </row>
    <row r="122" spans="1:8" x14ac:dyDescent="0.2">
      <c r="A122" s="284"/>
      <c r="B122" s="249"/>
      <c r="C122" s="249"/>
      <c r="D122" s="249"/>
      <c r="E122" s="249"/>
      <c r="F122" s="249"/>
      <c r="G122" s="249"/>
      <c r="H122" s="249"/>
    </row>
    <row r="123" spans="1:8" x14ac:dyDescent="0.2">
      <c r="A123" s="284"/>
      <c r="B123" s="249"/>
      <c r="C123" s="249"/>
      <c r="D123" s="249"/>
      <c r="E123" s="249"/>
      <c r="F123" s="249"/>
      <c r="G123" s="249"/>
      <c r="H123" s="249"/>
    </row>
    <row r="124" spans="1:8" x14ac:dyDescent="0.2">
      <c r="A124" s="284"/>
      <c r="B124" s="249"/>
      <c r="C124" s="249"/>
      <c r="D124" s="249"/>
      <c r="E124" s="249"/>
      <c r="F124" s="249"/>
      <c r="G124" s="249"/>
      <c r="H124" s="249"/>
    </row>
    <row r="125" spans="1:8" x14ac:dyDescent="0.2">
      <c r="A125" s="265"/>
    </row>
    <row r="126" spans="1:8" x14ac:dyDescent="0.2">
      <c r="A126" s="265"/>
    </row>
    <row r="127" spans="1:8" x14ac:dyDescent="0.2">
      <c r="A127" s="265"/>
    </row>
    <row r="128" spans="1:8" x14ac:dyDescent="0.2">
      <c r="A128" s="265"/>
    </row>
    <row r="129" spans="1:2" x14ac:dyDescent="0.2">
      <c r="A129" s="265"/>
    </row>
    <row r="130" spans="1:2" x14ac:dyDescent="0.2">
      <c r="A130" s="265"/>
    </row>
    <row r="131" spans="1:2" x14ac:dyDescent="0.2">
      <c r="A131" s="265"/>
    </row>
    <row r="132" spans="1:2" x14ac:dyDescent="0.2">
      <c r="A132" s="265"/>
    </row>
    <row r="133" spans="1:2" x14ac:dyDescent="0.2">
      <c r="A133" s="265"/>
    </row>
    <row r="134" spans="1:2" x14ac:dyDescent="0.2">
      <c r="A134" s="265"/>
    </row>
    <row r="135" spans="1:2" x14ac:dyDescent="0.2">
      <c r="A135" s="265"/>
    </row>
    <row r="136" spans="1:2" x14ac:dyDescent="0.2">
      <c r="A136" s="265"/>
    </row>
    <row r="137" spans="1:2" x14ac:dyDescent="0.2">
      <c r="A137" s="265"/>
    </row>
    <row r="138" spans="1:2" x14ac:dyDescent="0.2">
      <c r="A138" s="265"/>
    </row>
    <row r="139" spans="1:2" x14ac:dyDescent="0.2">
      <c r="A139" s="265"/>
    </row>
    <row r="140" spans="1:2" x14ac:dyDescent="0.2">
      <c r="B140" s="265"/>
    </row>
    <row r="141" spans="1:2" x14ac:dyDescent="0.2">
      <c r="B141" s="265"/>
    </row>
    <row r="142" spans="1:2" x14ac:dyDescent="0.2">
      <c r="B142" s="265"/>
    </row>
    <row r="143" spans="1:2" x14ac:dyDescent="0.2">
      <c r="B143" s="265"/>
    </row>
    <row r="144" spans="1:2" x14ac:dyDescent="0.2">
      <c r="B144" s="265"/>
    </row>
    <row r="145" spans="2:2" x14ac:dyDescent="0.2">
      <c r="B145" s="265"/>
    </row>
    <row r="146" spans="2:2" x14ac:dyDescent="0.2">
      <c r="B146" s="265"/>
    </row>
    <row r="147" spans="2:2" x14ac:dyDescent="0.2">
      <c r="B147" s="265"/>
    </row>
    <row r="148" spans="2:2" x14ac:dyDescent="0.2">
      <c r="B148" s="265"/>
    </row>
    <row r="149" spans="2:2" x14ac:dyDescent="0.2">
      <c r="B149" s="265"/>
    </row>
    <row r="150" spans="2:2" x14ac:dyDescent="0.2">
      <c r="B150" s="265"/>
    </row>
    <row r="151" spans="2:2" x14ac:dyDescent="0.2">
      <c r="B151" s="265"/>
    </row>
    <row r="152" spans="2:2" x14ac:dyDescent="0.2">
      <c r="B152" s="265"/>
    </row>
    <row r="153" spans="2:2" x14ac:dyDescent="0.2">
      <c r="B153" s="265"/>
    </row>
    <row r="154" spans="2:2" x14ac:dyDescent="0.2">
      <c r="B154" s="265"/>
    </row>
    <row r="155" spans="2:2" x14ac:dyDescent="0.2">
      <c r="B155" s="265"/>
    </row>
    <row r="156" spans="2:2" x14ac:dyDescent="0.2">
      <c r="B156" s="265"/>
    </row>
    <row r="157" spans="2:2" x14ac:dyDescent="0.2">
      <c r="B157" s="265"/>
    </row>
    <row r="158" spans="2:2" x14ac:dyDescent="0.2">
      <c r="B158" s="265"/>
    </row>
    <row r="159" spans="2:2" x14ac:dyDescent="0.2">
      <c r="B159" s="265"/>
    </row>
    <row r="160" spans="2:2" x14ac:dyDescent="0.2">
      <c r="B160" s="265"/>
    </row>
    <row r="161" spans="2:2" x14ac:dyDescent="0.2">
      <c r="B161" s="265"/>
    </row>
    <row r="162" spans="2:2" x14ac:dyDescent="0.2">
      <c r="B162" s="265"/>
    </row>
    <row r="163" spans="2:2" x14ac:dyDescent="0.2">
      <c r="B163" s="265"/>
    </row>
    <row r="164" spans="2:2" x14ac:dyDescent="0.2">
      <c r="B164" s="265"/>
    </row>
    <row r="165" spans="2:2" x14ac:dyDescent="0.2">
      <c r="B165" s="265"/>
    </row>
    <row r="166" spans="2:2" x14ac:dyDescent="0.2">
      <c r="B166" s="265"/>
    </row>
    <row r="167" spans="2:2" x14ac:dyDescent="0.2">
      <c r="B167" s="265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549</v>
      </c>
      <c r="H2" s="117"/>
    </row>
    <row r="3" spans="1:18" x14ac:dyDescent="0.2">
      <c r="A3" s="22" t="s">
        <v>16</v>
      </c>
    </row>
    <row r="4" spans="1:18" x14ac:dyDescent="0.2">
      <c r="A4" s="19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8" x14ac:dyDescent="0.2">
      <c r="A5" s="19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8" x14ac:dyDescent="0.2">
      <c r="A6" s="19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</row>
    <row r="7" spans="1:18" x14ac:dyDescent="0.2">
      <c r="A7" s="19"/>
      <c r="B7" s="381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</row>
    <row r="8" spans="1:18" x14ac:dyDescent="0.2">
      <c r="A8" s="19"/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</row>
    <row r="9" spans="1:18" x14ac:dyDescent="0.2">
      <c r="A9" s="19"/>
      <c r="B9" s="381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</row>
    <row r="10" spans="1:18" x14ac:dyDescent="0.2">
      <c r="A10" s="19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</row>
    <row r="11" spans="1:18" x14ac:dyDescent="0.2">
      <c r="A11" s="19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</row>
    <row r="12" spans="1:18" x14ac:dyDescent="0.2">
      <c r="A12" s="19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1"/>
      <c r="P12" s="381"/>
      <c r="Q12" s="381"/>
      <c r="R12" s="381"/>
    </row>
    <row r="13" spans="1:18" x14ac:dyDescent="0.2">
      <c r="A13" s="19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</row>
    <row r="14" spans="1:18" x14ac:dyDescent="0.2">
      <c r="A14" s="19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</row>
    <row r="15" spans="1:18" x14ac:dyDescent="0.2">
      <c r="A15" s="19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</row>
    <row r="16" spans="1:18" x14ac:dyDescent="0.2">
      <c r="A16" s="19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L16" s="381"/>
      <c r="M16" s="381"/>
      <c r="N16" s="381"/>
      <c r="O16" s="381"/>
      <c r="P16" s="381"/>
      <c r="Q16" s="381"/>
      <c r="R16" s="381"/>
    </row>
    <row r="17" spans="1:18" x14ac:dyDescent="0.2">
      <c r="A17" s="19"/>
      <c r="B17" s="381"/>
      <c r="C17" s="381"/>
      <c r="D17" s="381"/>
      <c r="E17" s="381"/>
      <c r="F17" s="381"/>
      <c r="G17" s="381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</row>
    <row r="18" spans="1:18" x14ac:dyDescent="0.2">
      <c r="A18" s="19"/>
      <c r="B18" s="381"/>
      <c r="C18" s="381"/>
      <c r="D18" s="381"/>
      <c r="E18" s="381"/>
      <c r="F18" s="381"/>
      <c r="G18" s="381"/>
      <c r="H18" s="381"/>
      <c r="I18" s="381"/>
      <c r="J18" s="381"/>
      <c r="K18" s="381"/>
      <c r="L18" s="381"/>
      <c r="M18" s="381"/>
      <c r="N18" s="381"/>
      <c r="O18" s="381"/>
      <c r="P18" s="381"/>
      <c r="Q18" s="381"/>
      <c r="R18" s="381"/>
    </row>
    <row r="19" spans="1:18" x14ac:dyDescent="0.2">
      <c r="A19" s="19"/>
      <c r="B19" s="381"/>
      <c r="C19" s="381"/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</row>
    <row r="20" spans="1:18" x14ac:dyDescent="0.2">
      <c r="A20" s="19"/>
      <c r="B20" s="381"/>
      <c r="C20" s="381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381"/>
      <c r="O20" s="381"/>
      <c r="P20" s="381"/>
      <c r="Q20" s="381"/>
      <c r="R20" s="381"/>
    </row>
    <row r="21" spans="1:18" x14ac:dyDescent="0.2">
      <c r="A21" s="19"/>
      <c r="B21" s="381"/>
      <c r="C21" s="381"/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</row>
    <row r="22" spans="1:18" x14ac:dyDescent="0.2">
      <c r="A22" s="19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</row>
    <row r="23" spans="1:18" x14ac:dyDescent="0.2">
      <c r="A23" s="19"/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</row>
    <row r="24" spans="1:18" x14ac:dyDescent="0.2">
      <c r="A24" s="19"/>
      <c r="B24" s="381"/>
      <c r="C24" s="381"/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</row>
    <row r="25" spans="1:18" x14ac:dyDescent="0.2">
      <c r="A25" s="19"/>
      <c r="B25" s="381"/>
      <c r="C25" s="381"/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</row>
    <row r="26" spans="1:18" x14ac:dyDescent="0.2">
      <c r="A26" s="19"/>
      <c r="B26" s="381"/>
      <c r="C26" s="381"/>
      <c r="D26" s="381"/>
      <c r="E26" s="381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</row>
    <row r="27" spans="1:18" x14ac:dyDescent="0.2">
      <c r="A27" s="19"/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</row>
    <row r="28" spans="1:18" x14ac:dyDescent="0.2">
      <c r="A28" s="19"/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</row>
    <row r="29" spans="1:18" x14ac:dyDescent="0.2">
      <c r="A29" s="19"/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</row>
    <row r="30" spans="1:18" x14ac:dyDescent="0.2">
      <c r="A30" s="19"/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</row>
    <row r="31" spans="1:18" x14ac:dyDescent="0.2">
      <c r="A31" s="19"/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</row>
    <row r="32" spans="1:18" x14ac:dyDescent="0.2">
      <c r="A32" s="19"/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</row>
    <row r="33" spans="1:18" x14ac:dyDescent="0.2">
      <c r="A33" s="19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</row>
    <row r="34" spans="1:18" x14ac:dyDescent="0.2">
      <c r="A34" s="19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</row>
    <row r="35" spans="1:18" x14ac:dyDescent="0.2">
      <c r="A35" s="19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</row>
    <row r="36" spans="1:18" x14ac:dyDescent="0.2">
      <c r="A36" s="19"/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</row>
    <row r="37" spans="1:18" x14ac:dyDescent="0.2">
      <c r="A37" s="19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</row>
    <row r="38" spans="1:18" x14ac:dyDescent="0.2">
      <c r="A38" s="19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</row>
    <row r="39" spans="1:18" x14ac:dyDescent="0.2">
      <c r="A39" s="19"/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</row>
    <row r="40" spans="1:18" x14ac:dyDescent="0.2">
      <c r="A40" s="19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</row>
    <row r="41" spans="1:18" x14ac:dyDescent="0.2">
      <c r="A41" s="19"/>
      <c r="B41" s="381"/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</row>
    <row r="42" spans="1:18" x14ac:dyDescent="0.2">
      <c r="A42" s="19"/>
      <c r="B42" s="381"/>
      <c r="C42" s="381"/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</row>
    <row r="43" spans="1:18" x14ac:dyDescent="0.2">
      <c r="A43" s="19"/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</row>
    <row r="44" spans="1:18" x14ac:dyDescent="0.2">
      <c r="A44" s="19"/>
      <c r="B44" s="381"/>
      <c r="C44" s="381"/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</row>
    <row r="45" spans="1:18" x14ac:dyDescent="0.2">
      <c r="A45" s="19"/>
      <c r="B45" s="381"/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</row>
    <row r="46" spans="1:18" x14ac:dyDescent="0.2">
      <c r="A46" s="19"/>
      <c r="B46" s="381"/>
      <c r="C46" s="381"/>
      <c r="D46" s="381"/>
      <c r="E46" s="381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</row>
    <row r="47" spans="1:18" x14ac:dyDescent="0.2">
      <c r="A47" s="19"/>
      <c r="B47" s="381"/>
      <c r="C47" s="381"/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</row>
    <row r="48" spans="1:18" x14ac:dyDescent="0.2">
      <c r="A48" s="19"/>
      <c r="B48" s="381"/>
      <c r="C48" s="381"/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</row>
    <row r="49" spans="1:18" x14ac:dyDescent="0.2">
      <c r="A49" s="19"/>
      <c r="B49" s="381"/>
      <c r="C49" s="381"/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</row>
    <row r="50" spans="1:18" x14ac:dyDescent="0.2">
      <c r="A50" s="9" t="s">
        <v>117</v>
      </c>
      <c r="B50" s="9" t="s">
        <v>119</v>
      </c>
      <c r="C50" s="9"/>
      <c r="D50" s="9" t="s">
        <v>118</v>
      </c>
    </row>
    <row r="51" spans="1:18" x14ac:dyDescent="0.2">
      <c r="A51" t="s">
        <v>120</v>
      </c>
      <c r="B51" t="s">
        <v>122</v>
      </c>
      <c r="C51" s="15"/>
      <c r="D51" t="s">
        <v>121</v>
      </c>
    </row>
    <row r="52" spans="1:18" x14ac:dyDescent="0.2">
      <c r="A52" s="15" t="s">
        <v>123</v>
      </c>
      <c r="B52" s="15" t="s">
        <v>125</v>
      </c>
      <c r="D52" s="15" t="s">
        <v>124</v>
      </c>
    </row>
    <row r="53" spans="1:18" x14ac:dyDescent="0.2">
      <c r="A53" t="s">
        <v>126</v>
      </c>
      <c r="B53" t="s">
        <v>127</v>
      </c>
      <c r="D53" t="s">
        <v>124</v>
      </c>
    </row>
    <row r="54" spans="1:18" x14ac:dyDescent="0.2">
      <c r="A54" t="s">
        <v>128</v>
      </c>
      <c r="B54" t="s">
        <v>129</v>
      </c>
      <c r="D54" t="s">
        <v>121</v>
      </c>
    </row>
    <row r="55" spans="1:18" x14ac:dyDescent="0.2">
      <c r="A55" t="s">
        <v>130</v>
      </c>
      <c r="B55" t="s">
        <v>122</v>
      </c>
      <c r="D55" t="s">
        <v>121</v>
      </c>
    </row>
    <row r="56" spans="1:18" x14ac:dyDescent="0.2">
      <c r="A56" t="s">
        <v>131</v>
      </c>
      <c r="B56" t="s">
        <v>129</v>
      </c>
      <c r="D56" t="s">
        <v>121</v>
      </c>
    </row>
    <row r="57" spans="1:18" x14ac:dyDescent="0.2">
      <c r="A57" t="s">
        <v>132</v>
      </c>
      <c r="B57" t="s">
        <v>134</v>
      </c>
      <c r="D57" t="s">
        <v>133</v>
      </c>
    </row>
    <row r="58" spans="1:18" x14ac:dyDescent="0.2">
      <c r="A58" t="s">
        <v>135</v>
      </c>
      <c r="B58" t="s">
        <v>136</v>
      </c>
      <c r="D58" t="s">
        <v>124</v>
      </c>
    </row>
    <row r="59" spans="1:18" x14ac:dyDescent="0.2">
      <c r="A59" t="s">
        <v>137</v>
      </c>
      <c r="B59" t="s">
        <v>136</v>
      </c>
      <c r="D59" t="s">
        <v>124</v>
      </c>
    </row>
    <row r="60" spans="1:18" x14ac:dyDescent="0.2">
      <c r="A60" t="s">
        <v>138</v>
      </c>
      <c r="B60" t="s">
        <v>136</v>
      </c>
      <c r="D60" t="s">
        <v>124</v>
      </c>
    </row>
    <row r="61" spans="1:18" x14ac:dyDescent="0.2">
      <c r="A61" t="s">
        <v>139</v>
      </c>
      <c r="B61" t="s">
        <v>136</v>
      </c>
      <c r="D61" t="s">
        <v>124</v>
      </c>
    </row>
    <row r="62" spans="1:18" x14ac:dyDescent="0.2">
      <c r="A62" t="s">
        <v>140</v>
      </c>
      <c r="B62" t="s">
        <v>122</v>
      </c>
      <c r="D62" t="s">
        <v>121</v>
      </c>
    </row>
    <row r="63" spans="1:18" x14ac:dyDescent="0.2">
      <c r="A63" t="s">
        <v>141</v>
      </c>
      <c r="B63" t="s">
        <v>143</v>
      </c>
      <c r="D63" t="s">
        <v>142</v>
      </c>
    </row>
    <row r="64" spans="1:18" x14ac:dyDescent="0.2">
      <c r="A64" t="s">
        <v>144</v>
      </c>
      <c r="B64" t="s">
        <v>129</v>
      </c>
      <c r="D64" t="s">
        <v>121</v>
      </c>
    </row>
    <row r="65" spans="1:4" x14ac:dyDescent="0.2">
      <c r="A65" t="s">
        <v>145</v>
      </c>
      <c r="B65" t="s">
        <v>146</v>
      </c>
      <c r="D65" t="s">
        <v>142</v>
      </c>
    </row>
    <row r="66" spans="1:4" x14ac:dyDescent="0.2">
      <c r="A66" t="s">
        <v>147</v>
      </c>
      <c r="B66" t="s">
        <v>146</v>
      </c>
      <c r="D66" t="s">
        <v>142</v>
      </c>
    </row>
    <row r="67" spans="1:4" x14ac:dyDescent="0.2">
      <c r="A67" t="s">
        <v>148</v>
      </c>
      <c r="B67" t="s">
        <v>143</v>
      </c>
      <c r="D67" t="s">
        <v>142</v>
      </c>
    </row>
    <row r="68" spans="1:4" x14ac:dyDescent="0.2">
      <c r="A68" t="s">
        <v>149</v>
      </c>
      <c r="B68" t="s">
        <v>125</v>
      </c>
      <c r="D68" t="s">
        <v>124</v>
      </c>
    </row>
    <row r="69" spans="1:4" x14ac:dyDescent="0.2">
      <c r="A69" t="s">
        <v>150</v>
      </c>
      <c r="B69" t="s">
        <v>127</v>
      </c>
      <c r="D69" t="s">
        <v>124</v>
      </c>
    </row>
    <row r="70" spans="1:4" x14ac:dyDescent="0.2">
      <c r="A70" t="s">
        <v>151</v>
      </c>
      <c r="B70" t="s">
        <v>134</v>
      </c>
      <c r="D70" t="s">
        <v>133</v>
      </c>
    </row>
    <row r="71" spans="1:4" x14ac:dyDescent="0.2">
      <c r="A71" t="s">
        <v>152</v>
      </c>
      <c r="B71" t="s">
        <v>136</v>
      </c>
      <c r="D71" t="s">
        <v>124</v>
      </c>
    </row>
    <row r="72" spans="1:4" x14ac:dyDescent="0.2">
      <c r="A72" t="s">
        <v>153</v>
      </c>
      <c r="B72" t="s">
        <v>134</v>
      </c>
      <c r="D72" t="s">
        <v>133</v>
      </c>
    </row>
    <row r="73" spans="1:4" x14ac:dyDescent="0.2">
      <c r="A73" t="s">
        <v>154</v>
      </c>
      <c r="B73" t="s">
        <v>146</v>
      </c>
      <c r="D73" t="s">
        <v>142</v>
      </c>
    </row>
    <row r="74" spans="1:4" x14ac:dyDescent="0.2">
      <c r="A74" t="s">
        <v>155</v>
      </c>
      <c r="B74" t="s">
        <v>143</v>
      </c>
      <c r="D74" t="s">
        <v>142</v>
      </c>
    </row>
    <row r="75" spans="1:4" x14ac:dyDescent="0.2">
      <c r="A75" t="s">
        <v>156</v>
      </c>
      <c r="B75" t="s">
        <v>143</v>
      </c>
      <c r="D75" t="s">
        <v>142</v>
      </c>
    </row>
    <row r="76" spans="1:4" x14ac:dyDescent="0.2">
      <c r="A76" t="s">
        <v>157</v>
      </c>
      <c r="B76" t="s">
        <v>125</v>
      </c>
      <c r="D76" t="s">
        <v>124</v>
      </c>
    </row>
    <row r="77" spans="1:4" x14ac:dyDescent="0.2">
      <c r="A77" t="s">
        <v>158</v>
      </c>
      <c r="B77" t="s">
        <v>129</v>
      </c>
      <c r="D77" t="s">
        <v>121</v>
      </c>
    </row>
    <row r="78" spans="1:4" x14ac:dyDescent="0.2">
      <c r="A78" t="s">
        <v>159</v>
      </c>
      <c r="B78" t="s">
        <v>136</v>
      </c>
      <c r="D78" t="s">
        <v>124</v>
      </c>
    </row>
    <row r="79" spans="1:4" x14ac:dyDescent="0.2">
      <c r="A79" t="s">
        <v>160</v>
      </c>
      <c r="B79" t="s">
        <v>143</v>
      </c>
      <c r="D79" t="s">
        <v>142</v>
      </c>
    </row>
    <row r="80" spans="1:4" x14ac:dyDescent="0.2">
      <c r="A80" t="s">
        <v>161</v>
      </c>
      <c r="B80" t="s">
        <v>143</v>
      </c>
      <c r="D80" t="s">
        <v>142</v>
      </c>
    </row>
    <row r="81" spans="1:4" x14ac:dyDescent="0.2">
      <c r="A81" t="s">
        <v>162</v>
      </c>
      <c r="B81" t="s">
        <v>134</v>
      </c>
      <c r="D81" t="s">
        <v>133</v>
      </c>
    </row>
    <row r="82" spans="1:4" x14ac:dyDescent="0.2">
      <c r="A82" t="s">
        <v>163</v>
      </c>
      <c r="B82" t="s">
        <v>164</v>
      </c>
      <c r="D82" t="s">
        <v>133</v>
      </c>
    </row>
    <row r="83" spans="1:4" x14ac:dyDescent="0.2">
      <c r="A83" t="s">
        <v>165</v>
      </c>
      <c r="B83" t="s">
        <v>129</v>
      </c>
      <c r="D83" t="s">
        <v>121</v>
      </c>
    </row>
    <row r="84" spans="1:4" x14ac:dyDescent="0.2">
      <c r="A84" t="s">
        <v>166</v>
      </c>
      <c r="B84" t="s">
        <v>129</v>
      </c>
      <c r="D84" t="s">
        <v>121</v>
      </c>
    </row>
    <row r="85" spans="1:4" x14ac:dyDescent="0.2">
      <c r="A85" t="s">
        <v>167</v>
      </c>
      <c r="B85" t="s">
        <v>164</v>
      </c>
      <c r="D85" t="s">
        <v>133</v>
      </c>
    </row>
    <row r="86" spans="1:4" x14ac:dyDescent="0.2">
      <c r="A86" t="s">
        <v>168</v>
      </c>
      <c r="B86" t="s">
        <v>146</v>
      </c>
      <c r="D86" t="s">
        <v>142</v>
      </c>
    </row>
    <row r="87" spans="1:4" x14ac:dyDescent="0.2">
      <c r="A87" t="s">
        <v>169</v>
      </c>
      <c r="B87" t="s">
        <v>127</v>
      </c>
      <c r="D87" t="s">
        <v>124</v>
      </c>
    </row>
    <row r="88" spans="1:4" x14ac:dyDescent="0.2">
      <c r="A88" t="s">
        <v>170</v>
      </c>
      <c r="B88" t="s">
        <v>122</v>
      </c>
      <c r="D88" t="s">
        <v>121</v>
      </c>
    </row>
    <row r="89" spans="1:4" x14ac:dyDescent="0.2">
      <c r="A89" t="s">
        <v>171</v>
      </c>
      <c r="B89" t="s">
        <v>164</v>
      </c>
      <c r="D89" t="s">
        <v>133</v>
      </c>
    </row>
    <row r="90" spans="1:4" x14ac:dyDescent="0.2">
      <c r="A90" t="s">
        <v>172</v>
      </c>
      <c r="B90" t="s">
        <v>134</v>
      </c>
      <c r="D90" t="s">
        <v>133</v>
      </c>
    </row>
    <row r="91" spans="1:4" x14ac:dyDescent="0.2">
      <c r="A91" t="s">
        <v>173</v>
      </c>
      <c r="B91" t="s">
        <v>136</v>
      </c>
      <c r="D91" t="s">
        <v>124</v>
      </c>
    </row>
    <row r="92" spans="1:4" x14ac:dyDescent="0.2">
      <c r="A92" t="s">
        <v>174</v>
      </c>
      <c r="B92" t="s">
        <v>143</v>
      </c>
      <c r="D92" t="s">
        <v>142</v>
      </c>
    </row>
    <row r="93" spans="1:4" x14ac:dyDescent="0.2">
      <c r="A93" t="s">
        <v>175</v>
      </c>
      <c r="B93" t="s">
        <v>125</v>
      </c>
      <c r="D93" t="s">
        <v>124</v>
      </c>
    </row>
    <row r="94" spans="1:4" x14ac:dyDescent="0.2">
      <c r="A94" t="s">
        <v>176</v>
      </c>
      <c r="B94" t="s">
        <v>127</v>
      </c>
      <c r="D94" t="s">
        <v>124</v>
      </c>
    </row>
    <row r="95" spans="1:4" x14ac:dyDescent="0.2">
      <c r="A95" t="s">
        <v>177</v>
      </c>
      <c r="B95" t="s">
        <v>129</v>
      </c>
      <c r="D95" t="s">
        <v>121</v>
      </c>
    </row>
    <row r="96" spans="1:4" x14ac:dyDescent="0.2">
      <c r="A96" t="s">
        <v>178</v>
      </c>
      <c r="B96" t="s">
        <v>136</v>
      </c>
      <c r="D96" t="s">
        <v>124</v>
      </c>
    </row>
    <row r="97" spans="1:4" x14ac:dyDescent="0.2">
      <c r="A97" t="s">
        <v>179</v>
      </c>
      <c r="B97" t="s">
        <v>134</v>
      </c>
      <c r="D97" t="s">
        <v>133</v>
      </c>
    </row>
    <row r="98" spans="1:4" x14ac:dyDescent="0.2">
      <c r="A98" t="s">
        <v>180</v>
      </c>
      <c r="B98" t="s">
        <v>122</v>
      </c>
      <c r="D98" t="s">
        <v>121</v>
      </c>
    </row>
    <row r="99" spans="1:4" x14ac:dyDescent="0.2">
      <c r="A99" t="s">
        <v>181</v>
      </c>
      <c r="B99" t="s">
        <v>146</v>
      </c>
      <c r="D99" t="s">
        <v>142</v>
      </c>
    </row>
    <row r="100" spans="1:4" x14ac:dyDescent="0.2">
      <c r="A100" t="s">
        <v>182</v>
      </c>
      <c r="B100" t="s">
        <v>136</v>
      </c>
      <c r="D100" t="s">
        <v>124</v>
      </c>
    </row>
    <row r="101" spans="1:4" x14ac:dyDescent="0.2">
      <c r="A101" s="9" t="s">
        <v>183</v>
      </c>
      <c r="B101" s="9" t="s">
        <v>129</v>
      </c>
      <c r="C101" s="9"/>
      <c r="D101" s="9" t="s">
        <v>121</v>
      </c>
    </row>
    <row r="102" spans="1:4" x14ac:dyDescent="0.2">
      <c r="A102" t="s">
        <v>595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Marusin, Nicholas (CONTR)</cp:lastModifiedBy>
  <cp:lastPrinted>2019-04-08T18:37:44Z</cp:lastPrinted>
  <dcterms:created xsi:type="dcterms:W3CDTF">2007-07-17T17:37:22Z</dcterms:created>
  <dcterms:modified xsi:type="dcterms:W3CDTF">2019-05-07T13:31:53Z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